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ummary" sheetId="1" r:id="rId1"/>
    <sheet name="Normalization" sheetId="2" r:id="rId2"/>
    <sheet name="Lights" sheetId="3" r:id="rId3"/>
  </sheets>
  <definedNames/>
  <calcPr fullCalcOnLoad="1"/>
</workbook>
</file>

<file path=xl/sharedStrings.xml><?xml version="1.0" encoding="utf-8"?>
<sst xmlns="http://schemas.openxmlformats.org/spreadsheetml/2006/main" count="985" uniqueCount="163">
  <si>
    <t>TOTAL</t>
  </si>
  <si>
    <t>175 WATT MERCURY VAPOR</t>
  </si>
  <si>
    <t>400 WATT MERCURY VAPOR</t>
  </si>
  <si>
    <t>175 WATT MERCURY VAPOR -SEPARATE TRANSFORMER</t>
  </si>
  <si>
    <t>100 WATT HIGH PRESSURE SODIUM</t>
  </si>
  <si>
    <t>400 WATT MERCURY VAPOR -SEPARATE TRANSFORMER</t>
  </si>
  <si>
    <t>250 WATT HIGH PRESSURE SODIUM</t>
  </si>
  <si>
    <t>400 WATT METAL HALIDE DIRECTIONAL FLOOD</t>
  </si>
  <si>
    <t>400 WATT HIGH PRESSURE SODIUM DIRECTIONAL FLOOD</t>
  </si>
  <si>
    <t>100 WATT HIGH PRESSURE SODIUM - SHOEBOX FIXTURE</t>
  </si>
  <si>
    <t>100 WATT HIGH PRESSURE SODIUM - ACORN FIXTURE</t>
  </si>
  <si>
    <t>100 WATT HIGH PRESSURE SODIUM - COLONIAL FIXTURE</t>
  </si>
  <si>
    <t>70 WATT HIGH PRESSURE SODIUM - COLONIAL</t>
  </si>
  <si>
    <t>100 WATT HIGH PRESSURE SODIUM - ORNAMENTAL</t>
  </si>
  <si>
    <t>70 WATT HIGH PRESSURE SODIUM - ORNAMENTAL</t>
  </si>
  <si>
    <t>250 WATT HIGH PRESSURE SODIUM - ORNAMENTAL</t>
  </si>
  <si>
    <t>200 WATT HIGH PRESSURE SODIUM - COBRA HEAD</t>
  </si>
  <si>
    <t>100 WATT HIGH PRESSURE SODIUM - COBRA HEAD</t>
  </si>
  <si>
    <t>Blue Grass Energy</t>
  </si>
  <si>
    <t>Revenue</t>
  </si>
  <si>
    <t>Proposed</t>
  </si>
  <si>
    <t>kWh</t>
  </si>
  <si>
    <t>Percentage</t>
  </si>
  <si>
    <t>Increase</t>
  </si>
  <si>
    <t>Annual</t>
  </si>
  <si>
    <t>Rate</t>
  </si>
  <si>
    <t>Assigned</t>
  </si>
  <si>
    <t>Total kWh</t>
  </si>
  <si>
    <t>Billing</t>
  </si>
  <si>
    <t>per</t>
  </si>
  <si>
    <t>assigned</t>
  </si>
  <si>
    <t>Rate per</t>
  </si>
  <si>
    <t>Light</t>
  </si>
  <si>
    <t>Units</t>
  </si>
  <si>
    <t>Lamp</t>
  </si>
  <si>
    <t>per Light</t>
  </si>
  <si>
    <t>to Lights</t>
  </si>
  <si>
    <t>Revenues</t>
  </si>
  <si>
    <t>Change</t>
  </si>
  <si>
    <t>Description</t>
  </si>
  <si>
    <t>(1)</t>
  </si>
  <si>
    <t>(2)</t>
  </si>
  <si>
    <t>(3)=(1)*(2)</t>
  </si>
  <si>
    <t>(4)</t>
  </si>
  <si>
    <t>(5)=(1)*(4)</t>
  </si>
  <si>
    <t>(6)</t>
  </si>
  <si>
    <t>Normalized</t>
  </si>
  <si>
    <t>Blue Grass Energy: Test Year Ending September 30, 2006</t>
  </si>
  <si>
    <t>Actual</t>
  </si>
  <si>
    <t>Determinants</t>
  </si>
  <si>
    <t>Customer Charge</t>
  </si>
  <si>
    <t>Energy Charge per kWh</t>
  </si>
  <si>
    <t>Billing Adjustments</t>
  </si>
  <si>
    <t>Total from Base Rates</t>
  </si>
  <si>
    <t>Plus Fuel Adjustment</t>
  </si>
  <si>
    <t>Plus Environmental Surcharge</t>
  </si>
  <si>
    <t>Green Power</t>
  </si>
  <si>
    <t>Total Revenues</t>
  </si>
  <si>
    <t>Percent</t>
  </si>
  <si>
    <t>(7)=(6)*(1)</t>
  </si>
  <si>
    <t>Demand Charge</t>
  </si>
  <si>
    <t>Energy Charge per kWh (&gt;3,000)</t>
  </si>
  <si>
    <t>Energy Charge per kWh (1st 10,000)</t>
  </si>
  <si>
    <t xml:space="preserve"> Next 15,000</t>
  </si>
  <si>
    <t xml:space="preserve"> Next 50,000</t>
  </si>
  <si>
    <t xml:space="preserve"> Next 75,000</t>
  </si>
  <si>
    <t xml:space="preserve"> Over 150,000</t>
  </si>
  <si>
    <t xml:space="preserve"> Next 6,500</t>
  </si>
  <si>
    <t xml:space="preserve"> Next 140,000</t>
  </si>
  <si>
    <t xml:space="preserve"> Next 200,000</t>
  </si>
  <si>
    <t xml:space="preserve"> Next 400,000</t>
  </si>
  <si>
    <t xml:space="preserve"> Next 550,000</t>
  </si>
  <si>
    <t xml:space="preserve"> Over 1,300,000</t>
  </si>
  <si>
    <t xml:space="preserve"> Over 150 kWh/kW</t>
  </si>
  <si>
    <t xml:space="preserve"> Next 100 kWh/kW</t>
  </si>
  <si>
    <t>Energy Charge: First 50 kWh/kw</t>
  </si>
  <si>
    <t>Energy Charge: First 425 kWh/kw</t>
  </si>
  <si>
    <t xml:space="preserve"> Over 425 kWh/kW</t>
  </si>
  <si>
    <t>Energy Charge</t>
  </si>
  <si>
    <t>Demand Charge - Contract</t>
  </si>
  <si>
    <t>Demand Charge - Excess of Contract</t>
  </si>
  <si>
    <t>Energy Charge-First 425 kWh/kw</t>
  </si>
  <si>
    <t>Energy Charge-All remaining kWh</t>
  </si>
  <si>
    <t>Demand</t>
  </si>
  <si>
    <t>Average Customer</t>
  </si>
  <si>
    <t>Average</t>
  </si>
  <si>
    <t>Dollar</t>
  </si>
  <si>
    <t>(7)</t>
  </si>
  <si>
    <t>Non-demand</t>
  </si>
  <si>
    <t>Customer</t>
  </si>
  <si>
    <t>Energy</t>
  </si>
  <si>
    <t>Total $</t>
  </si>
  <si>
    <t>Customer $</t>
  </si>
  <si>
    <t>Total $ less</t>
  </si>
  <si>
    <t xml:space="preserve"> Dem &amp; Customer</t>
  </si>
  <si>
    <t>Residual $ /</t>
  </si>
  <si>
    <t>Non-light kWh</t>
  </si>
  <si>
    <t>Light kWh</t>
  </si>
  <si>
    <t>Increase per EKPC</t>
  </si>
  <si>
    <t>Total</t>
  </si>
  <si>
    <t>(9)=(7)/(3)-1x100</t>
  </si>
  <si>
    <t>(8)=(7)-(3)</t>
  </si>
  <si>
    <t>Increase per Billing Analysis (excl lights)</t>
  </si>
  <si>
    <t>Increase per Billing Analysis (incl lights)</t>
  </si>
  <si>
    <t>Difference</t>
  </si>
  <si>
    <t>Billing Analysis</t>
  </si>
  <si>
    <t>$ Increase</t>
  </si>
  <si>
    <t>% Increase</t>
  </si>
  <si>
    <t xml:space="preserve"> (first 10 kW charge = 0)</t>
  </si>
  <si>
    <t xml:space="preserve"> 5% Discount for 3M</t>
  </si>
  <si>
    <t>400 WATT HIGH PRESSURE SODIUM - COBRA HEAD</t>
  </si>
  <si>
    <t>Total - Lights</t>
  </si>
  <si>
    <t>Lights:</t>
  </si>
  <si>
    <t>Total - Excluding Lights</t>
  </si>
  <si>
    <t>Grand Total</t>
  </si>
  <si>
    <t/>
  </si>
  <si>
    <t>Total Present</t>
  </si>
  <si>
    <t>Annualized</t>
  </si>
  <si>
    <t>for the 12 months ending September 30, 2006</t>
  </si>
  <si>
    <t>Rate 11: GS-1</t>
  </si>
  <si>
    <t>Rate 12: Schedule R</t>
  </si>
  <si>
    <t>Rate 13: Schedule A - Rate 1</t>
  </si>
  <si>
    <t>Rate 16: GS-2</t>
  </si>
  <si>
    <t>Rate 17: Schedule R-2</t>
  </si>
  <si>
    <t>Rate 18: Rate 1 ETS</t>
  </si>
  <si>
    <t>Rate 21: C1</t>
  </si>
  <si>
    <t>Rate 22: C-1</t>
  </si>
  <si>
    <t>Rate 23: Schedule C</t>
  </si>
  <si>
    <t>Rate 24: Schedule C</t>
  </si>
  <si>
    <t>Rate 25: Comm &amp; Sm Pwr - Rate 2</t>
  </si>
  <si>
    <t>Rate 26: Comm &amp; Sm Pwr - Rate 2</t>
  </si>
  <si>
    <t>Rate 31: LP1</t>
  </si>
  <si>
    <t>Rate 32: LP2</t>
  </si>
  <si>
    <t>Rate 33: Schedule L</t>
  </si>
  <si>
    <t>Rate 35: Schedule N</t>
  </si>
  <si>
    <t>Rate 39: Lrg Pwr Srvc - Rate 8</t>
  </si>
  <si>
    <t>Rate 40: Large Ind  - Rate 8</t>
  </si>
  <si>
    <t>Rate 44: Large Ind - Rate B-2</t>
  </si>
  <si>
    <t>Rate 45: Large Ind - Rate B-2</t>
  </si>
  <si>
    <t>Rate 47: Large Ind B-2</t>
  </si>
  <si>
    <t>Rate 46: B-1</t>
  </si>
  <si>
    <t>Rate 48: Large Ind Rate B-2</t>
  </si>
  <si>
    <t>Rate 49: Large Ind Rate B-2</t>
  </si>
  <si>
    <t>Rate 50: Large Pwr Srvc, LPR 2 - Rate 8</t>
  </si>
  <si>
    <t>Rate &amp; Schedule</t>
  </si>
  <si>
    <t>Non Sch B/C</t>
  </si>
  <si>
    <t xml:space="preserve"> Non B/C kWh</t>
  </si>
  <si>
    <t>Sch B/C Dmd</t>
  </si>
  <si>
    <t>Sch B/C Dem $</t>
  </si>
  <si>
    <t>Total $ less B/C Dem</t>
  </si>
  <si>
    <t>Non-B/C Dem</t>
  </si>
  <si>
    <t>Non B/C kWh</t>
  </si>
  <si>
    <t>Billing Analysis - Test Year Ending September 30, 2006</t>
  </si>
  <si>
    <t>Page 2 of 8</t>
  </si>
  <si>
    <t>Page 3 of 8</t>
  </si>
  <si>
    <t>Page 4 of 8</t>
  </si>
  <si>
    <t>Page 8 of 8</t>
  </si>
  <si>
    <t>Page 5 of 8</t>
  </si>
  <si>
    <t>Page 6 of 8</t>
  </si>
  <si>
    <t>Page 7 of 8</t>
  </si>
  <si>
    <t>TYPE/</t>
  </si>
  <si>
    <t>Request 1b</t>
  </si>
  <si>
    <t>Attachment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</si>
</sst>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  <numFmt numFmtId="166" formatCode="&quot;$&quot;#,##0.000000"/>
    <numFmt numFmtId="167" formatCode="#,##0.00000"/>
    <numFmt numFmtId="168" formatCode="#,##0.000"/>
    <numFmt numFmtId="169" formatCode="&quot;$&quot;#,##0"/>
    <numFmt numFmtId="170" formatCode="&quot;$&quot;#,##0.000"/>
    <numFmt numFmtId="171" formatCode="_(&quot;$&quot;* #,##0_);_(&quot;$&quot;* \(#,##0\);_(&quot;$&quot;* &quot;-&quot;??_);_(@_)"/>
    <numFmt numFmtId="172" formatCode="_(&quot;$&quot;* #,##0.00000_);_(&quot;$&quot;* \(#,##0.00000\);_(&quot;$&quot;* &quot;-&quot;??_);_(@_)"/>
    <numFmt numFmtId="173" formatCode="0.0%"/>
    <numFmt numFmtId="174" formatCode="_(* #,##0.0_);_(* \(#,##0.0\);_(* &quot;-&quot;?_);_(@_)"/>
    <numFmt numFmtId="175" formatCode="_(* #,##0.0_);_(* \(#,##0.0\);_(* &quot;-&quot;??_);_(@_)"/>
    <numFmt numFmtId="176" formatCode="_(* #,##0_);_(* \(#,##0\);_(* &quot;-&quot;??_);_(@_)"/>
    <numFmt numFmtId="177" formatCode="&quot;$&quot;#,##0.0000"/>
    <numFmt numFmtId="178" formatCode="_(&quot;$&quot;* #,##0.0_);_(&quot;$&quot;* \(#,##0.0\);_(&quot;$&quot;* &quot;-&quot;??_);_(@_)"/>
    <numFmt numFmtId="179" formatCode="#,##0.0"/>
    <numFmt numFmtId="180" formatCode="&quot;$&quot;#,##0.0"/>
    <numFmt numFmtId="181" formatCode="&quot;$&quot;#,##0.0_);\(&quot;$&quot;#,##0.0\)"/>
    <numFmt numFmtId="182" formatCode="_(* #,##0.000000_);_(* \(#,##0.000000\);_(* &quot;-&quot;??????_);_(@_)"/>
    <numFmt numFmtId="183" formatCode="_(* #,##0.00000_);_(* \(#,##0.00000\);_(* &quot;-&quot;?????_);_(@_)"/>
    <numFmt numFmtId="184" formatCode="&quot;$&quot;#,##0.000_);\(&quot;$&quot;#,##0.000\)"/>
    <numFmt numFmtId="185" formatCode="&quot;$&quot;#,##0.0000_);\(&quot;$&quot;#,##0.0000\)"/>
    <numFmt numFmtId="186" formatCode="&quot;$&quot;#,##0.00000_);\(&quot;$&quot;#,##0.00000\)"/>
    <numFmt numFmtId="187" formatCode="&quot;$&quot;#,##0.000000_);\(&quot;$&quot;#,##0.000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5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71" fontId="0" fillId="0" borderId="1" xfId="0" applyNumberFormat="1" applyFont="1" applyBorder="1" applyAlignment="1">
      <alignment horizontal="right"/>
    </xf>
    <xf numFmtId="171" fontId="0" fillId="0" borderId="1" xfId="17" applyNumberFormat="1" applyFont="1" applyBorder="1" applyAlignment="1">
      <alignment/>
    </xf>
    <xf numFmtId="0" fontId="3" fillId="0" borderId="0" xfId="0" applyFont="1" applyFill="1" applyBorder="1" applyAlignment="1" quotePrefix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Font="1" applyFill="1" applyBorder="1" applyAlignment="1">
      <alignment/>
    </xf>
    <xf numFmtId="7" fontId="0" fillId="0" borderId="0" xfId="17" applyNumberFormat="1" applyBorder="1" applyAlignment="1">
      <alignment/>
    </xf>
    <xf numFmtId="171" fontId="0" fillId="0" borderId="0" xfId="17" applyNumberFormat="1" applyBorder="1" applyAlignment="1">
      <alignment/>
    </xf>
    <xf numFmtId="169" fontId="0" fillId="0" borderId="0" xfId="17" applyNumberFormat="1" applyBorder="1" applyAlignment="1">
      <alignment/>
    </xf>
    <xf numFmtId="172" fontId="0" fillId="0" borderId="0" xfId="17" applyNumberFormat="1" applyBorder="1" applyAlignment="1">
      <alignment/>
    </xf>
    <xf numFmtId="17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Fill="1" applyBorder="1" applyAlignment="1">
      <alignment/>
    </xf>
    <xf numFmtId="166" fontId="0" fillId="0" borderId="0" xfId="17" applyNumberFormat="1" applyBorder="1" applyAlignment="1">
      <alignment/>
    </xf>
    <xf numFmtId="166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7" fillId="0" borderId="9" xfId="0" applyFont="1" applyBorder="1" applyAlignment="1">
      <alignment/>
    </xf>
    <xf numFmtId="164" fontId="0" fillId="0" borderId="0" xfId="17" applyNumberFormat="1" applyBorder="1" applyAlignment="1">
      <alignment/>
    </xf>
    <xf numFmtId="0" fontId="0" fillId="0" borderId="9" xfId="0" applyFont="1" applyBorder="1" applyAlignment="1">
      <alignment/>
    </xf>
    <xf numFmtId="172" fontId="0" fillId="0" borderId="0" xfId="17" applyNumberFormat="1" applyFont="1" applyFill="1" applyBorder="1" applyAlignment="1">
      <alignment/>
    </xf>
    <xf numFmtId="165" fontId="0" fillId="0" borderId="0" xfId="17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0" fontId="5" fillId="0" borderId="6" xfId="0" applyFont="1" applyBorder="1" applyAlignment="1">
      <alignment/>
    </xf>
    <xf numFmtId="44" fontId="0" fillId="0" borderId="12" xfId="17" applyBorder="1" applyAlignment="1">
      <alignment/>
    </xf>
    <xf numFmtId="43" fontId="0" fillId="0" borderId="12" xfId="0" applyNumberFormat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1" xfId="0" applyNumberFormat="1" applyBorder="1" applyAlignment="1">
      <alignment/>
    </xf>
    <xf numFmtId="44" fontId="0" fillId="0" borderId="0" xfId="17" applyBorder="1" applyAlignment="1">
      <alignment/>
    </xf>
    <xf numFmtId="4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10" fontId="0" fillId="0" borderId="13" xfId="21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 quotePrefix="1">
      <alignment horizontal="center"/>
    </xf>
    <xf numFmtId="0" fontId="3" fillId="0" borderId="16" xfId="0" applyFont="1" applyBorder="1" applyAlignment="1" quotePrefix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 quotePrefix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5" xfId="0" applyFont="1" applyBorder="1" applyAlignment="1" quotePrefix="1">
      <alignment horizontal="center"/>
    </xf>
    <xf numFmtId="171" fontId="0" fillId="0" borderId="1" xfId="0" applyNumberFormat="1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10" fontId="0" fillId="0" borderId="12" xfId="21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0" fontId="8" fillId="0" borderId="12" xfId="21" applyNumberFormat="1" applyFont="1" applyFill="1" applyBorder="1" applyAlignment="1">
      <alignment/>
    </xf>
    <xf numFmtId="9" fontId="8" fillId="0" borderId="12" xfId="2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9" fontId="0" fillId="0" borderId="12" xfId="21" applyBorder="1" applyAlignment="1">
      <alignment/>
    </xf>
    <xf numFmtId="171" fontId="0" fillId="0" borderId="0" xfId="0" applyNumberFormat="1" applyFill="1" applyBorder="1" applyAlignment="1">
      <alignment/>
    </xf>
    <xf numFmtId="171" fontId="0" fillId="0" borderId="8" xfId="0" applyNumberFormat="1" applyBorder="1" applyAlignment="1">
      <alignment/>
    </xf>
    <xf numFmtId="0" fontId="0" fillId="0" borderId="4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76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0" fontId="0" fillId="0" borderId="13" xfId="21" applyNumberFormat="1" applyFill="1" applyBorder="1" applyAlignment="1">
      <alignment/>
    </xf>
    <xf numFmtId="0" fontId="0" fillId="2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171" fontId="0" fillId="0" borderId="1" xfId="17" applyNumberFormat="1" applyBorder="1" applyAlignment="1">
      <alignment/>
    </xf>
    <xf numFmtId="171" fontId="5" fillId="0" borderId="0" xfId="21" applyNumberFormat="1" applyFont="1" applyBorder="1" applyAlignment="1">
      <alignment/>
    </xf>
    <xf numFmtId="43" fontId="0" fillId="0" borderId="1" xfId="0" applyNumberFormat="1" applyBorder="1" applyAlignment="1">
      <alignment/>
    </xf>
    <xf numFmtId="171" fontId="5" fillId="0" borderId="1" xfId="21" applyNumberFormat="1" applyFont="1" applyBorder="1" applyAlignment="1">
      <alignment/>
    </xf>
    <xf numFmtId="5" fontId="0" fillId="0" borderId="1" xfId="0" applyNumberFormat="1" applyBorder="1" applyAlignment="1">
      <alignment/>
    </xf>
    <xf numFmtId="171" fontId="6" fillId="0" borderId="1" xfId="0" applyNumberFormat="1" applyFont="1" applyBorder="1" applyAlignment="1">
      <alignment/>
    </xf>
    <xf numFmtId="5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5" fontId="0" fillId="0" borderId="0" xfId="17" applyNumberFormat="1" applyBorder="1" applyAlignment="1">
      <alignment/>
    </xf>
    <xf numFmtId="171" fontId="0" fillId="0" borderId="0" xfId="17" applyNumberFormat="1" applyAlignment="1">
      <alignment/>
    </xf>
    <xf numFmtId="42" fontId="0" fillId="0" borderId="0" xfId="0" applyNumberFormat="1" applyAlignment="1">
      <alignment/>
    </xf>
    <xf numFmtId="0" fontId="9" fillId="0" borderId="0" xfId="0" applyFont="1" applyAlignment="1">
      <alignment/>
    </xf>
    <xf numFmtId="172" fontId="0" fillId="0" borderId="0" xfId="17" applyNumberFormat="1" applyFont="1" applyBorder="1" applyAlignment="1">
      <alignment/>
    </xf>
    <xf numFmtId="171" fontId="0" fillId="0" borderId="1" xfId="17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9" xfId="0" applyBorder="1" applyAlignment="1" quotePrefix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4" fontId="0" fillId="0" borderId="0" xfId="17" applyNumberFormat="1" applyBorder="1" applyAlignment="1">
      <alignment/>
    </xf>
    <xf numFmtId="171" fontId="0" fillId="0" borderId="0" xfId="21" applyNumberFormat="1" applyFont="1" applyBorder="1" applyAlignment="1">
      <alignment/>
    </xf>
    <xf numFmtId="171" fontId="0" fillId="0" borderId="1" xfId="17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169" fontId="0" fillId="0" borderId="3" xfId="0" applyNumberFormat="1" applyBorder="1" applyAlignment="1">
      <alignment/>
    </xf>
    <xf numFmtId="169" fontId="0" fillId="0" borderId="4" xfId="0" applyNumberFormat="1" applyBorder="1" applyAlignment="1">
      <alignment/>
    </xf>
    <xf numFmtId="0" fontId="0" fillId="0" borderId="4" xfId="0" applyBorder="1" applyAlignment="1">
      <alignment horizontal="left"/>
    </xf>
    <xf numFmtId="169" fontId="0" fillId="0" borderId="22" xfId="0" applyNumberFormat="1" applyBorder="1" applyAlignment="1">
      <alignment/>
    </xf>
    <xf numFmtId="0" fontId="0" fillId="0" borderId="2" xfId="0" applyBorder="1" applyAlignment="1" quotePrefix="1">
      <alignment/>
    </xf>
    <xf numFmtId="10" fontId="0" fillId="0" borderId="3" xfId="21" applyNumberFormat="1" applyBorder="1" applyAlignment="1">
      <alignment horizontal="center"/>
    </xf>
    <xf numFmtId="10" fontId="0" fillId="0" borderId="4" xfId="21" applyNumberFormat="1" applyBorder="1" applyAlignment="1">
      <alignment horizontal="center"/>
    </xf>
    <xf numFmtId="10" fontId="0" fillId="0" borderId="4" xfId="2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2" xfId="0" applyBorder="1" applyAlignment="1">
      <alignment horizontal="right"/>
    </xf>
    <xf numFmtId="10" fontId="0" fillId="0" borderId="22" xfId="21" applyNumberFormat="1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165" fontId="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0" fontId="0" fillId="0" borderId="0" xfId="21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5" borderId="14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169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169" fontId="0" fillId="0" borderId="1" xfId="0" applyNumberFormat="1" applyFont="1" applyBorder="1" applyAlignment="1">
      <alignment/>
    </xf>
    <xf numFmtId="10" fontId="0" fillId="0" borderId="1" xfId="21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0" fontId="0" fillId="0" borderId="0" xfId="21" applyNumberFormat="1" applyFont="1" applyBorder="1" applyAlignment="1">
      <alignment/>
    </xf>
    <xf numFmtId="0" fontId="0" fillId="6" borderId="2" xfId="0" applyFont="1" applyFill="1" applyBorder="1" applyAlignment="1">
      <alignment/>
    </xf>
    <xf numFmtId="0" fontId="0" fillId="6" borderId="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41">
      <selection activeCell="N78" sqref="N78"/>
    </sheetView>
  </sheetViews>
  <sheetFormatPr defaultColWidth="9.140625" defaultRowHeight="12.75"/>
  <cols>
    <col min="1" max="1" width="53.7109375" style="0" customWidth="1"/>
    <col min="2" max="2" width="1.7109375" style="0" customWidth="1"/>
    <col min="3" max="3" width="13.00390625" style="0" customWidth="1"/>
    <col min="4" max="4" width="1.7109375" style="0" customWidth="1"/>
    <col min="5" max="5" width="13.00390625" style="0" customWidth="1"/>
    <col min="6" max="6" width="1.7109375" style="0" customWidth="1"/>
    <col min="7" max="7" width="13.00390625" style="0" customWidth="1"/>
    <col min="8" max="8" width="1.7109375" style="0" customWidth="1"/>
    <col min="9" max="9" width="13.00390625" style="0" customWidth="1"/>
  </cols>
  <sheetData>
    <row r="1" spans="1:9" ht="12.75">
      <c r="A1" s="162" t="s">
        <v>18</v>
      </c>
      <c r="B1" s="162"/>
      <c r="C1" s="162"/>
      <c r="D1" s="162"/>
      <c r="E1" s="162"/>
      <c r="F1" s="162"/>
      <c r="G1" s="162"/>
      <c r="H1" s="162"/>
      <c r="I1" s="162"/>
    </row>
    <row r="3" spans="1:9" ht="12.75">
      <c r="A3" s="162" t="s">
        <v>105</v>
      </c>
      <c r="B3" s="162"/>
      <c r="C3" s="162"/>
      <c r="D3" s="162"/>
      <c r="E3" s="162"/>
      <c r="F3" s="162"/>
      <c r="G3" s="162"/>
      <c r="H3" s="162"/>
      <c r="I3" s="162"/>
    </row>
    <row r="5" spans="1:9" ht="12.75">
      <c r="A5" s="162" t="s">
        <v>118</v>
      </c>
      <c r="B5" s="162"/>
      <c r="C5" s="162"/>
      <c r="D5" s="162"/>
      <c r="E5" s="162"/>
      <c r="F5" s="162"/>
      <c r="G5" s="162"/>
      <c r="H5" s="162"/>
      <c r="I5" s="162"/>
    </row>
    <row r="7" spans="1:9" ht="12.75">
      <c r="A7" s="160"/>
      <c r="C7" s="10" t="s">
        <v>116</v>
      </c>
      <c r="E7" s="10" t="s">
        <v>99</v>
      </c>
      <c r="G7" s="114"/>
      <c r="I7" s="114"/>
    </row>
    <row r="8" spans="1:9" ht="12.75">
      <c r="A8" s="161"/>
      <c r="C8" s="11" t="s">
        <v>117</v>
      </c>
      <c r="E8" s="11" t="s">
        <v>20</v>
      </c>
      <c r="G8" s="115"/>
      <c r="I8" s="115"/>
    </row>
    <row r="9" spans="1:9" ht="12.75">
      <c r="A9" s="119" t="s">
        <v>144</v>
      </c>
      <c r="C9" s="12" t="s">
        <v>37</v>
      </c>
      <c r="E9" s="12" t="s">
        <v>37</v>
      </c>
      <c r="G9" s="13" t="s">
        <v>106</v>
      </c>
      <c r="I9" s="12" t="s">
        <v>107</v>
      </c>
    </row>
    <row r="10" spans="1:9" ht="12.75">
      <c r="A10" s="114"/>
      <c r="C10" s="10"/>
      <c r="E10" s="10"/>
      <c r="G10" s="126"/>
      <c r="I10" s="114"/>
    </row>
    <row r="11" spans="1:9" ht="12.75">
      <c r="A11" s="120" t="s">
        <v>119</v>
      </c>
      <c r="C11" s="122">
        <v>31326257.15596</v>
      </c>
      <c r="E11" s="122">
        <v>32879817.00974173</v>
      </c>
      <c r="G11" s="122">
        <f>E11-C11</f>
        <v>1553559.85378173</v>
      </c>
      <c r="I11" s="127">
        <f>E11/C11-1</f>
        <v>0.049592897295301475</v>
      </c>
    </row>
    <row r="12" spans="1:9" ht="12.75">
      <c r="A12" s="120" t="s">
        <v>120</v>
      </c>
      <c r="C12" s="122">
        <v>14018608.15461</v>
      </c>
      <c r="E12" s="122">
        <v>14669641.856386416</v>
      </c>
      <c r="G12" s="122">
        <f aca="true" t="shared" si="0" ref="G12:G35">E12-C12</f>
        <v>651033.7017764151</v>
      </c>
      <c r="I12" s="127">
        <f aca="true" t="shared" si="1" ref="I12:I35">E12/C12-1</f>
        <v>0.04644068045816119</v>
      </c>
    </row>
    <row r="13" spans="1:9" ht="12.75">
      <c r="A13" s="120" t="s">
        <v>121</v>
      </c>
      <c r="C13" s="122">
        <v>16223639.492800003</v>
      </c>
      <c r="E13" s="122">
        <v>16928384.820821285</v>
      </c>
      <c r="G13" s="122">
        <f t="shared" si="0"/>
        <v>704745.3280212823</v>
      </c>
      <c r="I13" s="127">
        <f t="shared" si="1"/>
        <v>0.04343941002473861</v>
      </c>
    </row>
    <row r="14" spans="1:9" ht="12.75">
      <c r="A14" s="120" t="s">
        <v>122</v>
      </c>
      <c r="C14" s="122">
        <v>34727.10172</v>
      </c>
      <c r="E14" s="122">
        <v>36396.0799047427</v>
      </c>
      <c r="G14" s="122">
        <f t="shared" si="0"/>
        <v>1668.9781847427003</v>
      </c>
      <c r="I14" s="127">
        <f t="shared" si="1"/>
        <v>0.04805981789668046</v>
      </c>
    </row>
    <row r="15" spans="1:9" ht="12.75">
      <c r="A15" s="120" t="s">
        <v>123</v>
      </c>
      <c r="C15" s="122">
        <v>8617.7216</v>
      </c>
      <c r="E15" s="122">
        <v>9015.626799708125</v>
      </c>
      <c r="G15" s="122">
        <f t="shared" si="0"/>
        <v>397.9051997081242</v>
      </c>
      <c r="I15" s="127">
        <f t="shared" si="1"/>
        <v>0.046172900237125836</v>
      </c>
    </row>
    <row r="16" spans="1:9" ht="12.75">
      <c r="A16" s="120" t="s">
        <v>124</v>
      </c>
      <c r="C16" s="122">
        <v>110057.03873999999</v>
      </c>
      <c r="E16" s="122">
        <v>114967.82771447994</v>
      </c>
      <c r="G16" s="122">
        <f t="shared" si="0"/>
        <v>4910.788974479947</v>
      </c>
      <c r="I16" s="127">
        <f t="shared" si="1"/>
        <v>0.044620398937693206</v>
      </c>
    </row>
    <row r="17" spans="1:9" ht="12.75">
      <c r="A17" s="120" t="s">
        <v>125</v>
      </c>
      <c r="C17" s="122">
        <v>2434233.84787</v>
      </c>
      <c r="E17" s="122">
        <v>2523852.304536909</v>
      </c>
      <c r="G17" s="122">
        <f t="shared" si="0"/>
        <v>89618.45666690869</v>
      </c>
      <c r="I17" s="127">
        <f t="shared" si="1"/>
        <v>0.03681587812334741</v>
      </c>
    </row>
    <row r="18" spans="1:9" ht="12.75">
      <c r="A18" s="120" t="s">
        <v>126</v>
      </c>
      <c r="C18" s="122">
        <v>769428.1330300001</v>
      </c>
      <c r="E18" s="122">
        <v>804031.0506323685</v>
      </c>
      <c r="G18" s="122">
        <f t="shared" si="0"/>
        <v>34602.9176023684</v>
      </c>
      <c r="I18" s="127">
        <f t="shared" si="1"/>
        <v>0.04497225421964024</v>
      </c>
    </row>
    <row r="19" spans="1:9" ht="12.75">
      <c r="A19" s="120" t="s">
        <v>127</v>
      </c>
      <c r="C19" s="122">
        <v>528468.02348</v>
      </c>
      <c r="E19" s="122">
        <v>549786.128622481</v>
      </c>
      <c r="G19" s="122">
        <f t="shared" si="0"/>
        <v>21318.105142481043</v>
      </c>
      <c r="I19" s="127">
        <f t="shared" si="1"/>
        <v>0.04033944192517036</v>
      </c>
    </row>
    <row r="20" spans="1:9" ht="12.75">
      <c r="A20" s="120" t="s">
        <v>128</v>
      </c>
      <c r="C20" s="122">
        <v>285980.83167</v>
      </c>
      <c r="E20" s="122">
        <v>298258.4749101302</v>
      </c>
      <c r="G20" s="122">
        <f t="shared" si="0"/>
        <v>12277.643240130215</v>
      </c>
      <c r="I20" s="127">
        <f t="shared" si="1"/>
        <v>0.04293169989203216</v>
      </c>
    </row>
    <row r="21" spans="1:9" ht="12.75">
      <c r="A21" s="120" t="s">
        <v>129</v>
      </c>
      <c r="C21" s="122">
        <v>298364.06427000003</v>
      </c>
      <c r="E21" s="122">
        <v>311124.12531986175</v>
      </c>
      <c r="G21" s="122">
        <f t="shared" si="0"/>
        <v>12760.061049861717</v>
      </c>
      <c r="I21" s="127">
        <f t="shared" si="1"/>
        <v>0.04276674900873689</v>
      </c>
    </row>
    <row r="22" spans="1:9" ht="12.75">
      <c r="A22" s="120" t="s">
        <v>130</v>
      </c>
      <c r="C22" s="122">
        <v>287237.52184000006</v>
      </c>
      <c r="E22" s="122">
        <v>297414.00995822623</v>
      </c>
      <c r="G22" s="122">
        <f t="shared" si="0"/>
        <v>10176.488118226174</v>
      </c>
      <c r="I22" s="127">
        <f t="shared" si="1"/>
        <v>0.035428825778182294</v>
      </c>
    </row>
    <row r="23" spans="1:9" ht="12.75">
      <c r="A23" s="120" t="s">
        <v>131</v>
      </c>
      <c r="C23" s="122">
        <v>3012827.06624</v>
      </c>
      <c r="E23" s="122">
        <v>3174371.1935251756</v>
      </c>
      <c r="G23" s="122">
        <f t="shared" si="0"/>
        <v>161544.1272851755</v>
      </c>
      <c r="I23" s="127">
        <f t="shared" si="1"/>
        <v>0.053618785191936746</v>
      </c>
    </row>
    <row r="24" spans="1:9" ht="12.75">
      <c r="A24" s="120" t="s">
        <v>132</v>
      </c>
      <c r="C24" s="122">
        <v>3919596.7104400005</v>
      </c>
      <c r="E24" s="122">
        <v>4159152.5441702874</v>
      </c>
      <c r="G24" s="122">
        <f t="shared" si="0"/>
        <v>239555.83373028692</v>
      </c>
      <c r="I24" s="127">
        <f t="shared" si="1"/>
        <v>0.061117469838726235</v>
      </c>
    </row>
    <row r="25" spans="1:9" ht="12.75">
      <c r="A25" s="120" t="s">
        <v>133</v>
      </c>
      <c r="C25" s="122">
        <v>209815.45758</v>
      </c>
      <c r="E25" s="122">
        <v>218987.69004895427</v>
      </c>
      <c r="G25" s="122">
        <f t="shared" si="0"/>
        <v>9172.232468954287</v>
      </c>
      <c r="I25" s="127">
        <f t="shared" si="1"/>
        <v>0.04371571367880289</v>
      </c>
    </row>
    <row r="26" spans="1:9" ht="12.75">
      <c r="A26" s="120" t="s">
        <v>134</v>
      </c>
      <c r="C26" s="122">
        <v>169451.90944000002</v>
      </c>
      <c r="E26" s="122">
        <v>178460.87776787506</v>
      </c>
      <c r="G26" s="122">
        <f t="shared" si="0"/>
        <v>9008.968327875045</v>
      </c>
      <c r="I26" s="127">
        <f t="shared" si="1"/>
        <v>0.05316533969813397</v>
      </c>
    </row>
    <row r="27" spans="1:9" ht="12.75">
      <c r="A27" s="120" t="s">
        <v>135</v>
      </c>
      <c r="C27" s="122">
        <v>576645.5850800001</v>
      </c>
      <c r="E27" s="122">
        <v>604073.482261123</v>
      </c>
      <c r="G27" s="122">
        <f t="shared" si="0"/>
        <v>27427.897181122913</v>
      </c>
      <c r="I27" s="127">
        <f t="shared" si="1"/>
        <v>0.04756456633118544</v>
      </c>
    </row>
    <row r="28" spans="1:9" ht="12.75">
      <c r="A28" s="120" t="s">
        <v>136</v>
      </c>
      <c r="C28" s="122">
        <v>325858.4416</v>
      </c>
      <c r="E28" s="122">
        <v>343136.10752856685</v>
      </c>
      <c r="G28" s="122">
        <f t="shared" si="0"/>
        <v>17277.66592856683</v>
      </c>
      <c r="I28" s="127">
        <f t="shared" si="1"/>
        <v>0.053021998889246635</v>
      </c>
    </row>
    <row r="29" spans="1:9" ht="12.75">
      <c r="A29" s="120" t="s">
        <v>137</v>
      </c>
      <c r="C29" s="122">
        <v>1127710.9139999999</v>
      </c>
      <c r="E29" s="122">
        <v>1218910.914</v>
      </c>
      <c r="G29" s="122">
        <f t="shared" si="0"/>
        <v>91200.00000000023</v>
      </c>
      <c r="I29" s="127">
        <f t="shared" si="1"/>
        <v>0.08087178980693999</v>
      </c>
    </row>
    <row r="30" spans="1:9" ht="12.75">
      <c r="A30" s="120" t="s">
        <v>138</v>
      </c>
      <c r="C30" s="122">
        <v>1991254.442</v>
      </c>
      <c r="E30" s="122">
        <v>2109435.202</v>
      </c>
      <c r="G30" s="122">
        <f t="shared" si="0"/>
        <v>118180.76000000001</v>
      </c>
      <c r="I30" s="127">
        <f t="shared" si="1"/>
        <v>0.05934990401392404</v>
      </c>
    </row>
    <row r="31" spans="1:9" ht="12.75">
      <c r="A31" s="120" t="s">
        <v>140</v>
      </c>
      <c r="C31" s="122">
        <v>1217390.12816</v>
      </c>
      <c r="E31" s="122">
        <v>1284529.26536</v>
      </c>
      <c r="G31" s="122">
        <f t="shared" si="0"/>
        <v>67139.1372</v>
      </c>
      <c r="I31" s="127">
        <f t="shared" si="1"/>
        <v>0.05515005884060864</v>
      </c>
    </row>
    <row r="32" spans="1:9" ht="12.75">
      <c r="A32" s="120" t="s">
        <v>139</v>
      </c>
      <c r="C32" s="122">
        <v>1162922.98</v>
      </c>
      <c r="E32" s="122">
        <v>1256402.98</v>
      </c>
      <c r="G32" s="122">
        <f t="shared" si="0"/>
        <v>93480</v>
      </c>
      <c r="I32" s="127">
        <f t="shared" si="1"/>
        <v>0.08038365533029546</v>
      </c>
    </row>
    <row r="33" spans="1:9" ht="12.75">
      <c r="A33" s="120" t="s">
        <v>141</v>
      </c>
      <c r="C33" s="122">
        <v>1922356.1720000003</v>
      </c>
      <c r="E33" s="122">
        <v>2058785.6720000003</v>
      </c>
      <c r="G33" s="122">
        <f t="shared" si="0"/>
        <v>136429.5</v>
      </c>
      <c r="I33" s="127">
        <f t="shared" si="1"/>
        <v>0.07096993886312974</v>
      </c>
    </row>
    <row r="34" spans="1:9" ht="12.75">
      <c r="A34" s="120" t="s">
        <v>142</v>
      </c>
      <c r="C34" s="122">
        <v>2236000.29488</v>
      </c>
      <c r="E34" s="122">
        <v>2378971.46448</v>
      </c>
      <c r="G34" s="122">
        <f t="shared" si="0"/>
        <v>142971.16960000014</v>
      </c>
      <c r="I34" s="127">
        <f t="shared" si="1"/>
        <v>0.0639405862008946</v>
      </c>
    </row>
    <row r="35" spans="1:9" ht="12.75">
      <c r="A35" s="124" t="s">
        <v>143</v>
      </c>
      <c r="C35" s="123">
        <v>3112227.55493</v>
      </c>
      <c r="E35" s="123">
        <v>3296588.70263</v>
      </c>
      <c r="G35" s="123">
        <f t="shared" si="0"/>
        <v>184361.1477000001</v>
      </c>
      <c r="I35" s="128">
        <f t="shared" si="1"/>
        <v>0.059237682478570086</v>
      </c>
    </row>
    <row r="36" spans="1:9" ht="12.75">
      <c r="A36" s="121" t="s">
        <v>113</v>
      </c>
      <c r="C36" s="123">
        <f>SUM(C11:C35)</f>
        <v>87309676.74394001</v>
      </c>
      <c r="E36" s="125">
        <f>SUM(E11:E35)</f>
        <v>91704495.41112036</v>
      </c>
      <c r="G36" s="123">
        <f>SUM(G11:G35)</f>
        <v>4394818.6671803165</v>
      </c>
      <c r="I36" s="129">
        <f>E36/C36-1</f>
        <v>0.05033598601068445</v>
      </c>
    </row>
    <row r="37" spans="1:9" ht="5.25" customHeight="1">
      <c r="A37" s="133"/>
      <c r="C37" s="134"/>
      <c r="E37" s="134"/>
      <c r="G37" s="134"/>
      <c r="I37" s="134"/>
    </row>
    <row r="38" spans="1:9" ht="12.75">
      <c r="A38" s="130" t="s">
        <v>112</v>
      </c>
      <c r="C38" s="114"/>
      <c r="E38" s="114"/>
      <c r="G38" s="114"/>
      <c r="I38" s="114"/>
    </row>
    <row r="39" spans="1:9" ht="12.75">
      <c r="A39" s="120" t="s">
        <v>1</v>
      </c>
      <c r="C39" s="122">
        <v>26919.2</v>
      </c>
      <c r="E39" s="122">
        <v>28356.304170418625</v>
      </c>
      <c r="G39" s="122">
        <f>E39-C39</f>
        <v>1437.1041704186246</v>
      </c>
      <c r="I39" s="127">
        <f>E39/C39-1</f>
        <v>0.053385842462577715</v>
      </c>
    </row>
    <row r="40" spans="1:9" ht="12.75">
      <c r="A40" s="120" t="s">
        <v>1</v>
      </c>
      <c r="C40" s="122">
        <v>474348.02</v>
      </c>
      <c r="E40" s="122">
        <v>489515.8209674775</v>
      </c>
      <c r="G40" s="122">
        <f aca="true" t="shared" si="2" ref="G40:G58">E40-C40</f>
        <v>15167.800967477495</v>
      </c>
      <c r="I40" s="127">
        <f aca="true" t="shared" si="3" ref="I40:I58">E40/C40-1</f>
        <v>0.03197610262498296</v>
      </c>
    </row>
    <row r="41" spans="1:9" ht="12.75">
      <c r="A41" s="120" t="s">
        <v>2</v>
      </c>
      <c r="C41" s="122">
        <v>6175.07</v>
      </c>
      <c r="E41" s="122">
        <v>6667.77985275655</v>
      </c>
      <c r="G41" s="122">
        <f t="shared" si="2"/>
        <v>492.7098527565504</v>
      </c>
      <c r="I41" s="127">
        <f t="shared" si="3"/>
        <v>0.07979016476842382</v>
      </c>
    </row>
    <row r="42" spans="1:9" ht="12.75">
      <c r="A42" s="120" t="s">
        <v>2</v>
      </c>
      <c r="C42" s="122">
        <v>10725.3</v>
      </c>
      <c r="E42" s="122">
        <v>11179.932766694465</v>
      </c>
      <c r="G42" s="122">
        <f t="shared" si="2"/>
        <v>454.6327666944653</v>
      </c>
      <c r="I42" s="127">
        <f t="shared" si="3"/>
        <v>0.04238881585545062</v>
      </c>
    </row>
    <row r="43" spans="1:9" ht="12.75">
      <c r="A43" s="120" t="s">
        <v>4</v>
      </c>
      <c r="C43" s="122">
        <v>461894.94</v>
      </c>
      <c r="E43" s="122">
        <v>474750.9482061161</v>
      </c>
      <c r="G43" s="122">
        <f t="shared" si="2"/>
        <v>12856.008206116094</v>
      </c>
      <c r="I43" s="127">
        <f t="shared" si="3"/>
        <v>0.0278331869279973</v>
      </c>
    </row>
    <row r="44" spans="1:9" ht="12.75">
      <c r="A44" s="120" t="s">
        <v>3</v>
      </c>
      <c r="C44" s="122">
        <v>1500.93</v>
      </c>
      <c r="E44" s="122">
        <v>1544.0315480112934</v>
      </c>
      <c r="G44" s="122">
        <f t="shared" si="2"/>
        <v>43.10154801129329</v>
      </c>
      <c r="I44" s="127">
        <f t="shared" si="3"/>
        <v>0.028716561072996916</v>
      </c>
    </row>
    <row r="45" spans="1:9" ht="12.75">
      <c r="A45" s="120" t="s">
        <v>14</v>
      </c>
      <c r="C45" s="122">
        <v>43638.96</v>
      </c>
      <c r="E45" s="122">
        <v>44382.395134862534</v>
      </c>
      <c r="G45" s="122">
        <f t="shared" si="2"/>
        <v>743.435134862535</v>
      </c>
      <c r="I45" s="127">
        <f t="shared" si="3"/>
        <v>0.017036041529462143</v>
      </c>
    </row>
    <row r="46" spans="1:9" ht="12.75">
      <c r="A46" s="120" t="s">
        <v>5</v>
      </c>
      <c r="C46" s="122">
        <v>540.72</v>
      </c>
      <c r="E46" s="122">
        <v>562.1144831385631</v>
      </c>
      <c r="G46" s="122">
        <f t="shared" si="2"/>
        <v>21.394483138563032</v>
      </c>
      <c r="I46" s="127">
        <f t="shared" si="3"/>
        <v>0.03956665767599321</v>
      </c>
    </row>
    <row r="47" spans="1:9" ht="12.75">
      <c r="A47" s="120" t="s">
        <v>13</v>
      </c>
      <c r="C47" s="122">
        <v>46344.24</v>
      </c>
      <c r="E47" s="122">
        <v>47326.02449571575</v>
      </c>
      <c r="G47" s="122">
        <f t="shared" si="2"/>
        <v>981.7844957157504</v>
      </c>
      <c r="I47" s="127">
        <f t="shared" si="3"/>
        <v>0.021184606667748795</v>
      </c>
    </row>
    <row r="48" spans="1:9" ht="12.75">
      <c r="A48" s="120" t="s">
        <v>15</v>
      </c>
      <c r="C48" s="122">
        <v>22283.25</v>
      </c>
      <c r="E48" s="122">
        <v>23231.484056248453</v>
      </c>
      <c r="G48" s="122">
        <f t="shared" si="2"/>
        <v>948.2340562484533</v>
      </c>
      <c r="I48" s="127">
        <f t="shared" si="3"/>
        <v>0.042553669516271375</v>
      </c>
    </row>
    <row r="49" spans="1:9" ht="12.75">
      <c r="A49" s="120" t="s">
        <v>6</v>
      </c>
      <c r="C49" s="122">
        <v>16041.36</v>
      </c>
      <c r="E49" s="122">
        <v>16882.13540230249</v>
      </c>
      <c r="G49" s="122">
        <f t="shared" si="2"/>
        <v>840.77540230249</v>
      </c>
      <c r="I49" s="127">
        <f t="shared" si="3"/>
        <v>0.05241297510326359</v>
      </c>
    </row>
    <row r="50" spans="1:9" ht="12.75">
      <c r="A50" s="120" t="s">
        <v>16</v>
      </c>
      <c r="C50" s="122">
        <v>10255.74</v>
      </c>
      <c r="E50" s="122">
        <v>10548.13126956036</v>
      </c>
      <c r="G50" s="122">
        <f t="shared" si="2"/>
        <v>292.39126956035943</v>
      </c>
      <c r="I50" s="127">
        <f t="shared" si="3"/>
        <v>0.028510011911413446</v>
      </c>
    </row>
    <row r="51" spans="1:9" ht="12.75">
      <c r="A51" s="120" t="s">
        <v>12</v>
      </c>
      <c r="C51" s="122">
        <v>44775.96</v>
      </c>
      <c r="E51" s="122">
        <v>45273.35857876906</v>
      </c>
      <c r="G51" s="122">
        <f t="shared" si="2"/>
        <v>497.3985787690617</v>
      </c>
      <c r="I51" s="127">
        <f t="shared" si="3"/>
        <v>0.01110860780581957</v>
      </c>
    </row>
    <row r="52" spans="1:9" ht="12.75">
      <c r="A52" s="120" t="s">
        <v>7</v>
      </c>
      <c r="C52" s="122">
        <v>37584.54</v>
      </c>
      <c r="E52" s="122">
        <v>39605.693493125866</v>
      </c>
      <c r="G52" s="122">
        <f t="shared" si="2"/>
        <v>2021.1534931258648</v>
      </c>
      <c r="I52" s="127">
        <f t="shared" si="3"/>
        <v>0.053776193432881314</v>
      </c>
    </row>
    <row r="53" spans="1:9" ht="12.75">
      <c r="A53" s="120" t="s">
        <v>8</v>
      </c>
      <c r="C53" s="122">
        <v>6630.52</v>
      </c>
      <c r="E53" s="122">
        <v>6957.56153364787</v>
      </c>
      <c r="G53" s="122">
        <f t="shared" si="2"/>
        <v>327.04153364787</v>
      </c>
      <c r="I53" s="127">
        <f t="shared" si="3"/>
        <v>0.049323662947682756</v>
      </c>
    </row>
    <row r="54" spans="1:9" ht="12.75">
      <c r="A54" s="120" t="s">
        <v>17</v>
      </c>
      <c r="C54" s="122">
        <v>15940.54</v>
      </c>
      <c r="E54" s="122">
        <v>16209.259956506261</v>
      </c>
      <c r="G54" s="122">
        <f t="shared" si="2"/>
        <v>268.71995650626013</v>
      </c>
      <c r="I54" s="127">
        <f t="shared" si="3"/>
        <v>0.016857644503025737</v>
      </c>
    </row>
    <row r="55" spans="1:9" ht="12.75">
      <c r="A55" s="120" t="s">
        <v>9</v>
      </c>
      <c r="C55" s="122">
        <v>1985.22</v>
      </c>
      <c r="E55" s="122">
        <v>2002.782462619697</v>
      </c>
      <c r="G55" s="122">
        <f t="shared" si="2"/>
        <v>17.562462619697044</v>
      </c>
      <c r="I55" s="127">
        <f t="shared" si="3"/>
        <v>0.008846607741054946</v>
      </c>
    </row>
    <row r="56" spans="1:9" ht="12.75">
      <c r="A56" s="120" t="s">
        <v>10</v>
      </c>
      <c r="C56" s="122">
        <v>1686.96</v>
      </c>
      <c r="E56" s="122">
        <v>1702.3806988855877</v>
      </c>
      <c r="G56" s="122">
        <f t="shared" si="2"/>
        <v>15.420698885587626</v>
      </c>
      <c r="I56" s="127">
        <f t="shared" si="3"/>
        <v>0.009141117089668693</v>
      </c>
    </row>
    <row r="57" spans="1:9" ht="12.75">
      <c r="A57" s="120" t="s">
        <v>11</v>
      </c>
      <c r="C57" s="122">
        <v>13449.52</v>
      </c>
      <c r="E57" s="122">
        <v>13595.445502417318</v>
      </c>
      <c r="G57" s="122">
        <f t="shared" si="2"/>
        <v>145.92550241731806</v>
      </c>
      <c r="I57" s="127">
        <f t="shared" si="3"/>
        <v>0.010849866940776831</v>
      </c>
    </row>
    <row r="58" spans="1:9" ht="12.75">
      <c r="A58" s="124" t="s">
        <v>110</v>
      </c>
      <c r="C58" s="123">
        <v>94.35</v>
      </c>
      <c r="E58" s="123">
        <v>97.4179318353459</v>
      </c>
      <c r="G58" s="123">
        <f t="shared" si="2"/>
        <v>3.0679318353459024</v>
      </c>
      <c r="I58" s="128">
        <f t="shared" si="3"/>
        <v>0.03251650063959621</v>
      </c>
    </row>
    <row r="59" spans="1:9" ht="12.75">
      <c r="A59" s="131" t="s">
        <v>111</v>
      </c>
      <c r="C59" s="125">
        <f>SUM(C39:C58)</f>
        <v>1242815.3400000003</v>
      </c>
      <c r="E59" s="125">
        <f>SUM(E39:E58)</f>
        <v>1280391.0025111102</v>
      </c>
      <c r="G59" s="125">
        <f>SUM(G39:G58)</f>
        <v>37575.66251110967</v>
      </c>
      <c r="I59" s="132">
        <f>E59/C59-1</f>
        <v>0.030234308590936676</v>
      </c>
    </row>
    <row r="60" spans="1:9" ht="6" customHeight="1">
      <c r="A60" s="114"/>
      <c r="C60" s="114"/>
      <c r="E60" s="114"/>
      <c r="G60" s="114"/>
      <c r="I60" s="10"/>
    </row>
    <row r="61" spans="1:9" ht="12.75">
      <c r="A61" s="121" t="s">
        <v>114</v>
      </c>
      <c r="C61" s="123">
        <f>C36+C59</f>
        <v>88552492.08394001</v>
      </c>
      <c r="E61" s="123">
        <f>E36+E59</f>
        <v>92984886.41363147</v>
      </c>
      <c r="G61" s="123">
        <f>G36+G59</f>
        <v>4432394.329691426</v>
      </c>
      <c r="I61" s="128">
        <f>E61/C61-1</f>
        <v>0.050053863255366426</v>
      </c>
    </row>
  </sheetData>
  <mergeCells count="3">
    <mergeCell ref="A1:I1"/>
    <mergeCell ref="A3:I3"/>
    <mergeCell ref="A5:I5"/>
  </mergeCells>
  <printOptions horizontalCentered="1"/>
  <pageMargins left="0.75" right="0.29" top="1" bottom="1" header="0.5" footer="0.5"/>
  <pageSetup fitToHeight="0" fitToWidth="1" horizontalDpi="600" verticalDpi="600" orientation="portrait" scale="86" r:id="rId1"/>
  <headerFooter alignWithMargins="0">
    <oddHeader>&amp;RRequest 1b
Attachment
Page 1 of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2"/>
  <sheetViews>
    <sheetView view="pageBreakPreview" zoomScale="60" workbookViewId="0" topLeftCell="A1">
      <pane ySplit="945" topLeftCell="BM432" activePane="bottomLeft" state="split"/>
      <selection pane="topLeft" activeCell="M1" sqref="M1:M3"/>
      <selection pane="bottomLeft" activeCell="M402" sqref="M402:M404"/>
    </sheetView>
  </sheetViews>
  <sheetFormatPr defaultColWidth="9.140625" defaultRowHeight="12.75"/>
  <cols>
    <col min="1" max="1" width="36.8515625" style="0" customWidth="1"/>
    <col min="2" max="2" width="12.57421875" style="0" customWidth="1"/>
    <col min="3" max="3" width="11.57421875" style="0" customWidth="1"/>
    <col min="4" max="4" width="14.421875" style="0" customWidth="1"/>
    <col min="5" max="5" width="11.57421875" style="0" customWidth="1"/>
    <col min="6" max="6" width="14.00390625" style="0" customWidth="1"/>
    <col min="7" max="7" width="12.421875" style="0" bestFit="1" customWidth="1"/>
    <col min="8" max="8" width="14.7109375" style="0" customWidth="1"/>
    <col min="9" max="9" width="1.7109375" style="0" customWidth="1"/>
    <col min="10" max="10" width="12.7109375" style="0" customWidth="1"/>
    <col min="11" max="11" width="12.140625" style="0" customWidth="1"/>
    <col min="12" max="12" width="11.140625" style="0" customWidth="1"/>
    <col min="13" max="13" width="12.57421875" style="0" customWidth="1"/>
    <col min="14" max="14" width="3.28125" style="0" customWidth="1"/>
  </cols>
  <sheetData>
    <row r="1" ht="12.75">
      <c r="M1" s="139" t="s">
        <v>161</v>
      </c>
    </row>
    <row r="2" ht="12.75">
      <c r="M2" s="139" t="s">
        <v>162</v>
      </c>
    </row>
    <row r="3" spans="1:13" ht="12.75">
      <c r="A3" s="138" t="s">
        <v>18</v>
      </c>
      <c r="M3" s="139" t="s">
        <v>153</v>
      </c>
    </row>
    <row r="4" spans="1:10" ht="12.75">
      <c r="A4" s="138" t="s">
        <v>152</v>
      </c>
      <c r="J4" s="10" t="s">
        <v>145</v>
      </c>
    </row>
    <row r="5" spans="1:14" ht="13.5" thickBot="1">
      <c r="A5" s="5"/>
      <c r="B5" s="5"/>
      <c r="C5" s="5"/>
      <c r="D5" s="5"/>
      <c r="E5" s="5"/>
      <c r="F5" s="5"/>
      <c r="G5" s="5"/>
      <c r="H5" s="19"/>
      <c r="I5" s="19"/>
      <c r="J5" s="89" t="s">
        <v>21</v>
      </c>
      <c r="K5" s="95" t="s">
        <v>147</v>
      </c>
      <c r="L5" s="96" t="s">
        <v>89</v>
      </c>
      <c r="M5" s="97" t="s">
        <v>90</v>
      </c>
      <c r="N5" s="19"/>
    </row>
    <row r="6" spans="1:14" ht="12.75">
      <c r="A6" s="48" t="s">
        <v>18</v>
      </c>
      <c r="B6" s="24"/>
      <c r="C6" s="24"/>
      <c r="D6" s="24"/>
      <c r="E6" s="24"/>
      <c r="F6" s="24"/>
      <c r="G6" s="24"/>
      <c r="H6" s="76"/>
      <c r="I6" s="19"/>
      <c r="J6" s="19"/>
      <c r="K6" s="19"/>
      <c r="L6" s="19"/>
      <c r="M6" s="19"/>
      <c r="N6" s="19"/>
    </row>
    <row r="7" spans="1:14" ht="12.75">
      <c r="A7" s="26" t="s">
        <v>119</v>
      </c>
      <c r="B7" s="5"/>
      <c r="C7" s="5"/>
      <c r="D7" s="5"/>
      <c r="E7" s="5"/>
      <c r="F7" s="5"/>
      <c r="G7" s="5"/>
      <c r="H7" s="77"/>
      <c r="I7" s="19"/>
      <c r="J7" s="19"/>
      <c r="K7" s="19"/>
      <c r="L7" s="19"/>
      <c r="M7" s="19"/>
      <c r="N7" s="19"/>
    </row>
    <row r="8" spans="1:14" ht="12.75">
      <c r="A8" s="28"/>
      <c r="B8" s="57" t="s">
        <v>28</v>
      </c>
      <c r="C8" s="163" t="s">
        <v>48</v>
      </c>
      <c r="D8" s="164"/>
      <c r="E8" s="165" t="s">
        <v>20</v>
      </c>
      <c r="F8" s="166"/>
      <c r="G8" s="71" t="s">
        <v>86</v>
      </c>
      <c r="H8" s="78" t="s">
        <v>58</v>
      </c>
      <c r="I8" s="72"/>
      <c r="J8" s="19"/>
      <c r="K8" s="19"/>
      <c r="L8" s="19"/>
      <c r="M8" s="19"/>
      <c r="N8" s="19"/>
    </row>
    <row r="9" spans="1:14" ht="12.75">
      <c r="A9" s="28"/>
      <c r="B9" s="58" t="s">
        <v>49</v>
      </c>
      <c r="C9" s="61" t="s">
        <v>25</v>
      </c>
      <c r="D9" s="62" t="s">
        <v>37</v>
      </c>
      <c r="E9" s="64" t="s">
        <v>25</v>
      </c>
      <c r="F9" s="65" t="s">
        <v>37</v>
      </c>
      <c r="G9" s="72" t="s">
        <v>23</v>
      </c>
      <c r="H9" s="79" t="s">
        <v>23</v>
      </c>
      <c r="I9" s="72"/>
      <c r="J9" s="19"/>
      <c r="K9" s="19"/>
      <c r="L9" s="19"/>
      <c r="M9" s="19"/>
      <c r="N9" s="19"/>
    </row>
    <row r="10" spans="1:14" ht="12.75">
      <c r="A10" s="28"/>
      <c r="B10" s="59" t="s">
        <v>40</v>
      </c>
      <c r="C10" s="59" t="s">
        <v>41</v>
      </c>
      <c r="D10" s="63" t="s">
        <v>42</v>
      </c>
      <c r="E10" s="66" t="s">
        <v>43</v>
      </c>
      <c r="F10" s="60" t="s">
        <v>44</v>
      </c>
      <c r="G10" s="73" t="s">
        <v>45</v>
      </c>
      <c r="H10" s="80" t="s">
        <v>87</v>
      </c>
      <c r="I10" s="22"/>
      <c r="J10" s="19"/>
      <c r="K10" s="19"/>
      <c r="L10" s="19"/>
      <c r="M10" s="19"/>
      <c r="N10" s="19"/>
    </row>
    <row r="11" spans="1:14" ht="12.75">
      <c r="A11" s="28" t="s">
        <v>50</v>
      </c>
      <c r="B11" s="29">
        <v>297501</v>
      </c>
      <c r="C11" s="30">
        <v>5.3</v>
      </c>
      <c r="D11" s="31">
        <f>B11*C11</f>
        <v>1576755.3</v>
      </c>
      <c r="E11" s="30">
        <f>C11</f>
        <v>5.3</v>
      </c>
      <c r="F11" s="32">
        <f>E11*B11</f>
        <v>1576755.3</v>
      </c>
      <c r="G11" s="17">
        <f aca="true" t="shared" si="0" ref="G11:G17">F11-D11</f>
        <v>0</v>
      </c>
      <c r="H11" s="77"/>
      <c r="I11" s="19"/>
      <c r="J11" s="19"/>
      <c r="K11" s="19"/>
      <c r="L11" s="19"/>
      <c r="M11" s="19"/>
      <c r="N11" s="19"/>
    </row>
    <row r="12" spans="1:14" ht="12.75">
      <c r="A12" s="28" t="s">
        <v>51</v>
      </c>
      <c r="B12" s="9">
        <v>402289057</v>
      </c>
      <c r="C12" s="33">
        <v>0.06028</v>
      </c>
      <c r="D12" s="31">
        <f>B12*C12</f>
        <v>24249984.35596</v>
      </c>
      <c r="E12" s="33">
        <f>C12+M496+1114/(B12+0.6*B61)</f>
        <v>0.06414179993402537</v>
      </c>
      <c r="F12" s="32">
        <f>E12*B12</f>
        <v>25803544.20974173</v>
      </c>
      <c r="G12" s="17">
        <f t="shared" si="0"/>
        <v>1553559.85378173</v>
      </c>
      <c r="H12" s="77"/>
      <c r="I12" s="19"/>
      <c r="J12" s="90">
        <f>B12</f>
        <v>402289057</v>
      </c>
      <c r="K12" s="19"/>
      <c r="L12" s="19"/>
      <c r="M12" s="19"/>
      <c r="N12" s="19"/>
    </row>
    <row r="13" spans="1:14" ht="12.75">
      <c r="A13" s="28" t="s">
        <v>52</v>
      </c>
      <c r="B13" s="5"/>
      <c r="C13" s="5"/>
      <c r="D13" s="20"/>
      <c r="E13" s="5"/>
      <c r="F13" s="67">
        <f>D13</f>
        <v>0</v>
      </c>
      <c r="G13" s="93">
        <f t="shared" si="0"/>
        <v>0</v>
      </c>
      <c r="H13" s="77"/>
      <c r="I13" s="19"/>
      <c r="J13" s="19"/>
      <c r="K13" s="19"/>
      <c r="L13" s="19"/>
      <c r="M13" s="19"/>
      <c r="N13" s="19"/>
    </row>
    <row r="14" spans="1:14" ht="12.75">
      <c r="A14" s="28" t="s">
        <v>53</v>
      </c>
      <c r="B14" s="5"/>
      <c r="C14" s="5"/>
      <c r="D14" s="31">
        <f>D11+D12+D13</f>
        <v>25826739.65596</v>
      </c>
      <c r="E14" s="5"/>
      <c r="F14" s="34">
        <f>SUM(F11:F13)</f>
        <v>27380299.50974173</v>
      </c>
      <c r="G14" s="34">
        <f t="shared" si="0"/>
        <v>1553559.85378173</v>
      </c>
      <c r="H14" s="77"/>
      <c r="I14" s="19"/>
      <c r="J14" s="19"/>
      <c r="K14" s="19"/>
      <c r="L14" s="19"/>
      <c r="M14" s="19"/>
      <c r="N14" s="19"/>
    </row>
    <row r="15" spans="1:14" ht="12.75">
      <c r="A15" s="28" t="s">
        <v>54</v>
      </c>
      <c r="B15" s="5"/>
      <c r="C15" s="5"/>
      <c r="D15" s="31">
        <v>3363258.75</v>
      </c>
      <c r="E15" s="5"/>
      <c r="F15" s="34">
        <f>D15</f>
        <v>3363258.75</v>
      </c>
      <c r="G15" s="34">
        <f t="shared" si="0"/>
        <v>0</v>
      </c>
      <c r="H15" s="77"/>
      <c r="I15" s="19"/>
      <c r="J15" s="19"/>
      <c r="K15" s="19"/>
      <c r="L15" s="19"/>
      <c r="M15" s="19"/>
      <c r="N15" s="19"/>
    </row>
    <row r="16" spans="1:14" ht="12.75">
      <c r="A16" s="28" t="s">
        <v>55</v>
      </c>
      <c r="B16" s="5"/>
      <c r="C16" s="5"/>
      <c r="D16" s="31">
        <v>2136258.75</v>
      </c>
      <c r="E16" s="5"/>
      <c r="F16" s="34">
        <f>D16</f>
        <v>2136258.75</v>
      </c>
      <c r="G16" s="34">
        <f t="shared" si="0"/>
        <v>0</v>
      </c>
      <c r="H16" s="77"/>
      <c r="I16" s="19"/>
      <c r="J16" s="19"/>
      <c r="K16" s="19"/>
      <c r="L16" s="19"/>
      <c r="M16" s="19"/>
      <c r="N16" s="19"/>
    </row>
    <row r="17" spans="1:14" ht="12.75">
      <c r="A17" s="28" t="s">
        <v>56</v>
      </c>
      <c r="B17" s="5"/>
      <c r="C17" s="5"/>
      <c r="D17" s="21">
        <v>0</v>
      </c>
      <c r="E17" s="5"/>
      <c r="F17" s="52">
        <f>D17</f>
        <v>0</v>
      </c>
      <c r="G17" s="52">
        <f t="shared" si="0"/>
        <v>0</v>
      </c>
      <c r="H17" s="77"/>
      <c r="I17" s="19"/>
      <c r="J17" s="19"/>
      <c r="K17" s="19"/>
      <c r="L17" s="19"/>
      <c r="M17" s="19"/>
      <c r="N17" s="19"/>
    </row>
    <row r="18" spans="1:14" ht="12.75">
      <c r="A18" s="28" t="s">
        <v>57</v>
      </c>
      <c r="B18" s="5"/>
      <c r="C18" s="5"/>
      <c r="D18" s="34">
        <f>D14+D15+D16+D17</f>
        <v>31326257.15596</v>
      </c>
      <c r="E18" s="5"/>
      <c r="F18" s="34">
        <f>F14+F15+F16+F17</f>
        <v>32879817.00974173</v>
      </c>
      <c r="G18" s="34">
        <f>G14+G15+G16+G17</f>
        <v>1553559.85378173</v>
      </c>
      <c r="H18" s="77"/>
      <c r="I18" s="19"/>
      <c r="J18" s="19"/>
      <c r="K18" s="19"/>
      <c r="L18" s="19"/>
      <c r="M18" s="19"/>
      <c r="N18" s="19"/>
    </row>
    <row r="19" spans="1:14" ht="12.75">
      <c r="A19" s="28" t="s">
        <v>84</v>
      </c>
      <c r="B19" s="5"/>
      <c r="C19" s="5"/>
      <c r="D19" s="53">
        <f>D18/B11</f>
        <v>105.29798943855651</v>
      </c>
      <c r="E19" s="5"/>
      <c r="F19" s="54">
        <f>F18/B11</f>
        <v>110.52002181418459</v>
      </c>
      <c r="G19" s="53">
        <f>F19-D19</f>
        <v>5.222032375628075</v>
      </c>
      <c r="H19" s="77"/>
      <c r="I19" s="19"/>
      <c r="J19" s="19"/>
      <c r="K19" s="19"/>
      <c r="L19" s="19"/>
      <c r="M19" s="19"/>
      <c r="N19" s="19"/>
    </row>
    <row r="20" spans="1:14" ht="13.5" thickBot="1">
      <c r="A20" s="55" t="s">
        <v>58</v>
      </c>
      <c r="B20" s="36"/>
      <c r="C20" s="36"/>
      <c r="D20" s="49"/>
      <c r="E20" s="36"/>
      <c r="F20" s="50"/>
      <c r="G20" s="74"/>
      <c r="H20" s="94">
        <f>F18/D18-1</f>
        <v>0.049592897295301475</v>
      </c>
      <c r="I20" s="19"/>
      <c r="J20" s="19"/>
      <c r="K20" s="19"/>
      <c r="L20" s="19"/>
      <c r="M20" s="19"/>
      <c r="N20" s="19"/>
    </row>
    <row r="21" ht="13.5" thickBot="1"/>
    <row r="22" spans="1:9" ht="12.75">
      <c r="A22" s="48" t="s">
        <v>18</v>
      </c>
      <c r="B22" s="24"/>
      <c r="C22" s="24"/>
      <c r="D22" s="24"/>
      <c r="E22" s="24"/>
      <c r="F22" s="24"/>
      <c r="G22" s="24"/>
      <c r="H22" s="25"/>
      <c r="I22" s="5"/>
    </row>
    <row r="23" spans="1:9" ht="12.75">
      <c r="A23" s="26" t="s">
        <v>120</v>
      </c>
      <c r="B23" s="5"/>
      <c r="C23" s="5"/>
      <c r="D23" s="5"/>
      <c r="E23" s="5"/>
      <c r="F23" s="5"/>
      <c r="G23" s="5"/>
      <c r="H23" s="27"/>
      <c r="I23" s="5"/>
    </row>
    <row r="24" spans="1:9" ht="12.75">
      <c r="A24" s="28"/>
      <c r="B24" s="57" t="s">
        <v>28</v>
      </c>
      <c r="C24" s="163" t="s">
        <v>48</v>
      </c>
      <c r="D24" s="164"/>
      <c r="E24" s="165" t="s">
        <v>20</v>
      </c>
      <c r="F24" s="166"/>
      <c r="G24" s="71" t="s">
        <v>86</v>
      </c>
      <c r="H24" s="78" t="s">
        <v>58</v>
      </c>
      <c r="I24" s="72"/>
    </row>
    <row r="25" spans="1:9" ht="12.75">
      <c r="A25" s="28"/>
      <c r="B25" s="58" t="s">
        <v>49</v>
      </c>
      <c r="C25" s="61" t="s">
        <v>25</v>
      </c>
      <c r="D25" s="62" t="s">
        <v>37</v>
      </c>
      <c r="E25" s="64" t="s">
        <v>25</v>
      </c>
      <c r="F25" s="65" t="s">
        <v>37</v>
      </c>
      <c r="G25" s="72" t="s">
        <v>23</v>
      </c>
      <c r="H25" s="79" t="s">
        <v>23</v>
      </c>
      <c r="I25" s="72"/>
    </row>
    <row r="26" spans="1:9" ht="12.75">
      <c r="A26" s="28"/>
      <c r="B26" s="59" t="s">
        <v>40</v>
      </c>
      <c r="C26" s="59" t="s">
        <v>41</v>
      </c>
      <c r="D26" s="63" t="s">
        <v>42</v>
      </c>
      <c r="E26" s="66" t="s">
        <v>43</v>
      </c>
      <c r="F26" s="60" t="s">
        <v>44</v>
      </c>
      <c r="G26" s="73" t="s">
        <v>45</v>
      </c>
      <c r="H26" s="80" t="s">
        <v>87</v>
      </c>
      <c r="I26" s="22"/>
    </row>
    <row r="27" spans="1:9" ht="12.75">
      <c r="A27" s="28" t="s">
        <v>50</v>
      </c>
      <c r="B27" s="29">
        <v>140644</v>
      </c>
      <c r="C27" s="30">
        <v>5.39</v>
      </c>
      <c r="D27" s="31">
        <f>B27*C27</f>
        <v>758071.1599999999</v>
      </c>
      <c r="E27" s="30">
        <f>C27</f>
        <v>5.39</v>
      </c>
      <c r="F27" s="32">
        <f>E27*B27</f>
        <v>758071.1599999999</v>
      </c>
      <c r="G27" s="17">
        <f aca="true" t="shared" si="1" ref="G27:G33">F27-D27</f>
        <v>0</v>
      </c>
      <c r="H27" s="77"/>
      <c r="I27" s="5"/>
    </row>
    <row r="28" spans="1:10" ht="12.75">
      <c r="A28" s="28" t="s">
        <v>51</v>
      </c>
      <c r="B28" s="9">
        <v>168635183</v>
      </c>
      <c r="C28" s="33">
        <v>0.06467</v>
      </c>
      <c r="D28" s="31">
        <f>B28*C28</f>
        <v>10905637.284610001</v>
      </c>
      <c r="E28" s="33">
        <f>C28+M496+265/(B28+0.6*B78)</f>
        <v>0.06853060423569153</v>
      </c>
      <c r="F28" s="32">
        <f>E28*B28</f>
        <v>11556670.986386416</v>
      </c>
      <c r="G28" s="17">
        <f t="shared" si="1"/>
        <v>651033.7017764151</v>
      </c>
      <c r="H28" s="77"/>
      <c r="I28" s="5"/>
      <c r="J28" s="2">
        <f>B28</f>
        <v>168635183</v>
      </c>
    </row>
    <row r="29" spans="1:9" ht="12.75">
      <c r="A29" s="28" t="s">
        <v>52</v>
      </c>
      <c r="B29" s="5"/>
      <c r="C29" s="5"/>
      <c r="D29" s="20"/>
      <c r="E29" s="5"/>
      <c r="F29" s="67">
        <f>D29</f>
        <v>0</v>
      </c>
      <c r="G29" s="93">
        <f t="shared" si="1"/>
        <v>0</v>
      </c>
      <c r="H29" s="77"/>
      <c r="I29" s="5"/>
    </row>
    <row r="30" spans="1:9" ht="12.75">
      <c r="A30" s="28" t="s">
        <v>53</v>
      </c>
      <c r="B30" s="5"/>
      <c r="C30" s="5"/>
      <c r="D30" s="31">
        <f>D27+D28+D29</f>
        <v>11663708.444610002</v>
      </c>
      <c r="E30" s="5"/>
      <c r="F30" s="34">
        <f>SUM(F27:F29)</f>
        <v>12314742.146386417</v>
      </c>
      <c r="G30" s="34">
        <f t="shared" si="1"/>
        <v>651033.7017764151</v>
      </c>
      <c r="H30" s="77"/>
      <c r="I30" s="5"/>
    </row>
    <row r="31" spans="1:9" ht="12.75">
      <c r="A31" s="28" t="s">
        <v>54</v>
      </c>
      <c r="B31" s="5"/>
      <c r="C31" s="5"/>
      <c r="D31" s="31">
        <v>1414264.18</v>
      </c>
      <c r="E31" s="5"/>
      <c r="F31" s="34">
        <f>D31</f>
        <v>1414264.18</v>
      </c>
      <c r="G31" s="34">
        <f t="shared" si="1"/>
        <v>0</v>
      </c>
      <c r="H31" s="77"/>
      <c r="I31" s="5"/>
    </row>
    <row r="32" spans="1:9" ht="12.75">
      <c r="A32" s="28" t="s">
        <v>55</v>
      </c>
      <c r="B32" s="5"/>
      <c r="C32" s="5"/>
      <c r="D32" s="31">
        <v>940635.53</v>
      </c>
      <c r="E32" s="5"/>
      <c r="F32" s="34">
        <f>D32</f>
        <v>940635.53</v>
      </c>
      <c r="G32" s="34">
        <f t="shared" si="1"/>
        <v>0</v>
      </c>
      <c r="H32" s="77"/>
      <c r="I32" s="5"/>
    </row>
    <row r="33" spans="1:9" ht="12.75">
      <c r="A33" s="28" t="s">
        <v>56</v>
      </c>
      <c r="B33" s="5"/>
      <c r="C33" s="5"/>
      <c r="D33" s="21">
        <v>0</v>
      </c>
      <c r="E33" s="5"/>
      <c r="F33" s="52">
        <f>D33</f>
        <v>0</v>
      </c>
      <c r="G33" s="52">
        <f t="shared" si="1"/>
        <v>0</v>
      </c>
      <c r="H33" s="77"/>
      <c r="I33" s="5"/>
    </row>
    <row r="34" spans="1:9" ht="12.75">
      <c r="A34" s="28" t="s">
        <v>57</v>
      </c>
      <c r="B34" s="5"/>
      <c r="C34" s="5"/>
      <c r="D34" s="34">
        <f>D30+D31+D32+D33</f>
        <v>14018608.15461</v>
      </c>
      <c r="E34" s="5"/>
      <c r="F34" s="34">
        <f>F30+F31+F32+F33</f>
        <v>14669641.856386416</v>
      </c>
      <c r="G34" s="34">
        <f>G30+G31+G32+G33</f>
        <v>651033.7017764151</v>
      </c>
      <c r="H34" s="77"/>
      <c r="I34" s="5"/>
    </row>
    <row r="35" spans="1:9" ht="12.75">
      <c r="A35" s="28" t="s">
        <v>84</v>
      </c>
      <c r="B35" s="5"/>
      <c r="C35" s="5"/>
      <c r="D35" s="53">
        <f>D34/B27</f>
        <v>99.67441308985809</v>
      </c>
      <c r="E35" s="5"/>
      <c r="F35" s="54">
        <f>F34/B27</f>
        <v>104.30336065801895</v>
      </c>
      <c r="G35" s="53">
        <f>F35-D35</f>
        <v>4.628947568160854</v>
      </c>
      <c r="H35" s="77"/>
      <c r="I35" s="5"/>
    </row>
    <row r="36" spans="1:9" ht="13.5" thickBot="1">
      <c r="A36" s="35" t="s">
        <v>58</v>
      </c>
      <c r="B36" s="36"/>
      <c r="C36" s="36"/>
      <c r="D36" s="49"/>
      <c r="E36" s="36"/>
      <c r="F36" s="36"/>
      <c r="G36" s="74"/>
      <c r="H36" s="94">
        <f>F34/D34-1</f>
        <v>0.04644068045816119</v>
      </c>
      <c r="I36" s="5"/>
    </row>
    <row r="37" ht="13.5" thickBot="1"/>
    <row r="38" spans="1:9" ht="12.75">
      <c r="A38" s="48" t="s">
        <v>18</v>
      </c>
      <c r="B38" s="24"/>
      <c r="C38" s="24"/>
      <c r="D38" s="24"/>
      <c r="E38" s="24"/>
      <c r="F38" s="24"/>
      <c r="G38" s="24"/>
      <c r="H38" s="25"/>
      <c r="I38" s="5"/>
    </row>
    <row r="39" spans="1:9" ht="12.75">
      <c r="A39" s="26" t="s">
        <v>121</v>
      </c>
      <c r="B39" s="5"/>
      <c r="C39" s="5"/>
      <c r="D39" s="5"/>
      <c r="E39" s="5"/>
      <c r="F39" s="5"/>
      <c r="G39" s="5"/>
      <c r="H39" s="27"/>
      <c r="I39" s="5"/>
    </row>
    <row r="40" spans="1:9" ht="12.75">
      <c r="A40" s="28"/>
      <c r="B40" s="57" t="s">
        <v>28</v>
      </c>
      <c r="C40" s="163" t="s">
        <v>48</v>
      </c>
      <c r="D40" s="164"/>
      <c r="E40" s="165" t="s">
        <v>20</v>
      </c>
      <c r="F40" s="166"/>
      <c r="G40" s="71" t="s">
        <v>86</v>
      </c>
      <c r="H40" s="78" t="s">
        <v>58</v>
      </c>
      <c r="I40" s="72"/>
    </row>
    <row r="41" spans="1:9" ht="12.75">
      <c r="A41" s="28"/>
      <c r="B41" s="58" t="s">
        <v>49</v>
      </c>
      <c r="C41" s="61" t="s">
        <v>25</v>
      </c>
      <c r="D41" s="62" t="s">
        <v>37</v>
      </c>
      <c r="E41" s="64" t="s">
        <v>25</v>
      </c>
      <c r="F41" s="65" t="s">
        <v>37</v>
      </c>
      <c r="G41" s="72" t="s">
        <v>23</v>
      </c>
      <c r="H41" s="79" t="s">
        <v>23</v>
      </c>
      <c r="I41" s="72"/>
    </row>
    <row r="42" spans="1:9" ht="12.75">
      <c r="A42" s="28"/>
      <c r="B42" s="59" t="s">
        <v>40</v>
      </c>
      <c r="C42" s="59" t="s">
        <v>41</v>
      </c>
      <c r="D42" s="63" t="s">
        <v>42</v>
      </c>
      <c r="E42" s="66" t="s">
        <v>43</v>
      </c>
      <c r="F42" s="60" t="s">
        <v>44</v>
      </c>
      <c r="G42" s="73" t="s">
        <v>45</v>
      </c>
      <c r="H42" s="80" t="s">
        <v>87</v>
      </c>
      <c r="I42" s="22"/>
    </row>
    <row r="43" spans="1:9" ht="12.75">
      <c r="A43" s="28" t="s">
        <v>50</v>
      </c>
      <c r="B43" s="29">
        <v>168703</v>
      </c>
      <c r="C43" s="30">
        <v>8.86</v>
      </c>
      <c r="D43" s="31">
        <f>B43*C43</f>
        <v>1494708.5799999998</v>
      </c>
      <c r="E43" s="30">
        <f>C43</f>
        <v>8.86</v>
      </c>
      <c r="F43" s="32">
        <f>E43*B43</f>
        <v>1494708.5799999998</v>
      </c>
      <c r="G43" s="17">
        <f aca="true" t="shared" si="2" ref="G43:G49">F43-D43</f>
        <v>0</v>
      </c>
      <c r="H43" s="77"/>
      <c r="I43" s="5"/>
    </row>
    <row r="44" spans="1:10" ht="12.75">
      <c r="A44" s="28" t="s">
        <v>51</v>
      </c>
      <c r="B44" s="9">
        <v>181781760</v>
      </c>
      <c r="C44" s="33">
        <v>0.06628</v>
      </c>
      <c r="D44" s="31">
        <f>B44*C44</f>
        <v>12048495.052800002</v>
      </c>
      <c r="E44" s="33">
        <f>C44+M496+3266/(B44+0.6*B96)</f>
        <v>0.07015687591990134</v>
      </c>
      <c r="F44" s="32">
        <f>E44*B44</f>
        <v>12753240.380821286</v>
      </c>
      <c r="G44" s="17">
        <f t="shared" si="2"/>
        <v>704745.3280212842</v>
      </c>
      <c r="H44" s="77"/>
      <c r="I44" s="5"/>
      <c r="J44" s="2">
        <f>B44</f>
        <v>181781760</v>
      </c>
    </row>
    <row r="45" spans="1:9" ht="12.75">
      <c r="A45" s="28" t="s">
        <v>52</v>
      </c>
      <c r="B45" s="5"/>
      <c r="C45" s="5"/>
      <c r="D45" s="20"/>
      <c r="E45" s="5"/>
      <c r="F45" s="67">
        <f>D45</f>
        <v>0</v>
      </c>
      <c r="G45" s="93">
        <f t="shared" si="2"/>
        <v>0</v>
      </c>
      <c r="H45" s="77"/>
      <c r="I45" s="5"/>
    </row>
    <row r="46" spans="1:9" ht="12.75">
      <c r="A46" s="28" t="s">
        <v>53</v>
      </c>
      <c r="B46" s="5"/>
      <c r="C46" s="5"/>
      <c r="D46" s="31">
        <f>D43+D44+D45</f>
        <v>13543203.632800002</v>
      </c>
      <c r="E46" s="5"/>
      <c r="F46" s="34">
        <f>SUM(F43:F45)</f>
        <v>14247948.960821286</v>
      </c>
      <c r="G46" s="34">
        <f t="shared" si="2"/>
        <v>704745.3280212842</v>
      </c>
      <c r="H46" s="77"/>
      <c r="I46" s="5"/>
    </row>
    <row r="47" spans="1:9" ht="12.75">
      <c r="A47" s="28" t="s">
        <v>54</v>
      </c>
      <c r="B47" s="5"/>
      <c r="C47" s="5"/>
      <c r="D47" s="31">
        <v>1555281.62</v>
      </c>
      <c r="E47" s="5"/>
      <c r="F47" s="31">
        <v>1555281.62</v>
      </c>
      <c r="G47" s="34">
        <f t="shared" si="2"/>
        <v>0</v>
      </c>
      <c r="H47" s="77"/>
      <c r="I47" s="5"/>
    </row>
    <row r="48" spans="1:9" ht="12.75">
      <c r="A48" s="28" t="s">
        <v>55</v>
      </c>
      <c r="B48" s="5"/>
      <c r="C48" s="5"/>
      <c r="D48" s="31">
        <v>1125154.24</v>
      </c>
      <c r="E48" s="5"/>
      <c r="F48" s="31">
        <v>1125154.24</v>
      </c>
      <c r="G48" s="34">
        <f t="shared" si="2"/>
        <v>0</v>
      </c>
      <c r="H48" s="77"/>
      <c r="I48" s="5"/>
    </row>
    <row r="49" spans="1:9" ht="12.75">
      <c r="A49" s="28" t="s">
        <v>56</v>
      </c>
      <c r="B49" s="5"/>
      <c r="C49" s="5"/>
      <c r="D49" s="21">
        <v>0</v>
      </c>
      <c r="E49" s="5"/>
      <c r="F49" s="21">
        <v>0</v>
      </c>
      <c r="G49" s="52">
        <f t="shared" si="2"/>
        <v>0</v>
      </c>
      <c r="H49" s="77"/>
      <c r="I49" s="5"/>
    </row>
    <row r="50" spans="1:9" ht="12.75">
      <c r="A50" s="28" t="s">
        <v>57</v>
      </c>
      <c r="B50" s="5"/>
      <c r="C50" s="5"/>
      <c r="D50" s="34">
        <f>D46+D47+D48+D49</f>
        <v>16223639.492800003</v>
      </c>
      <c r="E50" s="5"/>
      <c r="F50" s="34">
        <f>F46+F47+F48+F49</f>
        <v>16928384.820821285</v>
      </c>
      <c r="G50" s="34">
        <f>G46+G47+G48+G49</f>
        <v>704745.3280212842</v>
      </c>
      <c r="H50" s="77"/>
      <c r="I50" s="5"/>
    </row>
    <row r="51" spans="1:9" ht="12.75">
      <c r="A51" s="28" t="s">
        <v>84</v>
      </c>
      <c r="B51" s="5"/>
      <c r="C51" s="5"/>
      <c r="D51" s="53">
        <f>D50/B43</f>
        <v>96.16687013746052</v>
      </c>
      <c r="E51" s="5"/>
      <c r="F51" s="54">
        <f>F50/B43</f>
        <v>100.34430224015746</v>
      </c>
      <c r="G51" s="53">
        <f>F51-D51</f>
        <v>4.17743210269694</v>
      </c>
      <c r="H51" s="77"/>
      <c r="I51" s="5"/>
    </row>
    <row r="52" spans="1:9" ht="13.5" thickBot="1">
      <c r="A52" s="35" t="s">
        <v>58</v>
      </c>
      <c r="B52" s="36"/>
      <c r="C52" s="36"/>
      <c r="D52" s="49"/>
      <c r="E52" s="36"/>
      <c r="F52" s="36"/>
      <c r="G52" s="74"/>
      <c r="H52" s="94">
        <f>F50/D50-1</f>
        <v>0.04343941002473861</v>
      </c>
      <c r="I52" s="5"/>
    </row>
    <row r="53" ht="13.5" thickBot="1"/>
    <row r="54" spans="1:9" ht="12.75">
      <c r="A54" s="23"/>
      <c r="B54" s="24"/>
      <c r="C54" s="24"/>
      <c r="D54" s="24"/>
      <c r="E54" s="24"/>
      <c r="F54" s="24"/>
      <c r="G54" s="24"/>
      <c r="H54" s="25"/>
      <c r="I54" s="5"/>
    </row>
    <row r="55" spans="1:9" ht="12.75">
      <c r="A55" s="26" t="s">
        <v>18</v>
      </c>
      <c r="B55" s="5"/>
      <c r="C55" s="5"/>
      <c r="D55" s="5"/>
      <c r="E55" s="5"/>
      <c r="F55" s="5"/>
      <c r="G55" s="5"/>
      <c r="H55" s="27"/>
      <c r="I55" s="5"/>
    </row>
    <row r="56" spans="1:9" ht="12.75">
      <c r="A56" s="26" t="s">
        <v>122</v>
      </c>
      <c r="B56" s="5"/>
      <c r="C56" s="5"/>
      <c r="D56" s="5"/>
      <c r="E56" s="5"/>
      <c r="F56" s="5"/>
      <c r="G56" s="5"/>
      <c r="H56" s="27"/>
      <c r="I56" s="5"/>
    </row>
    <row r="57" spans="1:9" ht="12.75">
      <c r="A57" s="28"/>
      <c r="B57" s="57" t="s">
        <v>28</v>
      </c>
      <c r="C57" s="163" t="s">
        <v>48</v>
      </c>
      <c r="D57" s="164"/>
      <c r="E57" s="165" t="s">
        <v>20</v>
      </c>
      <c r="F57" s="166"/>
      <c r="G57" s="71" t="s">
        <v>86</v>
      </c>
      <c r="H57" s="78" t="s">
        <v>58</v>
      </c>
      <c r="I57" s="72"/>
    </row>
    <row r="58" spans="1:9" ht="12.75">
      <c r="A58" s="28"/>
      <c r="B58" s="58" t="s">
        <v>49</v>
      </c>
      <c r="C58" s="61" t="s">
        <v>25</v>
      </c>
      <c r="D58" s="62" t="s">
        <v>37</v>
      </c>
      <c r="E58" s="64" t="s">
        <v>25</v>
      </c>
      <c r="F58" s="65" t="s">
        <v>37</v>
      </c>
      <c r="G58" s="72" t="s">
        <v>23</v>
      </c>
      <c r="H58" s="79" t="s">
        <v>23</v>
      </c>
      <c r="I58" s="72"/>
    </row>
    <row r="59" spans="1:9" ht="12.75">
      <c r="A59" s="28"/>
      <c r="B59" s="59" t="s">
        <v>40</v>
      </c>
      <c r="C59" s="59" t="s">
        <v>41</v>
      </c>
      <c r="D59" s="63" t="s">
        <v>42</v>
      </c>
      <c r="E59" s="66" t="s">
        <v>43</v>
      </c>
      <c r="F59" s="60" t="s">
        <v>44</v>
      </c>
      <c r="G59" s="73" t="s">
        <v>45</v>
      </c>
      <c r="H59" s="80" t="s">
        <v>87</v>
      </c>
      <c r="I59" s="22"/>
    </row>
    <row r="60" spans="1:9" ht="12.75">
      <c r="A60" s="28" t="s">
        <v>50</v>
      </c>
      <c r="B60" s="29">
        <v>1376</v>
      </c>
      <c r="C60" s="30">
        <v>0</v>
      </c>
      <c r="D60" s="31">
        <f>B60*C60</f>
        <v>0</v>
      </c>
      <c r="E60" s="30">
        <f>C60</f>
        <v>0</v>
      </c>
      <c r="F60" s="32">
        <f>E60*B60</f>
        <v>0</v>
      </c>
      <c r="G60" s="17">
        <f aca="true" t="shared" si="3" ref="G60:G68">F60-D60</f>
        <v>0</v>
      </c>
      <c r="H60" s="27"/>
      <c r="I60" s="5"/>
    </row>
    <row r="61" spans="1:10" ht="12.75">
      <c r="A61" s="28" t="s">
        <v>51</v>
      </c>
      <c r="B61" s="9">
        <v>720916</v>
      </c>
      <c r="C61" s="33">
        <v>0.03617</v>
      </c>
      <c r="D61" s="31">
        <f>B61*C61</f>
        <v>26075.53172</v>
      </c>
      <c r="E61" s="110">
        <f>0.6*E12</f>
        <v>0.03848507996041522</v>
      </c>
      <c r="F61" s="32">
        <f>E61*B61</f>
        <v>27744.509904742696</v>
      </c>
      <c r="G61" s="17">
        <f t="shared" si="3"/>
        <v>1668.9781847426966</v>
      </c>
      <c r="H61" s="27"/>
      <c r="I61" s="5"/>
      <c r="J61" s="2">
        <f>B61</f>
        <v>720916</v>
      </c>
    </row>
    <row r="62" spans="1:9" ht="12.75">
      <c r="A62" s="28" t="s">
        <v>52</v>
      </c>
      <c r="B62" s="5"/>
      <c r="C62" s="5"/>
      <c r="D62" s="20"/>
      <c r="E62" s="5"/>
      <c r="F62" s="67">
        <f>D62</f>
        <v>0</v>
      </c>
      <c r="G62" s="93">
        <f t="shared" si="3"/>
        <v>0</v>
      </c>
      <c r="H62" s="27"/>
      <c r="I62" s="5"/>
    </row>
    <row r="63" spans="1:9" ht="12.75">
      <c r="A63" s="28" t="s">
        <v>53</v>
      </c>
      <c r="B63" s="5"/>
      <c r="C63" s="5"/>
      <c r="D63" s="31">
        <f>D60+D61+D62</f>
        <v>26075.53172</v>
      </c>
      <c r="E63" s="5"/>
      <c r="F63" s="34">
        <f>SUM(F60:F62)</f>
        <v>27744.509904742696</v>
      </c>
      <c r="G63" s="34">
        <f t="shared" si="3"/>
        <v>1668.9781847426966</v>
      </c>
      <c r="H63" s="27"/>
      <c r="I63" s="5"/>
    </row>
    <row r="64" spans="1:9" ht="12.75">
      <c r="A64" s="28" t="s">
        <v>54</v>
      </c>
      <c r="B64" s="5"/>
      <c r="C64" s="5"/>
      <c r="D64" s="31">
        <v>6484.39</v>
      </c>
      <c r="E64" s="5"/>
      <c r="F64" s="34">
        <f>D64</f>
        <v>6484.39</v>
      </c>
      <c r="G64" s="34">
        <f t="shared" si="3"/>
        <v>0</v>
      </c>
      <c r="H64" s="27"/>
      <c r="I64" s="5"/>
    </row>
    <row r="65" spans="1:9" ht="12.75">
      <c r="A65" s="28" t="s">
        <v>55</v>
      </c>
      <c r="B65" s="5"/>
      <c r="C65" s="5"/>
      <c r="D65" s="31">
        <v>2167.18</v>
      </c>
      <c r="E65" s="5"/>
      <c r="F65" s="34">
        <f>D65</f>
        <v>2167.18</v>
      </c>
      <c r="G65" s="34">
        <f t="shared" si="3"/>
        <v>0</v>
      </c>
      <c r="H65" s="27"/>
      <c r="I65" s="5"/>
    </row>
    <row r="66" spans="1:9" ht="12.75">
      <c r="A66" s="28" t="s">
        <v>56</v>
      </c>
      <c r="B66" s="5"/>
      <c r="C66" s="5"/>
      <c r="D66" s="21">
        <v>0</v>
      </c>
      <c r="E66" s="5"/>
      <c r="F66" s="52">
        <f>D66</f>
        <v>0</v>
      </c>
      <c r="G66" s="52">
        <f t="shared" si="3"/>
        <v>0</v>
      </c>
      <c r="H66" s="27"/>
      <c r="I66" s="5"/>
    </row>
    <row r="67" spans="1:9" ht="12.75">
      <c r="A67" s="28" t="s">
        <v>57</v>
      </c>
      <c r="B67" s="5"/>
      <c r="C67" s="5"/>
      <c r="D67" s="34">
        <f>D63+D64+D65+D66</f>
        <v>34727.10172</v>
      </c>
      <c r="E67" s="5"/>
      <c r="F67" s="34">
        <f>F63+F64+F65+F66</f>
        <v>36396.0799047427</v>
      </c>
      <c r="G67" s="34">
        <f t="shared" si="3"/>
        <v>1668.9781847427003</v>
      </c>
      <c r="H67" s="27"/>
      <c r="I67" s="5"/>
    </row>
    <row r="68" spans="1:9" ht="12.75">
      <c r="A68" s="28" t="s">
        <v>84</v>
      </c>
      <c r="B68" s="5"/>
      <c r="C68" s="5"/>
      <c r="D68" s="53">
        <f>D67/B60</f>
        <v>25.237719273255813</v>
      </c>
      <c r="E68" s="5"/>
      <c r="F68" s="54">
        <f>F67/B60</f>
        <v>26.45063946565603</v>
      </c>
      <c r="G68" s="53">
        <f t="shared" si="3"/>
        <v>1.2129201924002189</v>
      </c>
      <c r="H68" s="27"/>
      <c r="I68" s="5"/>
    </row>
    <row r="69" spans="1:9" ht="13.5" thickBot="1">
      <c r="A69" s="55" t="s">
        <v>58</v>
      </c>
      <c r="B69" s="36"/>
      <c r="C69" s="36"/>
      <c r="D69" s="36"/>
      <c r="E69" s="36"/>
      <c r="F69" s="36"/>
      <c r="G69" s="74"/>
      <c r="H69" s="56">
        <f>F67/D67-1</f>
        <v>0.04805981789668046</v>
      </c>
      <c r="I69" s="5"/>
    </row>
    <row r="70" ht="13.5" thickBot="1"/>
    <row r="71" spans="1:9" ht="12.75">
      <c r="A71" s="23"/>
      <c r="B71" s="24"/>
      <c r="C71" s="24"/>
      <c r="D71" s="24"/>
      <c r="E71" s="24"/>
      <c r="F71" s="24"/>
      <c r="G71" s="24"/>
      <c r="H71" s="25"/>
      <c r="I71" s="5"/>
    </row>
    <row r="72" spans="1:9" ht="12.75">
      <c r="A72" s="26" t="s">
        <v>18</v>
      </c>
      <c r="B72" s="5"/>
      <c r="C72" s="5"/>
      <c r="D72" s="5"/>
      <c r="E72" s="5"/>
      <c r="F72" s="5"/>
      <c r="G72" s="5"/>
      <c r="H72" s="27"/>
      <c r="I72" s="5"/>
    </row>
    <row r="73" spans="1:9" ht="12.75">
      <c r="A73" s="26" t="s">
        <v>123</v>
      </c>
      <c r="B73" s="5"/>
      <c r="C73" s="5"/>
      <c r="D73" s="5"/>
      <c r="E73" s="5"/>
      <c r="F73" s="5"/>
      <c r="G73" s="5"/>
      <c r="H73" s="27"/>
      <c r="I73" s="5"/>
    </row>
    <row r="74" spans="1:9" ht="12.75">
      <c r="A74" s="28"/>
      <c r="B74" s="57" t="s">
        <v>28</v>
      </c>
      <c r="C74" s="163" t="s">
        <v>48</v>
      </c>
      <c r="D74" s="164"/>
      <c r="E74" s="165" t="s">
        <v>20</v>
      </c>
      <c r="F74" s="166"/>
      <c r="G74" s="71" t="s">
        <v>86</v>
      </c>
      <c r="H74" s="78" t="s">
        <v>58</v>
      </c>
      <c r="I74" s="72"/>
    </row>
    <row r="75" spans="1:9" ht="12.75">
      <c r="A75" s="28"/>
      <c r="B75" s="58" t="s">
        <v>49</v>
      </c>
      <c r="C75" s="61" t="s">
        <v>25</v>
      </c>
      <c r="D75" s="62" t="s">
        <v>37</v>
      </c>
      <c r="E75" s="64" t="s">
        <v>25</v>
      </c>
      <c r="F75" s="65" t="s">
        <v>37</v>
      </c>
      <c r="G75" s="72" t="s">
        <v>23</v>
      </c>
      <c r="H75" s="79" t="s">
        <v>23</v>
      </c>
      <c r="I75" s="72"/>
    </row>
    <row r="76" spans="1:9" ht="12.75">
      <c r="A76" s="28"/>
      <c r="B76" s="59" t="s">
        <v>40</v>
      </c>
      <c r="C76" s="59" t="s">
        <v>41</v>
      </c>
      <c r="D76" s="63" t="s">
        <v>42</v>
      </c>
      <c r="E76" s="66" t="s">
        <v>43</v>
      </c>
      <c r="F76" s="60" t="s">
        <v>44</v>
      </c>
      <c r="G76" s="73" t="s">
        <v>45</v>
      </c>
      <c r="H76" s="80" t="s">
        <v>87</v>
      </c>
      <c r="I76" s="22"/>
    </row>
    <row r="77" spans="1:9" ht="12.75">
      <c r="A77" s="28" t="s">
        <v>50</v>
      </c>
      <c r="B77" s="29">
        <v>295</v>
      </c>
      <c r="C77" s="30">
        <v>0</v>
      </c>
      <c r="D77" s="31">
        <f>B77*C77</f>
        <v>0</v>
      </c>
      <c r="E77" s="30">
        <f>C77</f>
        <v>0</v>
      </c>
      <c r="F77" s="32">
        <f>E77*B77</f>
        <v>0</v>
      </c>
      <c r="G77" s="17">
        <f aca="true" t="shared" si="4" ref="G77:G85">F77-D77</f>
        <v>0</v>
      </c>
      <c r="H77" s="27"/>
      <c r="I77" s="5"/>
    </row>
    <row r="78" spans="1:10" ht="12.75">
      <c r="A78" s="28" t="s">
        <v>51</v>
      </c>
      <c r="B78" s="9">
        <v>171632</v>
      </c>
      <c r="C78" s="33">
        <v>0.0388</v>
      </c>
      <c r="D78" s="31">
        <f>B78*C78</f>
        <v>6659.3216</v>
      </c>
      <c r="E78" s="110">
        <f>0.6*E28</f>
        <v>0.04111836254141492</v>
      </c>
      <c r="F78" s="32">
        <f>E78*B78</f>
        <v>7057.226799708125</v>
      </c>
      <c r="G78" s="17">
        <f t="shared" si="4"/>
        <v>397.9051997081251</v>
      </c>
      <c r="H78" s="27"/>
      <c r="I78" s="5"/>
      <c r="J78" s="2">
        <f>B78</f>
        <v>171632</v>
      </c>
    </row>
    <row r="79" spans="1:9" ht="15">
      <c r="A79" s="28" t="s">
        <v>52</v>
      </c>
      <c r="B79" s="5"/>
      <c r="C79" s="5"/>
      <c r="D79" s="20">
        <f>6659.39-D78-D77</f>
        <v>0.0684000000001106</v>
      </c>
      <c r="E79" s="5"/>
      <c r="F79" s="103"/>
      <c r="G79" s="93">
        <f t="shared" si="4"/>
        <v>-0.0684000000001106</v>
      </c>
      <c r="H79" s="27"/>
      <c r="I79" s="5"/>
    </row>
    <row r="80" spans="1:9" ht="12.75">
      <c r="A80" s="28" t="s">
        <v>53</v>
      </c>
      <c r="B80" s="5"/>
      <c r="C80" s="5"/>
      <c r="D80" s="31">
        <f>D77+D78+D79</f>
        <v>6659.39</v>
      </c>
      <c r="E80" s="5"/>
      <c r="F80" s="34">
        <f>SUM(F77:F79)</f>
        <v>7057.226799708125</v>
      </c>
      <c r="G80" s="34">
        <f t="shared" si="4"/>
        <v>397.836799708125</v>
      </c>
      <c r="H80" s="27"/>
      <c r="I80" s="5"/>
    </row>
    <row r="81" spans="1:9" ht="12.75">
      <c r="A81" s="28" t="s">
        <v>54</v>
      </c>
      <c r="B81" s="5"/>
      <c r="C81" s="5"/>
      <c r="D81" s="31">
        <v>1439.39</v>
      </c>
      <c r="E81" s="5"/>
      <c r="F81" s="34">
        <f>D81</f>
        <v>1439.39</v>
      </c>
      <c r="G81" s="34">
        <f t="shared" si="4"/>
        <v>0</v>
      </c>
      <c r="H81" s="27"/>
      <c r="I81" s="5"/>
    </row>
    <row r="82" spans="1:9" ht="12.75">
      <c r="A82" s="28" t="s">
        <v>55</v>
      </c>
      <c r="B82" s="5"/>
      <c r="C82" s="5"/>
      <c r="D82" s="31">
        <v>519.01</v>
      </c>
      <c r="E82" s="5"/>
      <c r="F82" s="34">
        <f>D82</f>
        <v>519.01</v>
      </c>
      <c r="G82" s="34">
        <f t="shared" si="4"/>
        <v>0</v>
      </c>
      <c r="H82" s="27"/>
      <c r="I82" s="5"/>
    </row>
    <row r="83" spans="1:9" ht="12.75">
      <c r="A83" s="28" t="s">
        <v>56</v>
      </c>
      <c r="B83" s="5"/>
      <c r="C83" s="5"/>
      <c r="D83" s="21">
        <v>0</v>
      </c>
      <c r="E83" s="5"/>
      <c r="F83" s="52">
        <f>D83</f>
        <v>0</v>
      </c>
      <c r="G83" s="52">
        <f t="shared" si="4"/>
        <v>0</v>
      </c>
      <c r="H83" s="27"/>
      <c r="I83" s="5"/>
    </row>
    <row r="84" spans="1:9" ht="12.75">
      <c r="A84" s="28" t="s">
        <v>57</v>
      </c>
      <c r="B84" s="5"/>
      <c r="C84" s="5"/>
      <c r="D84" s="34">
        <f>D80+D81+D82+D83</f>
        <v>8617.79</v>
      </c>
      <c r="E84" s="5"/>
      <c r="F84" s="34">
        <f>F80+F81+F82+F83</f>
        <v>9015.626799708125</v>
      </c>
      <c r="G84" s="34">
        <f t="shared" si="4"/>
        <v>397.8367997081241</v>
      </c>
      <c r="H84" s="27"/>
      <c r="I84" s="5"/>
    </row>
    <row r="85" spans="1:9" ht="12.75">
      <c r="A85" s="28" t="s">
        <v>84</v>
      </c>
      <c r="B85" s="5"/>
      <c r="C85" s="5"/>
      <c r="D85" s="53">
        <f>D84/B77</f>
        <v>29.21284745762712</v>
      </c>
      <c r="E85" s="5"/>
      <c r="F85" s="54">
        <f>F84/B77</f>
        <v>30.56144677867161</v>
      </c>
      <c r="G85" s="53">
        <f t="shared" si="4"/>
        <v>1.3485993210444889</v>
      </c>
      <c r="H85" s="27"/>
      <c r="I85" s="5"/>
    </row>
    <row r="86" spans="1:9" ht="13.5" thickBot="1">
      <c r="A86" s="35" t="s">
        <v>58</v>
      </c>
      <c r="B86" s="36"/>
      <c r="C86" s="36"/>
      <c r="D86" s="36"/>
      <c r="E86" s="36"/>
      <c r="F86" s="36"/>
      <c r="G86" s="74"/>
      <c r="H86" s="56">
        <f>F84/D84-1</f>
        <v>0.04616459668988493</v>
      </c>
      <c r="I86" s="5"/>
    </row>
    <row r="87" spans="1:13" ht="12.75">
      <c r="A87" s="138" t="s">
        <v>18</v>
      </c>
      <c r="M87" s="139" t="s">
        <v>161</v>
      </c>
    </row>
    <row r="88" spans="1:13" ht="12.75">
      <c r="A88" s="138" t="s">
        <v>152</v>
      </c>
      <c r="M88" s="139" t="s">
        <v>162</v>
      </c>
    </row>
    <row r="89" spans="1:13" ht="13.5" thickBot="1">
      <c r="A89" s="5"/>
      <c r="B89" s="5"/>
      <c r="C89" s="5"/>
      <c r="D89" s="5"/>
      <c r="E89" s="5"/>
      <c r="F89" s="5"/>
      <c r="G89" s="5"/>
      <c r="I89" s="5"/>
      <c r="M89" s="139" t="s">
        <v>154</v>
      </c>
    </row>
    <row r="90" spans="1:9" ht="12.75">
      <c r="A90" s="48" t="s">
        <v>18</v>
      </c>
      <c r="B90" s="24"/>
      <c r="C90" s="24"/>
      <c r="D90" s="24"/>
      <c r="E90" s="24"/>
      <c r="F90" s="24"/>
      <c r="G90" s="24"/>
      <c r="H90" s="25"/>
      <c r="I90" s="5"/>
    </row>
    <row r="91" spans="1:9" ht="12.75">
      <c r="A91" s="26" t="s">
        <v>124</v>
      </c>
      <c r="B91" s="5"/>
      <c r="C91" s="5"/>
      <c r="D91" s="5"/>
      <c r="E91" s="5"/>
      <c r="F91" s="5"/>
      <c r="G91" s="5"/>
      <c r="H91" s="27"/>
      <c r="I91" s="5"/>
    </row>
    <row r="92" spans="1:9" ht="12.75">
      <c r="A92" s="113" t="s">
        <v>115</v>
      </c>
      <c r="B92" s="57" t="s">
        <v>28</v>
      </c>
      <c r="C92" s="163" t="s">
        <v>48</v>
      </c>
      <c r="D92" s="164"/>
      <c r="E92" s="165" t="s">
        <v>20</v>
      </c>
      <c r="F92" s="166"/>
      <c r="G92" s="71" t="s">
        <v>86</v>
      </c>
      <c r="H92" s="78" t="s">
        <v>58</v>
      </c>
      <c r="I92" s="72"/>
    </row>
    <row r="93" spans="1:9" ht="12.75">
      <c r="A93" s="28"/>
      <c r="B93" s="58" t="s">
        <v>49</v>
      </c>
      <c r="C93" s="61" t="s">
        <v>25</v>
      </c>
      <c r="D93" s="62" t="s">
        <v>37</v>
      </c>
      <c r="E93" s="64" t="s">
        <v>25</v>
      </c>
      <c r="F93" s="65" t="s">
        <v>37</v>
      </c>
      <c r="G93" s="72" t="s">
        <v>23</v>
      </c>
      <c r="H93" s="79" t="s">
        <v>23</v>
      </c>
      <c r="I93" s="72"/>
    </row>
    <row r="94" spans="1:9" ht="12.75">
      <c r="A94" s="28"/>
      <c r="B94" s="59" t="s">
        <v>40</v>
      </c>
      <c r="C94" s="59" t="s">
        <v>41</v>
      </c>
      <c r="D94" s="63" t="s">
        <v>42</v>
      </c>
      <c r="E94" s="66" t="s">
        <v>43</v>
      </c>
      <c r="F94" s="60" t="s">
        <v>44</v>
      </c>
      <c r="G94" s="73" t="s">
        <v>45</v>
      </c>
      <c r="H94" s="80" t="s">
        <v>87</v>
      </c>
      <c r="I94" s="22"/>
    </row>
    <row r="95" spans="1:9" ht="12.75">
      <c r="A95" s="28" t="s">
        <v>50</v>
      </c>
      <c r="B95" s="29">
        <v>2875</v>
      </c>
      <c r="C95" s="30">
        <v>0</v>
      </c>
      <c r="D95" s="31">
        <f>B95*C95</f>
        <v>0</v>
      </c>
      <c r="E95" s="30">
        <f>C95</f>
        <v>0</v>
      </c>
      <c r="F95" s="32">
        <f>E95*B95</f>
        <v>0</v>
      </c>
      <c r="G95" s="17">
        <f aca="true" t="shared" si="5" ref="G95:G103">F95-D95</f>
        <v>0</v>
      </c>
      <c r="H95" s="27"/>
      <c r="I95" s="19"/>
    </row>
    <row r="96" spans="1:10" ht="12.75">
      <c r="A96" s="28" t="s">
        <v>51</v>
      </c>
      <c r="B96" s="9">
        <v>2112962</v>
      </c>
      <c r="C96" s="33">
        <v>0.03977</v>
      </c>
      <c r="D96" s="31">
        <f>B96*C96</f>
        <v>84032.49874</v>
      </c>
      <c r="E96" s="33">
        <f>0.6*E44</f>
        <v>0.0420941255519408</v>
      </c>
      <c r="F96" s="32">
        <f>E96*B96</f>
        <v>88943.28771447994</v>
      </c>
      <c r="G96" s="17">
        <f t="shared" si="5"/>
        <v>4910.788974479947</v>
      </c>
      <c r="H96" s="27"/>
      <c r="I96" s="19"/>
      <c r="J96" s="2">
        <f>B96</f>
        <v>2112962</v>
      </c>
    </row>
    <row r="97" spans="1:9" ht="12.75">
      <c r="A97" s="28" t="s">
        <v>52</v>
      </c>
      <c r="B97" s="5"/>
      <c r="C97" s="5"/>
      <c r="D97" s="20"/>
      <c r="E97" s="5"/>
      <c r="F97" s="67">
        <f>D97</f>
        <v>0</v>
      </c>
      <c r="G97" s="93">
        <f t="shared" si="5"/>
        <v>0</v>
      </c>
      <c r="H97" s="27"/>
      <c r="I97" s="19"/>
    </row>
    <row r="98" spans="1:9" ht="12.75">
      <c r="A98" s="28" t="s">
        <v>53</v>
      </c>
      <c r="B98" s="5"/>
      <c r="C98" s="5"/>
      <c r="D98" s="31">
        <f>D95+D96+D97</f>
        <v>84032.49874</v>
      </c>
      <c r="E98" s="5"/>
      <c r="F98" s="34">
        <f>SUM(F95:F97)</f>
        <v>88943.28771447994</v>
      </c>
      <c r="G98" s="34">
        <f t="shared" si="5"/>
        <v>4910.788974479947</v>
      </c>
      <c r="H98" s="27"/>
      <c r="I98" s="19"/>
    </row>
    <row r="99" spans="1:9" ht="12.75">
      <c r="A99" s="28" t="s">
        <v>54</v>
      </c>
      <c r="B99" s="5"/>
      <c r="C99" s="5"/>
      <c r="D99" s="31">
        <v>19120.67</v>
      </c>
      <c r="E99" s="5"/>
      <c r="F99" s="34">
        <f>D99</f>
        <v>19120.67</v>
      </c>
      <c r="G99" s="34">
        <f t="shared" si="5"/>
        <v>0</v>
      </c>
      <c r="H99" s="27"/>
      <c r="I99" s="19"/>
    </row>
    <row r="100" spans="1:9" ht="12.75">
      <c r="A100" s="28" t="s">
        <v>55</v>
      </c>
      <c r="B100" s="5"/>
      <c r="C100" s="5"/>
      <c r="D100" s="31">
        <v>6903.87</v>
      </c>
      <c r="E100" s="5"/>
      <c r="F100" s="34">
        <f>D100</f>
        <v>6903.87</v>
      </c>
      <c r="G100" s="34">
        <f t="shared" si="5"/>
        <v>0</v>
      </c>
      <c r="H100" s="27"/>
      <c r="I100" s="19"/>
    </row>
    <row r="101" spans="1:9" ht="12.75">
      <c r="A101" s="28" t="s">
        <v>56</v>
      </c>
      <c r="B101" s="5"/>
      <c r="C101" s="5"/>
      <c r="D101" s="21">
        <v>0</v>
      </c>
      <c r="E101" s="5"/>
      <c r="F101" s="52">
        <f>D101</f>
        <v>0</v>
      </c>
      <c r="G101" s="52">
        <f t="shared" si="5"/>
        <v>0</v>
      </c>
      <c r="H101" s="27"/>
      <c r="I101" s="19"/>
    </row>
    <row r="102" spans="1:9" ht="12.75">
      <c r="A102" s="28" t="s">
        <v>57</v>
      </c>
      <c r="B102" s="5"/>
      <c r="C102" s="5"/>
      <c r="D102" s="34">
        <f>D98+D99+D100+D101</f>
        <v>110057.03873999999</v>
      </c>
      <c r="E102" s="5"/>
      <c r="F102" s="34">
        <f>F98+F99+F100+F101</f>
        <v>114967.82771447994</v>
      </c>
      <c r="G102" s="34">
        <f t="shared" si="5"/>
        <v>4910.788974479947</v>
      </c>
      <c r="H102" s="27"/>
      <c r="I102" s="19"/>
    </row>
    <row r="103" spans="1:9" ht="12.75">
      <c r="A103" s="28" t="s">
        <v>84</v>
      </c>
      <c r="B103" s="5"/>
      <c r="C103" s="5"/>
      <c r="D103" s="53">
        <f>D102/B95</f>
        <v>38.280709126956516</v>
      </c>
      <c r="E103" s="5"/>
      <c r="F103" s="54">
        <f>F102/B95</f>
        <v>39.98880963981911</v>
      </c>
      <c r="G103" s="53">
        <f t="shared" si="5"/>
        <v>1.7081005128625932</v>
      </c>
      <c r="H103" s="27"/>
      <c r="I103" s="19"/>
    </row>
    <row r="104" spans="1:9" ht="13.5" thickBot="1">
      <c r="A104" s="55" t="s">
        <v>58</v>
      </c>
      <c r="B104" s="36"/>
      <c r="C104" s="36"/>
      <c r="D104" s="36"/>
      <c r="E104" s="36"/>
      <c r="F104" s="36"/>
      <c r="G104" s="74"/>
      <c r="H104" s="56">
        <f>F102/D102-1</f>
        <v>0.044620398937693206</v>
      </c>
      <c r="I104" s="19"/>
    </row>
    <row r="105" spans="8:9" ht="13.5" thickBot="1">
      <c r="H105" s="19"/>
      <c r="I105" s="19"/>
    </row>
    <row r="106" spans="1:9" ht="12.75">
      <c r="A106" s="23"/>
      <c r="B106" s="24"/>
      <c r="C106" s="24"/>
      <c r="D106" s="24"/>
      <c r="E106" s="24"/>
      <c r="F106" s="24"/>
      <c r="G106" s="24"/>
      <c r="H106" s="76"/>
      <c r="I106" s="19"/>
    </row>
    <row r="107" spans="1:9" ht="12.75">
      <c r="A107" s="26" t="s">
        <v>18</v>
      </c>
      <c r="B107" s="5"/>
      <c r="C107" s="5"/>
      <c r="D107" s="5"/>
      <c r="E107" s="5"/>
      <c r="F107" s="5"/>
      <c r="G107" s="5"/>
      <c r="H107" s="27"/>
      <c r="I107" s="5"/>
    </row>
    <row r="108" spans="1:9" ht="12.75">
      <c r="A108" s="26" t="s">
        <v>125</v>
      </c>
      <c r="B108" s="5"/>
      <c r="C108" s="5"/>
      <c r="D108" s="5"/>
      <c r="E108" s="5"/>
      <c r="F108" s="5"/>
      <c r="G108" s="5"/>
      <c r="H108" s="27"/>
      <c r="I108" s="5"/>
    </row>
    <row r="109" spans="1:9" ht="12.75">
      <c r="A109" s="28" t="s">
        <v>108</v>
      </c>
      <c r="B109" s="57" t="s">
        <v>28</v>
      </c>
      <c r="C109" s="163" t="s">
        <v>48</v>
      </c>
      <c r="D109" s="164"/>
      <c r="E109" s="165" t="s">
        <v>20</v>
      </c>
      <c r="F109" s="166"/>
      <c r="G109" s="71" t="s">
        <v>86</v>
      </c>
      <c r="H109" s="78" t="s">
        <v>58</v>
      </c>
      <c r="I109" s="72"/>
    </row>
    <row r="110" spans="1:9" ht="12.75">
      <c r="A110" s="43"/>
      <c r="B110" s="58" t="s">
        <v>49</v>
      </c>
      <c r="C110" s="61" t="s">
        <v>25</v>
      </c>
      <c r="D110" s="62" t="s">
        <v>37</v>
      </c>
      <c r="E110" s="64" t="s">
        <v>25</v>
      </c>
      <c r="F110" s="65" t="s">
        <v>37</v>
      </c>
      <c r="G110" s="72" t="s">
        <v>23</v>
      </c>
      <c r="H110" s="79" t="s">
        <v>23</v>
      </c>
      <c r="I110" s="72"/>
    </row>
    <row r="111" spans="1:9" ht="12.75">
      <c r="A111" s="28"/>
      <c r="B111" s="59" t="s">
        <v>40</v>
      </c>
      <c r="C111" s="59" t="s">
        <v>41</v>
      </c>
      <c r="D111" s="63" t="s">
        <v>42</v>
      </c>
      <c r="E111" s="66" t="s">
        <v>43</v>
      </c>
      <c r="F111" s="60" t="s">
        <v>44</v>
      </c>
      <c r="G111" s="73" t="s">
        <v>45</v>
      </c>
      <c r="H111" s="80" t="s">
        <v>87</v>
      </c>
      <c r="I111" s="22"/>
    </row>
    <row r="112" spans="1:12" ht="12.75">
      <c r="A112" s="28" t="s">
        <v>50</v>
      </c>
      <c r="B112" s="29">
        <v>5342</v>
      </c>
      <c r="C112" s="30">
        <v>6.95</v>
      </c>
      <c r="D112" s="31">
        <f>B112*C112</f>
        <v>37126.9</v>
      </c>
      <c r="E112" s="30">
        <f>C112</f>
        <v>6.95</v>
      </c>
      <c r="F112" s="32">
        <f>E112*B112</f>
        <v>37126.9</v>
      </c>
      <c r="G112" s="17">
        <f aca="true" t="shared" si="6" ref="G112:G120">F112-D112</f>
        <v>0</v>
      </c>
      <c r="H112" s="27"/>
      <c r="I112" s="5"/>
      <c r="K112" s="6"/>
      <c r="L112" s="6">
        <f>G112</f>
        <v>0</v>
      </c>
    </row>
    <row r="113" spans="1:10" ht="12.75">
      <c r="A113" s="28" t="s">
        <v>51</v>
      </c>
      <c r="B113" s="9">
        <v>10379990</v>
      </c>
      <c r="C113" s="38">
        <v>0.06453</v>
      </c>
      <c r="D113" s="31">
        <f>B113*C113</f>
        <v>669820.7547</v>
      </c>
      <c r="E113" s="33">
        <f>C113+M496</f>
        <v>0.06838903375515207</v>
      </c>
      <c r="F113" s="32">
        <f>E113*B113</f>
        <v>709877.4864881409</v>
      </c>
      <c r="G113" s="17">
        <f t="shared" si="6"/>
        <v>40056.73178814084</v>
      </c>
      <c r="H113" s="27"/>
      <c r="I113" s="5"/>
      <c r="J113" s="2">
        <f>B113</f>
        <v>10379990</v>
      </c>
    </row>
    <row r="114" spans="1:10" ht="12.75">
      <c r="A114" s="41" t="s">
        <v>61</v>
      </c>
      <c r="B114" s="9">
        <v>12843040</v>
      </c>
      <c r="C114" s="39">
        <v>0.05973</v>
      </c>
      <c r="D114" s="31">
        <f>B114*C114</f>
        <v>767114.7792</v>
      </c>
      <c r="E114" s="33">
        <f>C114+M496</f>
        <v>0.06358903375515206</v>
      </c>
      <c r="F114" s="32">
        <f>E114*B114</f>
        <v>816676.5040787681</v>
      </c>
      <c r="G114" s="17">
        <f t="shared" si="6"/>
        <v>49561.72487876809</v>
      </c>
      <c r="H114" s="27"/>
      <c r="I114" s="5"/>
      <c r="J114" s="2">
        <f>B114</f>
        <v>12843040</v>
      </c>
    </row>
    <row r="115" spans="1:11" ht="12.75">
      <c r="A115" s="37" t="s">
        <v>60</v>
      </c>
      <c r="B115" s="40">
        <v>99309.739</v>
      </c>
      <c r="C115" s="7">
        <v>6.23</v>
      </c>
      <c r="D115" s="31">
        <f>B115*C115</f>
        <v>618699.67397</v>
      </c>
      <c r="E115" s="42">
        <f>C115</f>
        <v>6.23</v>
      </c>
      <c r="F115" s="32">
        <f>E115*B115</f>
        <v>618699.67397</v>
      </c>
      <c r="G115" s="17">
        <f t="shared" si="6"/>
        <v>0</v>
      </c>
      <c r="H115" s="27"/>
      <c r="I115" s="5"/>
      <c r="K115" s="6">
        <f>G115</f>
        <v>0</v>
      </c>
    </row>
    <row r="116" spans="1:9" ht="12.75">
      <c r="A116" s="28" t="s">
        <v>52</v>
      </c>
      <c r="B116" s="5"/>
      <c r="C116" s="5"/>
      <c r="D116" s="118"/>
      <c r="E116" s="5"/>
      <c r="F116" s="67">
        <f>D116</f>
        <v>0</v>
      </c>
      <c r="G116" s="93">
        <f t="shared" si="6"/>
        <v>0</v>
      </c>
      <c r="H116" s="27"/>
      <c r="I116" s="5"/>
    </row>
    <row r="117" spans="1:9" ht="12.75">
      <c r="A117" s="28" t="s">
        <v>53</v>
      </c>
      <c r="B117" s="5"/>
      <c r="C117" s="5"/>
      <c r="D117" s="31">
        <f>SUM(D112:D116)</f>
        <v>2092762.10787</v>
      </c>
      <c r="E117" s="5"/>
      <c r="F117" s="34">
        <f>SUM(F112:F116)</f>
        <v>2182380.564536909</v>
      </c>
      <c r="G117" s="34">
        <f t="shared" si="6"/>
        <v>89618.45666690916</v>
      </c>
      <c r="H117" s="27"/>
      <c r="I117" s="5"/>
    </row>
    <row r="118" spans="1:9" ht="12.75">
      <c r="A118" s="28" t="s">
        <v>54</v>
      </c>
      <c r="B118" s="5"/>
      <c r="C118" s="5"/>
      <c r="D118" s="31">
        <v>190358.99</v>
      </c>
      <c r="E118" s="5"/>
      <c r="F118" s="34">
        <f>D118</f>
        <v>190358.99</v>
      </c>
      <c r="G118" s="34">
        <f t="shared" si="6"/>
        <v>0</v>
      </c>
      <c r="H118" s="27"/>
      <c r="I118" s="5"/>
    </row>
    <row r="119" spans="1:9" ht="12.75">
      <c r="A119" s="28" t="s">
        <v>55</v>
      </c>
      <c r="B119" s="5"/>
      <c r="C119" s="5"/>
      <c r="D119" s="98">
        <v>151112.75</v>
      </c>
      <c r="E119" s="5"/>
      <c r="F119" s="52">
        <f>D119</f>
        <v>151112.75</v>
      </c>
      <c r="G119" s="52">
        <f t="shared" si="6"/>
        <v>0</v>
      </c>
      <c r="H119" s="27"/>
      <c r="I119" s="5"/>
    </row>
    <row r="120" spans="1:9" ht="12.75">
      <c r="A120" s="28" t="s">
        <v>57</v>
      </c>
      <c r="B120" s="5"/>
      <c r="C120" s="5"/>
      <c r="D120" s="34">
        <f>D117+D118+D119</f>
        <v>2434233.8478699997</v>
      </c>
      <c r="E120" s="5"/>
      <c r="F120" s="34">
        <f>F117+F118+F119</f>
        <v>2523852.304536909</v>
      </c>
      <c r="G120" s="34">
        <f t="shared" si="6"/>
        <v>89618.45666690916</v>
      </c>
      <c r="H120" s="27"/>
      <c r="I120" s="5"/>
    </row>
    <row r="121" spans="1:9" ht="12.75">
      <c r="A121" s="28"/>
      <c r="B121" s="5"/>
      <c r="C121" s="5"/>
      <c r="D121" s="34"/>
      <c r="E121" s="5"/>
      <c r="F121" s="34"/>
      <c r="G121" s="5"/>
      <c r="H121" s="27"/>
      <c r="I121" s="5"/>
    </row>
    <row r="122" spans="1:9" ht="12.75">
      <c r="A122" s="28" t="s">
        <v>85</v>
      </c>
      <c r="B122" s="5"/>
      <c r="C122" s="5"/>
      <c r="D122" s="53">
        <f>D120/B112</f>
        <v>455.67836912579554</v>
      </c>
      <c r="E122" s="53"/>
      <c r="F122" s="53">
        <f>F120/B112</f>
        <v>472.45456842697655</v>
      </c>
      <c r="G122" s="53">
        <f>F122-D122</f>
        <v>16.77619930118101</v>
      </c>
      <c r="H122" s="27"/>
      <c r="I122" s="5"/>
    </row>
    <row r="123" spans="1:9" ht="13.5" thickBot="1">
      <c r="A123" s="68" t="s">
        <v>58</v>
      </c>
      <c r="B123" s="69"/>
      <c r="C123" s="69"/>
      <c r="D123" s="69"/>
      <c r="E123" s="69"/>
      <c r="F123" s="69"/>
      <c r="G123" s="82"/>
      <c r="H123" s="56">
        <f>F120/D120-1</f>
        <v>0.03681587812334741</v>
      </c>
      <c r="I123" s="5"/>
    </row>
    <row r="124" ht="13.5" thickBot="1"/>
    <row r="125" spans="1:9" ht="12.75">
      <c r="A125" s="23"/>
      <c r="B125" s="24"/>
      <c r="C125" s="24"/>
      <c r="D125" s="24"/>
      <c r="E125" s="24"/>
      <c r="F125" s="24"/>
      <c r="G125" s="24"/>
      <c r="H125" s="25"/>
      <c r="I125" s="5"/>
    </row>
    <row r="126" spans="1:9" ht="12.75">
      <c r="A126" s="26" t="s">
        <v>18</v>
      </c>
      <c r="B126" s="5"/>
      <c r="C126" s="5"/>
      <c r="D126" s="5"/>
      <c r="E126" s="5"/>
      <c r="F126" s="5"/>
      <c r="G126" s="5"/>
      <c r="H126" s="27"/>
      <c r="I126" s="5"/>
    </row>
    <row r="127" spans="1:9" ht="12.75">
      <c r="A127" s="26" t="s">
        <v>126</v>
      </c>
      <c r="B127" s="5"/>
      <c r="C127" s="5"/>
      <c r="D127" s="5"/>
      <c r="E127" s="5"/>
      <c r="F127" s="5"/>
      <c r="G127" s="5"/>
      <c r="H127" s="27"/>
      <c r="I127" s="5"/>
    </row>
    <row r="128" spans="1:9" ht="12.75">
      <c r="A128" s="28"/>
      <c r="B128" s="57" t="s">
        <v>28</v>
      </c>
      <c r="C128" s="163" t="s">
        <v>48</v>
      </c>
      <c r="D128" s="164"/>
      <c r="E128" s="165" t="s">
        <v>20</v>
      </c>
      <c r="F128" s="166"/>
      <c r="G128" s="71" t="s">
        <v>86</v>
      </c>
      <c r="H128" s="78" t="s">
        <v>58</v>
      </c>
      <c r="I128" s="72"/>
    </row>
    <row r="129" spans="1:9" ht="12.75">
      <c r="A129" s="28"/>
      <c r="B129" s="58" t="s">
        <v>49</v>
      </c>
      <c r="C129" s="61" t="s">
        <v>25</v>
      </c>
      <c r="D129" s="62" t="s">
        <v>37</v>
      </c>
      <c r="E129" s="64" t="s">
        <v>25</v>
      </c>
      <c r="F129" s="65" t="s">
        <v>37</v>
      </c>
      <c r="G129" s="72" t="s">
        <v>23</v>
      </c>
      <c r="H129" s="79" t="s">
        <v>23</v>
      </c>
      <c r="I129" s="72"/>
    </row>
    <row r="130" spans="1:9" ht="12.75">
      <c r="A130" s="28"/>
      <c r="B130" s="59" t="s">
        <v>40</v>
      </c>
      <c r="C130" s="59" t="s">
        <v>41</v>
      </c>
      <c r="D130" s="63" t="s">
        <v>42</v>
      </c>
      <c r="E130" s="66" t="s">
        <v>43</v>
      </c>
      <c r="F130" s="60" t="s">
        <v>44</v>
      </c>
      <c r="G130" s="73" t="s">
        <v>45</v>
      </c>
      <c r="H130" s="80" t="s">
        <v>87</v>
      </c>
      <c r="I130" s="22"/>
    </row>
    <row r="131" spans="1:9" ht="12.75">
      <c r="A131" s="28" t="s">
        <v>50</v>
      </c>
      <c r="B131" s="29">
        <v>9655</v>
      </c>
      <c r="C131" s="30">
        <v>6.95</v>
      </c>
      <c r="D131" s="31">
        <f>B131*C131</f>
        <v>67102.25</v>
      </c>
      <c r="E131" s="30">
        <f>C131</f>
        <v>6.95</v>
      </c>
      <c r="F131" s="32">
        <f>E131*B131</f>
        <v>67102.25</v>
      </c>
      <c r="G131" s="17">
        <f aca="true" t="shared" si="7" ref="G131:G139">F131-D131</f>
        <v>0</v>
      </c>
      <c r="H131" s="27"/>
      <c r="I131" s="5"/>
    </row>
    <row r="132" spans="1:10" ht="12.75">
      <c r="A132" s="28" t="s">
        <v>51</v>
      </c>
      <c r="B132" s="9">
        <v>7659498</v>
      </c>
      <c r="C132" s="38">
        <v>0.06453</v>
      </c>
      <c r="D132" s="31">
        <f>B132*C132</f>
        <v>494267.40594</v>
      </c>
      <c r="E132" s="33">
        <f>C132+M496</f>
        <v>0.06838903375515207</v>
      </c>
      <c r="F132" s="32">
        <f>E132*B132</f>
        <v>523825.66726951976</v>
      </c>
      <c r="G132" s="17">
        <f t="shared" si="7"/>
        <v>29558.261329519737</v>
      </c>
      <c r="H132" s="27"/>
      <c r="I132" s="5"/>
      <c r="J132" s="2">
        <f>B132</f>
        <v>7659498</v>
      </c>
    </row>
    <row r="133" spans="1:10" ht="12.75">
      <c r="A133" s="41" t="s">
        <v>61</v>
      </c>
      <c r="B133" s="9">
        <v>1307233</v>
      </c>
      <c r="C133" s="39">
        <v>0.05973</v>
      </c>
      <c r="D133" s="31">
        <f>B133*C133</f>
        <v>78081.02709</v>
      </c>
      <c r="E133" s="33">
        <f>C133+M496</f>
        <v>0.06358903375515206</v>
      </c>
      <c r="F133" s="32">
        <f>E133*B133</f>
        <v>83125.6833628487</v>
      </c>
      <c r="G133" s="17">
        <f t="shared" si="7"/>
        <v>5044.65627284869</v>
      </c>
      <c r="H133" s="27"/>
      <c r="I133" s="5"/>
      <c r="J133" s="2">
        <f>B133</f>
        <v>1307233</v>
      </c>
    </row>
    <row r="134" spans="1:9" ht="12.75">
      <c r="A134" s="37" t="s">
        <v>60</v>
      </c>
      <c r="B134" s="40">
        <v>0</v>
      </c>
      <c r="C134" s="7">
        <v>0</v>
      </c>
      <c r="D134" s="31">
        <f>B134*C134</f>
        <v>0</v>
      </c>
      <c r="E134" s="42">
        <f>C134</f>
        <v>0</v>
      </c>
      <c r="F134" s="32">
        <f>E134*B134</f>
        <v>0</v>
      </c>
      <c r="G134" s="17">
        <f t="shared" si="7"/>
        <v>0</v>
      </c>
      <c r="H134" s="27"/>
      <c r="I134" s="5"/>
    </row>
    <row r="135" spans="1:9" ht="12.75">
      <c r="A135" s="28" t="s">
        <v>52</v>
      </c>
      <c r="B135" s="5"/>
      <c r="C135" s="5"/>
      <c r="D135" s="91"/>
      <c r="E135" s="5"/>
      <c r="F135" s="67">
        <f>D135</f>
        <v>0</v>
      </c>
      <c r="G135" s="93">
        <f t="shared" si="7"/>
        <v>0</v>
      </c>
      <c r="H135" s="27"/>
      <c r="I135" s="5"/>
    </row>
    <row r="136" spans="1:9" ht="12.75">
      <c r="A136" s="28" t="s">
        <v>53</v>
      </c>
      <c r="B136" s="5"/>
      <c r="C136" s="5"/>
      <c r="D136" s="31">
        <f>SUM(D131:D135)</f>
        <v>639450.68303</v>
      </c>
      <c r="E136" s="5"/>
      <c r="F136" s="34">
        <f>SUM(F131:F135)</f>
        <v>674053.6006323685</v>
      </c>
      <c r="G136" s="34">
        <f t="shared" si="7"/>
        <v>34602.917602368514</v>
      </c>
      <c r="H136" s="27"/>
      <c r="I136" s="5"/>
    </row>
    <row r="137" spans="1:9" ht="12.75">
      <c r="A137" s="28" t="s">
        <v>54</v>
      </c>
      <c r="B137" s="5"/>
      <c r="C137" s="5"/>
      <c r="D137" s="31">
        <v>76107.65</v>
      </c>
      <c r="E137" s="5"/>
      <c r="F137" s="34">
        <f>D137</f>
        <v>76107.65</v>
      </c>
      <c r="G137" s="34">
        <f t="shared" si="7"/>
        <v>0</v>
      </c>
      <c r="H137" s="27"/>
      <c r="I137" s="5"/>
    </row>
    <row r="138" spans="1:9" ht="12.75">
      <c r="A138" s="28" t="s">
        <v>55</v>
      </c>
      <c r="B138" s="5"/>
      <c r="C138" s="5"/>
      <c r="D138" s="98">
        <v>53869.8</v>
      </c>
      <c r="E138" s="5"/>
      <c r="F138" s="52">
        <f>D138</f>
        <v>53869.8</v>
      </c>
      <c r="G138" s="52">
        <f t="shared" si="7"/>
        <v>0</v>
      </c>
      <c r="H138" s="27"/>
      <c r="I138" s="5"/>
    </row>
    <row r="139" spans="1:9" ht="12.75">
      <c r="A139" s="28" t="s">
        <v>57</v>
      </c>
      <c r="B139" s="5"/>
      <c r="C139" s="5"/>
      <c r="D139" s="34">
        <f>D136+D137+D138</f>
        <v>769428.13303</v>
      </c>
      <c r="E139" s="5"/>
      <c r="F139" s="34">
        <f>F136+F137+F138</f>
        <v>804031.0506323685</v>
      </c>
      <c r="G139" s="34">
        <f t="shared" si="7"/>
        <v>34602.917602368514</v>
      </c>
      <c r="H139" s="27"/>
      <c r="I139" s="5"/>
    </row>
    <row r="140" spans="1:9" ht="12.75">
      <c r="A140" s="28"/>
      <c r="B140" s="5"/>
      <c r="C140" s="5"/>
      <c r="D140" s="5"/>
      <c r="E140" s="5"/>
      <c r="F140" s="34"/>
      <c r="G140" s="5"/>
      <c r="H140" s="27"/>
      <c r="I140" s="5"/>
    </row>
    <row r="141" spans="1:9" ht="12.75">
      <c r="A141" s="28" t="s">
        <v>85</v>
      </c>
      <c r="B141" s="5"/>
      <c r="C141" s="5"/>
      <c r="D141" s="53">
        <f>D139/B131</f>
        <v>79.69219399585707</v>
      </c>
      <c r="E141" s="53"/>
      <c r="F141" s="53">
        <f>F139/B131</f>
        <v>83.27613160355966</v>
      </c>
      <c r="G141" s="53">
        <f>F141-D141</f>
        <v>3.5839376077025946</v>
      </c>
      <c r="H141" s="27"/>
      <c r="I141" s="5"/>
    </row>
    <row r="142" spans="1:9" ht="13.5" thickBot="1">
      <c r="A142" s="68" t="s">
        <v>58</v>
      </c>
      <c r="B142" s="69"/>
      <c r="C142" s="69"/>
      <c r="D142" s="69"/>
      <c r="E142" s="69"/>
      <c r="F142" s="69"/>
      <c r="G142" s="82"/>
      <c r="H142" s="56">
        <f>F139/D139-1</f>
        <v>0.04497225421964046</v>
      </c>
      <c r="I142" s="5"/>
    </row>
    <row r="143" ht="13.5" thickBot="1"/>
    <row r="144" spans="1:9" ht="12.75">
      <c r="A144" s="23"/>
      <c r="B144" s="24"/>
      <c r="C144" s="24"/>
      <c r="D144" s="24"/>
      <c r="E144" s="24"/>
      <c r="F144" s="24"/>
      <c r="G144" s="24"/>
      <c r="H144" s="25"/>
      <c r="I144" s="5"/>
    </row>
    <row r="145" spans="1:9" ht="12.75">
      <c r="A145" s="26" t="s">
        <v>18</v>
      </c>
      <c r="B145" s="5"/>
      <c r="C145" s="5"/>
      <c r="D145" s="5"/>
      <c r="E145" s="5"/>
      <c r="F145" s="5"/>
      <c r="G145" s="5"/>
      <c r="H145" s="27"/>
      <c r="I145" s="5"/>
    </row>
    <row r="146" spans="1:9" ht="12.75">
      <c r="A146" s="26" t="s">
        <v>127</v>
      </c>
      <c r="B146" s="5"/>
      <c r="C146" s="5"/>
      <c r="D146" s="5"/>
      <c r="E146" s="5"/>
      <c r="F146" s="5"/>
      <c r="G146" s="5"/>
      <c r="H146" s="27"/>
      <c r="I146" s="5"/>
    </row>
    <row r="147" spans="1:9" ht="12.75">
      <c r="A147" s="28"/>
      <c r="B147" s="57" t="s">
        <v>28</v>
      </c>
      <c r="C147" s="163" t="s">
        <v>48</v>
      </c>
      <c r="D147" s="164"/>
      <c r="E147" s="165" t="s">
        <v>20</v>
      </c>
      <c r="F147" s="166"/>
      <c r="G147" s="71" t="s">
        <v>86</v>
      </c>
      <c r="H147" s="78" t="s">
        <v>58</v>
      </c>
      <c r="I147" s="72"/>
    </row>
    <row r="148" spans="1:9" ht="12.75">
      <c r="A148" s="28"/>
      <c r="B148" s="58" t="s">
        <v>49</v>
      </c>
      <c r="C148" s="61" t="s">
        <v>25</v>
      </c>
      <c r="D148" s="62" t="s">
        <v>37</v>
      </c>
      <c r="E148" s="64" t="s">
        <v>25</v>
      </c>
      <c r="F148" s="65" t="s">
        <v>37</v>
      </c>
      <c r="G148" s="72" t="s">
        <v>23</v>
      </c>
      <c r="H148" s="79" t="s">
        <v>23</v>
      </c>
      <c r="I148" s="72"/>
    </row>
    <row r="149" spans="1:9" ht="12.75">
      <c r="A149" s="28"/>
      <c r="B149" s="59" t="s">
        <v>40</v>
      </c>
      <c r="C149" s="59" t="s">
        <v>41</v>
      </c>
      <c r="D149" s="63" t="s">
        <v>42</v>
      </c>
      <c r="E149" s="66" t="s">
        <v>43</v>
      </c>
      <c r="F149" s="60" t="s">
        <v>44</v>
      </c>
      <c r="G149" s="73" t="s">
        <v>45</v>
      </c>
      <c r="H149" s="80" t="s">
        <v>87</v>
      </c>
      <c r="I149" s="22"/>
    </row>
    <row r="150" spans="1:12" ht="12.75">
      <c r="A150" s="28" t="s">
        <v>50</v>
      </c>
      <c r="B150" s="29">
        <v>1036</v>
      </c>
      <c r="C150" s="30">
        <v>5.39</v>
      </c>
      <c r="D150" s="31">
        <f>B150*C150</f>
        <v>5584.04</v>
      </c>
      <c r="E150" s="30">
        <f>C150</f>
        <v>5.39</v>
      </c>
      <c r="F150" s="32">
        <f>E150*B150</f>
        <v>5584.04</v>
      </c>
      <c r="G150" s="17">
        <f aca="true" t="shared" si="8" ref="G150:G158">F150-D150</f>
        <v>0</v>
      </c>
      <c r="H150" s="27"/>
      <c r="I150" s="5"/>
      <c r="L150" s="6">
        <f>G150</f>
        <v>0</v>
      </c>
    </row>
    <row r="151" spans="1:10" ht="12.75">
      <c r="A151" s="28" t="s">
        <v>51</v>
      </c>
      <c r="B151" s="9">
        <v>5524208</v>
      </c>
      <c r="C151" s="38">
        <v>0.06899</v>
      </c>
      <c r="D151" s="31">
        <f>B151*C151</f>
        <v>381115.10991999996</v>
      </c>
      <c r="E151" s="33">
        <f>C151+M496</f>
        <v>0.07284903375515206</v>
      </c>
      <c r="F151" s="32">
        <f>E151*B151</f>
        <v>402433.21506248106</v>
      </c>
      <c r="G151" s="17">
        <f t="shared" si="8"/>
        <v>21318.1051424811</v>
      </c>
      <c r="H151" s="27"/>
      <c r="I151" s="5"/>
      <c r="J151" s="2">
        <f>B151</f>
        <v>5524208</v>
      </c>
    </row>
    <row r="152" spans="1:10" ht="12.75">
      <c r="A152" s="43" t="s">
        <v>51</v>
      </c>
      <c r="B152" s="5">
        <v>0</v>
      </c>
      <c r="C152" s="39">
        <v>0</v>
      </c>
      <c r="D152" s="31">
        <f>B152*C152</f>
        <v>0</v>
      </c>
      <c r="E152" s="33">
        <f>C152</f>
        <v>0</v>
      </c>
      <c r="F152" s="32">
        <f>E152*B152</f>
        <v>0</v>
      </c>
      <c r="G152" s="17">
        <f t="shared" si="8"/>
        <v>0</v>
      </c>
      <c r="H152" s="27"/>
      <c r="I152" s="5"/>
      <c r="J152" s="2">
        <f>B152</f>
        <v>0</v>
      </c>
    </row>
    <row r="153" spans="1:11" ht="12.75">
      <c r="A153" s="37" t="s">
        <v>60</v>
      </c>
      <c r="B153" s="40">
        <v>19421.042</v>
      </c>
      <c r="C153" s="7">
        <v>3.18</v>
      </c>
      <c r="D153" s="31">
        <f>B153*C153</f>
        <v>61758.91356000001</v>
      </c>
      <c r="E153" s="42">
        <f>C153</f>
        <v>3.18</v>
      </c>
      <c r="F153" s="32">
        <f>E153*B153</f>
        <v>61758.91356000001</v>
      </c>
      <c r="G153" s="17">
        <f t="shared" si="8"/>
        <v>0</v>
      </c>
      <c r="H153" s="27"/>
      <c r="I153" s="5"/>
      <c r="K153" s="6">
        <f>G153</f>
        <v>0</v>
      </c>
    </row>
    <row r="154" spans="1:9" ht="12.75">
      <c r="A154" s="28" t="s">
        <v>52</v>
      </c>
      <c r="B154" s="5"/>
      <c r="C154" s="5"/>
      <c r="D154" s="91"/>
      <c r="E154" s="5"/>
      <c r="F154" s="67">
        <f>D154</f>
        <v>0</v>
      </c>
      <c r="G154" s="93">
        <f t="shared" si="8"/>
        <v>0</v>
      </c>
      <c r="H154" s="27"/>
      <c r="I154" s="5"/>
    </row>
    <row r="155" spans="1:9" ht="12.75">
      <c r="A155" s="28" t="s">
        <v>53</v>
      </c>
      <c r="B155" s="5"/>
      <c r="C155" s="5"/>
      <c r="D155" s="31">
        <f>SUM(D150:D154)</f>
        <v>448458.06347999995</v>
      </c>
      <c r="E155" s="5"/>
      <c r="F155" s="34">
        <f>SUM(F150:F154)</f>
        <v>469776.16862248105</v>
      </c>
      <c r="G155" s="34">
        <f t="shared" si="8"/>
        <v>21318.1051424811</v>
      </c>
      <c r="H155" s="27"/>
      <c r="I155" s="5"/>
    </row>
    <row r="156" spans="1:9" ht="12.75">
      <c r="A156" s="28" t="s">
        <v>54</v>
      </c>
      <c r="B156" s="5"/>
      <c r="C156" s="5"/>
      <c r="D156" s="31">
        <v>45248.48</v>
      </c>
      <c r="E156" s="5"/>
      <c r="F156" s="34">
        <f>D156</f>
        <v>45248.48</v>
      </c>
      <c r="G156" s="99">
        <f t="shared" si="8"/>
        <v>0</v>
      </c>
      <c r="H156" s="27"/>
      <c r="I156" s="5"/>
    </row>
    <row r="157" spans="1:9" ht="12.75">
      <c r="A157" s="28" t="s">
        <v>55</v>
      </c>
      <c r="B157" s="5"/>
      <c r="C157" s="5"/>
      <c r="D157" s="98">
        <v>34761.48</v>
      </c>
      <c r="E157" s="5"/>
      <c r="F157" s="52">
        <f>D157</f>
        <v>34761.48</v>
      </c>
      <c r="G157" s="101">
        <f t="shared" si="8"/>
        <v>0</v>
      </c>
      <c r="H157" s="27"/>
      <c r="I157" s="5"/>
    </row>
    <row r="158" spans="1:9" ht="12.75">
      <c r="A158" s="28" t="s">
        <v>57</v>
      </c>
      <c r="B158" s="5"/>
      <c r="C158" s="5"/>
      <c r="D158" s="34">
        <f>D155+D156+D157</f>
        <v>528468.02348</v>
      </c>
      <c r="E158" s="5"/>
      <c r="F158" s="34">
        <f>F155+F156+F157</f>
        <v>549786.128622481</v>
      </c>
      <c r="G158" s="117">
        <f t="shared" si="8"/>
        <v>21318.105142481043</v>
      </c>
      <c r="H158" s="27"/>
      <c r="I158" s="5"/>
    </row>
    <row r="159" spans="1:9" ht="12.75">
      <c r="A159" s="28"/>
      <c r="B159" s="5"/>
      <c r="C159" s="5"/>
      <c r="D159" s="5"/>
      <c r="E159" s="5"/>
      <c r="F159" s="34"/>
      <c r="G159" s="5"/>
      <c r="H159" s="27"/>
      <c r="I159" s="5"/>
    </row>
    <row r="160" spans="1:9" ht="12.75">
      <c r="A160" s="28" t="s">
        <v>85</v>
      </c>
      <c r="B160" s="5"/>
      <c r="C160" s="5"/>
      <c r="D160" s="53">
        <f>D158/B150</f>
        <v>510.10426976833975</v>
      </c>
      <c r="E160" s="53"/>
      <c r="F160" s="53">
        <f>F158/B150</f>
        <v>530.6815913344411</v>
      </c>
      <c r="G160" s="53">
        <f>F160-D160</f>
        <v>20.577321566101375</v>
      </c>
      <c r="H160" s="27"/>
      <c r="I160" s="5"/>
    </row>
    <row r="161" spans="1:9" ht="13.5" thickBot="1">
      <c r="A161" s="68"/>
      <c r="B161" s="69"/>
      <c r="C161" s="69"/>
      <c r="D161" s="69"/>
      <c r="E161" s="69"/>
      <c r="F161" s="69"/>
      <c r="G161" s="82"/>
      <c r="H161" s="56">
        <f>F158/D158-1</f>
        <v>0.04033944192517036</v>
      </c>
      <c r="I161" s="5"/>
    </row>
    <row r="162" spans="1:13" ht="12.75">
      <c r="A162" s="138" t="s">
        <v>18</v>
      </c>
      <c r="I162" s="5"/>
      <c r="M162" s="139" t="s">
        <v>161</v>
      </c>
    </row>
    <row r="163" spans="1:13" ht="12.75">
      <c r="A163" s="138" t="s">
        <v>152</v>
      </c>
      <c r="I163" s="5"/>
      <c r="M163" s="139" t="s">
        <v>162</v>
      </c>
    </row>
    <row r="164" ht="13.5" thickBot="1">
      <c r="M164" s="139" t="s">
        <v>155</v>
      </c>
    </row>
    <row r="165" spans="1:9" ht="12.75">
      <c r="A165" s="23"/>
      <c r="B165" s="24"/>
      <c r="C165" s="24"/>
      <c r="D165" s="24"/>
      <c r="E165" s="24"/>
      <c r="F165" s="24"/>
      <c r="G165" s="24"/>
      <c r="H165" s="25"/>
      <c r="I165" s="5"/>
    </row>
    <row r="166" spans="1:9" ht="12.75">
      <c r="A166" s="26" t="s">
        <v>18</v>
      </c>
      <c r="B166" s="5"/>
      <c r="C166" s="5"/>
      <c r="D166" s="5"/>
      <c r="E166" s="5"/>
      <c r="F166" s="5"/>
      <c r="G166" s="5"/>
      <c r="H166" s="27"/>
      <c r="I166" s="5"/>
    </row>
    <row r="167" spans="1:9" ht="12.75">
      <c r="A167" s="26" t="s">
        <v>128</v>
      </c>
      <c r="B167" s="5"/>
      <c r="C167" s="5"/>
      <c r="D167" s="5"/>
      <c r="E167" s="5"/>
      <c r="F167" s="5"/>
      <c r="G167" s="5"/>
      <c r="H167" s="27"/>
      <c r="I167" s="5"/>
    </row>
    <row r="168" spans="1:9" ht="12.75">
      <c r="A168" s="28"/>
      <c r="B168" s="57" t="s">
        <v>28</v>
      </c>
      <c r="C168" s="163" t="s">
        <v>48</v>
      </c>
      <c r="D168" s="164"/>
      <c r="E168" s="165" t="s">
        <v>20</v>
      </c>
      <c r="F168" s="166"/>
      <c r="G168" s="71" t="s">
        <v>86</v>
      </c>
      <c r="H168" s="78" t="s">
        <v>58</v>
      </c>
      <c r="I168" s="72"/>
    </row>
    <row r="169" spans="1:9" ht="12.75">
      <c r="A169" s="28"/>
      <c r="B169" s="58" t="s">
        <v>49</v>
      </c>
      <c r="C169" s="61" t="s">
        <v>25</v>
      </c>
      <c r="D169" s="62" t="s">
        <v>37</v>
      </c>
      <c r="E169" s="64" t="s">
        <v>25</v>
      </c>
      <c r="F169" s="65" t="s">
        <v>37</v>
      </c>
      <c r="G169" s="72" t="s">
        <v>23</v>
      </c>
      <c r="H169" s="79" t="s">
        <v>23</v>
      </c>
      <c r="I169" s="72"/>
    </row>
    <row r="170" spans="1:9" ht="12.75">
      <c r="A170" s="28"/>
      <c r="B170" s="59" t="s">
        <v>40</v>
      </c>
      <c r="C170" s="59" t="s">
        <v>41</v>
      </c>
      <c r="D170" s="63" t="s">
        <v>42</v>
      </c>
      <c r="E170" s="66" t="s">
        <v>43</v>
      </c>
      <c r="F170" s="60" t="s">
        <v>44</v>
      </c>
      <c r="G170" s="73" t="s">
        <v>45</v>
      </c>
      <c r="H170" s="80" t="s">
        <v>87</v>
      </c>
      <c r="I170" s="22"/>
    </row>
    <row r="171" spans="1:9" ht="12.75">
      <c r="A171" s="28" t="s">
        <v>50</v>
      </c>
      <c r="B171" s="29">
        <v>3864</v>
      </c>
      <c r="C171" s="30">
        <v>5.39</v>
      </c>
      <c r="D171" s="31">
        <f>B171*C171</f>
        <v>20826.96</v>
      </c>
      <c r="E171" s="30">
        <f>C171</f>
        <v>5.39</v>
      </c>
      <c r="F171" s="32">
        <f>E171*B171</f>
        <v>20826.96</v>
      </c>
      <c r="G171" s="17">
        <f aca="true" t="shared" si="9" ref="G171:G179">F171-D171</f>
        <v>0</v>
      </c>
      <c r="H171" s="27"/>
      <c r="I171" s="5"/>
    </row>
    <row r="172" spans="1:10" ht="12.75">
      <c r="A172" s="28" t="s">
        <v>51</v>
      </c>
      <c r="B172" s="9">
        <v>3181533</v>
      </c>
      <c r="C172" s="38">
        <v>0.06899</v>
      </c>
      <c r="D172" s="31">
        <f>B172*C172</f>
        <v>219493.96167</v>
      </c>
      <c r="E172" s="33">
        <f>C172+M496</f>
        <v>0.07284903375515206</v>
      </c>
      <c r="F172" s="32">
        <f>E172*B172</f>
        <v>231771.6049101302</v>
      </c>
      <c r="G172" s="17">
        <f t="shared" si="9"/>
        <v>12277.643240130215</v>
      </c>
      <c r="H172" s="27"/>
      <c r="I172" s="5"/>
      <c r="J172" s="2">
        <f>B172</f>
        <v>3181533</v>
      </c>
    </row>
    <row r="173" spans="1:10" ht="12.75">
      <c r="A173" s="43" t="s">
        <v>51</v>
      </c>
      <c r="B173" s="5">
        <v>0</v>
      </c>
      <c r="C173" s="39">
        <v>0</v>
      </c>
      <c r="D173" s="31">
        <f>B173*C173</f>
        <v>0</v>
      </c>
      <c r="E173" s="33">
        <f>C173</f>
        <v>0</v>
      </c>
      <c r="F173" s="32">
        <f>E173*B173</f>
        <v>0</v>
      </c>
      <c r="G173" s="17">
        <f t="shared" si="9"/>
        <v>0</v>
      </c>
      <c r="H173" s="27"/>
      <c r="I173" s="5"/>
      <c r="J173" s="2">
        <f>B173</f>
        <v>0</v>
      </c>
    </row>
    <row r="174" spans="1:9" ht="12.75">
      <c r="A174" s="37" t="s">
        <v>60</v>
      </c>
      <c r="B174" s="40">
        <v>0</v>
      </c>
      <c r="C174" s="7">
        <v>0</v>
      </c>
      <c r="D174" s="31">
        <f>B174*C174</f>
        <v>0</v>
      </c>
      <c r="E174" s="42">
        <f>C174</f>
        <v>0</v>
      </c>
      <c r="F174" s="32">
        <f>E174*B174</f>
        <v>0</v>
      </c>
      <c r="G174" s="17">
        <f t="shared" si="9"/>
        <v>0</v>
      </c>
      <c r="H174" s="27"/>
      <c r="I174" s="5"/>
    </row>
    <row r="175" spans="1:9" ht="12.75">
      <c r="A175" s="28" t="s">
        <v>52</v>
      </c>
      <c r="B175" s="5"/>
      <c r="C175" s="5"/>
      <c r="D175" s="100"/>
      <c r="E175" s="5"/>
      <c r="F175" s="67">
        <f>D175</f>
        <v>0</v>
      </c>
      <c r="G175" s="93">
        <f t="shared" si="9"/>
        <v>0</v>
      </c>
      <c r="H175" s="27"/>
      <c r="I175" s="5"/>
    </row>
    <row r="176" spans="1:9" ht="12.75">
      <c r="A176" s="28" t="s">
        <v>53</v>
      </c>
      <c r="B176" s="5"/>
      <c r="C176" s="5"/>
      <c r="D176" s="31">
        <f>SUM(D171:D175)</f>
        <v>240320.92166999998</v>
      </c>
      <c r="E176" s="5"/>
      <c r="F176" s="34">
        <f>SUM(F171:F175)</f>
        <v>252598.5649101302</v>
      </c>
      <c r="G176" s="34">
        <f t="shared" si="9"/>
        <v>12277.643240130215</v>
      </c>
      <c r="H176" s="27"/>
      <c r="I176" s="5"/>
    </row>
    <row r="177" spans="1:9" ht="12.75">
      <c r="A177" s="28" t="s">
        <v>54</v>
      </c>
      <c r="B177" s="5"/>
      <c r="C177" s="5"/>
      <c r="D177" s="31">
        <v>26424.04</v>
      </c>
      <c r="E177" s="5"/>
      <c r="F177" s="34">
        <f>D177</f>
        <v>26424.04</v>
      </c>
      <c r="G177" s="34">
        <f t="shared" si="9"/>
        <v>0</v>
      </c>
      <c r="H177" s="27"/>
      <c r="I177" s="5"/>
    </row>
    <row r="178" spans="1:9" ht="12.75">
      <c r="A178" s="28" t="s">
        <v>55</v>
      </c>
      <c r="B178" s="5"/>
      <c r="C178" s="5"/>
      <c r="D178" s="98">
        <v>19235.87</v>
      </c>
      <c r="E178" s="5"/>
      <c r="F178" s="52">
        <f>D178</f>
        <v>19235.87</v>
      </c>
      <c r="G178" s="52">
        <f t="shared" si="9"/>
        <v>0</v>
      </c>
      <c r="H178" s="27"/>
      <c r="I178" s="5"/>
    </row>
    <row r="179" spans="1:9" ht="12.75">
      <c r="A179" s="28" t="s">
        <v>57</v>
      </c>
      <c r="B179" s="5"/>
      <c r="C179" s="5"/>
      <c r="D179" s="34">
        <f>D176+D177+D178</f>
        <v>285980.83167</v>
      </c>
      <c r="E179" s="5"/>
      <c r="F179" s="34">
        <f>F176+F177+F178</f>
        <v>298258.4749101302</v>
      </c>
      <c r="G179" s="34">
        <f t="shared" si="9"/>
        <v>12277.643240130215</v>
      </c>
      <c r="H179" s="27"/>
      <c r="I179" s="5"/>
    </row>
    <row r="180" spans="1:9" ht="12.75">
      <c r="A180" s="28"/>
      <c r="B180" s="5"/>
      <c r="C180" s="5"/>
      <c r="D180" s="5"/>
      <c r="E180" s="5"/>
      <c r="F180" s="34"/>
      <c r="G180" s="5"/>
      <c r="H180" s="27"/>
      <c r="I180" s="5"/>
    </row>
    <row r="181" spans="1:9" ht="12.75">
      <c r="A181" s="28" t="s">
        <v>85</v>
      </c>
      <c r="B181" s="5"/>
      <c r="C181" s="5"/>
      <c r="D181" s="53">
        <f>D179/B171</f>
        <v>74.01160239906832</v>
      </c>
      <c r="E181" s="53"/>
      <c r="F181" s="53">
        <f>F179/B171</f>
        <v>77.18904630179352</v>
      </c>
      <c r="G181" s="53">
        <f>F181-D181</f>
        <v>3.1774439027252015</v>
      </c>
      <c r="H181" s="27"/>
      <c r="I181" s="5"/>
    </row>
    <row r="182" spans="1:9" ht="13.5" thickBot="1">
      <c r="A182" s="68" t="s">
        <v>58</v>
      </c>
      <c r="B182" s="69"/>
      <c r="C182" s="69"/>
      <c r="D182" s="69"/>
      <c r="E182" s="69"/>
      <c r="F182" s="69"/>
      <c r="G182" s="83"/>
      <c r="H182" s="56">
        <f>F179/D179-1</f>
        <v>0.04293169989203216</v>
      </c>
      <c r="I182" s="5"/>
    </row>
    <row r="183" ht="13.5" thickBot="1"/>
    <row r="184" spans="1:9" ht="12.75">
      <c r="A184" s="23"/>
      <c r="B184" s="24"/>
      <c r="C184" s="24"/>
      <c r="D184" s="24"/>
      <c r="E184" s="24"/>
      <c r="F184" s="24"/>
      <c r="G184" s="24"/>
      <c r="H184" s="25"/>
      <c r="I184" s="5"/>
    </row>
    <row r="185" spans="1:9" ht="12.75">
      <c r="A185" s="26" t="s">
        <v>18</v>
      </c>
      <c r="B185" s="5"/>
      <c r="C185" s="5"/>
      <c r="D185" s="5"/>
      <c r="E185" s="5"/>
      <c r="F185" s="5"/>
      <c r="G185" s="5"/>
      <c r="H185" s="27"/>
      <c r="I185" s="5"/>
    </row>
    <row r="186" spans="1:9" ht="12.75">
      <c r="A186" s="26" t="s">
        <v>129</v>
      </c>
      <c r="B186" s="5"/>
      <c r="C186" s="5"/>
      <c r="D186" s="5"/>
      <c r="E186" s="5"/>
      <c r="F186" s="5"/>
      <c r="G186" s="5"/>
      <c r="H186" s="27"/>
      <c r="I186" s="5"/>
    </row>
    <row r="187" spans="1:9" ht="12.75">
      <c r="A187" s="28"/>
      <c r="B187" s="57" t="s">
        <v>28</v>
      </c>
      <c r="C187" s="163" t="s">
        <v>48</v>
      </c>
      <c r="D187" s="164"/>
      <c r="E187" s="165" t="s">
        <v>20</v>
      </c>
      <c r="F187" s="166"/>
      <c r="G187" s="71" t="s">
        <v>86</v>
      </c>
      <c r="H187" s="78" t="s">
        <v>58</v>
      </c>
      <c r="I187" s="72"/>
    </row>
    <row r="188" spans="1:9" ht="12.75">
      <c r="A188" s="28"/>
      <c r="B188" s="58" t="s">
        <v>49</v>
      </c>
      <c r="C188" s="61" t="s">
        <v>25</v>
      </c>
      <c r="D188" s="62" t="s">
        <v>37</v>
      </c>
      <c r="E188" s="64" t="s">
        <v>25</v>
      </c>
      <c r="F188" s="65" t="s">
        <v>37</v>
      </c>
      <c r="G188" s="72" t="s">
        <v>23</v>
      </c>
      <c r="H188" s="79" t="s">
        <v>23</v>
      </c>
      <c r="I188" s="72"/>
    </row>
    <row r="189" spans="1:9" ht="12.75">
      <c r="A189" s="28"/>
      <c r="B189" s="59" t="s">
        <v>40</v>
      </c>
      <c r="C189" s="59" t="s">
        <v>41</v>
      </c>
      <c r="D189" s="63" t="s">
        <v>42</v>
      </c>
      <c r="E189" s="66" t="s">
        <v>43</v>
      </c>
      <c r="F189" s="60" t="s">
        <v>44</v>
      </c>
      <c r="G189" s="73" t="s">
        <v>45</v>
      </c>
      <c r="H189" s="80" t="s">
        <v>87</v>
      </c>
      <c r="I189" s="22"/>
    </row>
    <row r="190" spans="1:9" ht="12.75">
      <c r="A190" s="28" t="s">
        <v>50</v>
      </c>
      <c r="B190" s="29">
        <v>1087</v>
      </c>
      <c r="C190" s="30">
        <v>23.87</v>
      </c>
      <c r="D190" s="31">
        <f>B190*C190</f>
        <v>25946.690000000002</v>
      </c>
      <c r="E190" s="30">
        <f>C190</f>
        <v>23.87</v>
      </c>
      <c r="F190" s="32">
        <f>E190*B190</f>
        <v>25946.690000000002</v>
      </c>
      <c r="G190" s="17">
        <f aca="true" t="shared" si="10" ref="G190:G198">F190-D190</f>
        <v>0</v>
      </c>
      <c r="H190" s="27"/>
      <c r="I190" s="5"/>
    </row>
    <row r="191" spans="1:10" ht="12.75">
      <c r="A191" s="28" t="s">
        <v>51</v>
      </c>
      <c r="B191" s="9">
        <v>3306543</v>
      </c>
      <c r="C191" s="38">
        <v>0.06789</v>
      </c>
      <c r="D191" s="31">
        <f>B191*C191</f>
        <v>224481.20427000002</v>
      </c>
      <c r="E191" s="33">
        <f>C191+M496</f>
        <v>0.07174903375515207</v>
      </c>
      <c r="F191" s="32">
        <f>E191*B191</f>
        <v>237241.2653198618</v>
      </c>
      <c r="G191" s="17">
        <f t="shared" si="10"/>
        <v>12760.061049861775</v>
      </c>
      <c r="H191" s="27"/>
      <c r="I191" s="5"/>
      <c r="J191" s="2">
        <f>B191</f>
        <v>3306543</v>
      </c>
    </row>
    <row r="192" spans="1:10" ht="12.75">
      <c r="A192" s="43" t="s">
        <v>51</v>
      </c>
      <c r="B192" s="5">
        <v>0</v>
      </c>
      <c r="C192" s="39">
        <v>0</v>
      </c>
      <c r="D192" s="31">
        <f>B192*C192</f>
        <v>0</v>
      </c>
      <c r="E192" s="33">
        <f>C192</f>
        <v>0</v>
      </c>
      <c r="F192" s="32">
        <f>E192*B192</f>
        <v>0</v>
      </c>
      <c r="G192" s="17">
        <f t="shared" si="10"/>
        <v>0</v>
      </c>
      <c r="H192" s="27"/>
      <c r="I192" s="5"/>
      <c r="J192">
        <f>B192</f>
        <v>0</v>
      </c>
    </row>
    <row r="193" spans="1:9" ht="12.75">
      <c r="A193" s="37" t="s">
        <v>60</v>
      </c>
      <c r="B193" s="40">
        <v>7403.331</v>
      </c>
      <c r="C193" s="7">
        <v>0</v>
      </c>
      <c r="D193" s="31">
        <f>B193*C193</f>
        <v>0</v>
      </c>
      <c r="E193" s="42">
        <f>C193</f>
        <v>0</v>
      </c>
      <c r="F193" s="32">
        <f>E193*B193</f>
        <v>0</v>
      </c>
      <c r="G193" s="17">
        <f t="shared" si="10"/>
        <v>0</v>
      </c>
      <c r="H193" s="27"/>
      <c r="I193" s="5"/>
    </row>
    <row r="194" spans="1:9" ht="12.75">
      <c r="A194" s="28" t="s">
        <v>52</v>
      </c>
      <c r="B194" s="5"/>
      <c r="C194" s="5"/>
      <c r="D194" s="91"/>
      <c r="E194" s="5"/>
      <c r="F194" s="67">
        <f>D194</f>
        <v>0</v>
      </c>
      <c r="G194" s="93">
        <f t="shared" si="10"/>
        <v>0</v>
      </c>
      <c r="H194" s="27"/>
      <c r="I194" s="5"/>
    </row>
    <row r="195" spans="1:9" ht="12.75">
      <c r="A195" s="28" t="s">
        <v>53</v>
      </c>
      <c r="B195" s="5"/>
      <c r="C195" s="5"/>
      <c r="D195" s="31">
        <f>SUM(D190:D194)</f>
        <v>250427.89427000002</v>
      </c>
      <c r="E195" s="5"/>
      <c r="F195" s="34">
        <f>SUM(F190:F194)</f>
        <v>263187.95531986177</v>
      </c>
      <c r="G195" s="34">
        <f t="shared" si="10"/>
        <v>12760.061049861746</v>
      </c>
      <c r="H195" s="27"/>
      <c r="I195" s="5"/>
    </row>
    <row r="196" spans="1:9" ht="12.75">
      <c r="A196" s="28" t="s">
        <v>54</v>
      </c>
      <c r="B196" s="5"/>
      <c r="C196" s="5"/>
      <c r="D196" s="31">
        <v>27369.17</v>
      </c>
      <c r="E196" s="5"/>
      <c r="F196" s="34">
        <f>D196</f>
        <v>27369.17</v>
      </c>
      <c r="G196" s="34">
        <f t="shared" si="10"/>
        <v>0</v>
      </c>
      <c r="H196" s="27"/>
      <c r="I196" s="5"/>
    </row>
    <row r="197" spans="1:9" ht="12.75">
      <c r="A197" s="28" t="s">
        <v>55</v>
      </c>
      <c r="B197" s="5"/>
      <c r="C197" s="5"/>
      <c r="D197" s="98">
        <v>20567</v>
      </c>
      <c r="E197" s="5"/>
      <c r="F197" s="52">
        <f>D197</f>
        <v>20567</v>
      </c>
      <c r="G197" s="52">
        <f t="shared" si="10"/>
        <v>0</v>
      </c>
      <c r="H197" s="27"/>
      <c r="I197" s="5"/>
    </row>
    <row r="198" spans="1:9" ht="12.75">
      <c r="A198" s="28" t="s">
        <v>57</v>
      </c>
      <c r="B198" s="5"/>
      <c r="C198" s="5"/>
      <c r="D198" s="34">
        <f>D195+D196+D197</f>
        <v>298364.06427000003</v>
      </c>
      <c r="E198" s="5"/>
      <c r="F198" s="34">
        <f>F195+F196+F197</f>
        <v>311124.12531986175</v>
      </c>
      <c r="G198" s="34">
        <f t="shared" si="10"/>
        <v>12760.061049861717</v>
      </c>
      <c r="H198" s="27"/>
      <c r="I198" s="5"/>
    </row>
    <row r="199" spans="1:9" ht="12.75">
      <c r="A199" s="28"/>
      <c r="B199" s="5"/>
      <c r="C199" s="5"/>
      <c r="D199" s="5"/>
      <c r="E199" s="5"/>
      <c r="F199" s="34"/>
      <c r="G199" s="5"/>
      <c r="H199" s="27"/>
      <c r="I199" s="5"/>
    </row>
    <row r="200" spans="1:9" ht="12.75">
      <c r="A200" s="28" t="s">
        <v>85</v>
      </c>
      <c r="B200" s="5"/>
      <c r="C200" s="5"/>
      <c r="D200" s="53">
        <f>D198/B190</f>
        <v>274.4839597700092</v>
      </c>
      <c r="E200" s="53"/>
      <c r="F200" s="53">
        <f>F198/B190</f>
        <v>286.2227463844174</v>
      </c>
      <c r="G200" s="53">
        <f>F200-D200</f>
        <v>11.738786614408184</v>
      </c>
      <c r="H200" s="27"/>
      <c r="I200" s="5"/>
    </row>
    <row r="201" spans="1:9" ht="13.5" thickBot="1">
      <c r="A201" s="68" t="s">
        <v>58</v>
      </c>
      <c r="B201" s="69"/>
      <c r="C201" s="69"/>
      <c r="D201" s="69"/>
      <c r="E201" s="69"/>
      <c r="F201" s="69"/>
      <c r="G201" s="82"/>
      <c r="H201" s="94">
        <f>F198/D198-1</f>
        <v>0.04276674900873689</v>
      </c>
      <c r="I201" s="87"/>
    </row>
    <row r="202" ht="13.5" thickBot="1"/>
    <row r="203" spans="1:9" ht="12.75">
      <c r="A203" s="23"/>
      <c r="B203" s="24"/>
      <c r="C203" s="24"/>
      <c r="D203" s="24"/>
      <c r="E203" s="24"/>
      <c r="F203" s="24"/>
      <c r="G203" s="24"/>
      <c r="H203" s="25"/>
      <c r="I203" s="5"/>
    </row>
    <row r="204" spans="1:9" ht="12.75">
      <c r="A204" s="26" t="s">
        <v>18</v>
      </c>
      <c r="B204" s="5"/>
      <c r="C204" s="5"/>
      <c r="D204" s="5"/>
      <c r="E204" s="5"/>
      <c r="F204" s="5"/>
      <c r="G204" s="5"/>
      <c r="H204" s="27"/>
      <c r="I204" s="5"/>
    </row>
    <row r="205" spans="1:9" ht="12.75">
      <c r="A205" s="26" t="s">
        <v>130</v>
      </c>
      <c r="B205" s="5"/>
      <c r="C205" s="5"/>
      <c r="D205" s="5"/>
      <c r="E205" s="5"/>
      <c r="F205" s="5"/>
      <c r="G205" s="5"/>
      <c r="H205" s="27"/>
      <c r="I205" s="5"/>
    </row>
    <row r="206" spans="1:9" ht="12.75">
      <c r="A206" s="28"/>
      <c r="B206" s="57" t="s">
        <v>28</v>
      </c>
      <c r="C206" s="163" t="s">
        <v>48</v>
      </c>
      <c r="D206" s="164"/>
      <c r="E206" s="165" t="s">
        <v>20</v>
      </c>
      <c r="F206" s="166"/>
      <c r="G206" s="71" t="s">
        <v>86</v>
      </c>
      <c r="H206" s="78" t="s">
        <v>58</v>
      </c>
      <c r="I206" s="72"/>
    </row>
    <row r="207" spans="1:9" ht="12.75">
      <c r="A207" s="28"/>
      <c r="B207" s="58" t="s">
        <v>49</v>
      </c>
      <c r="C207" s="61" t="s">
        <v>25</v>
      </c>
      <c r="D207" s="62" t="s">
        <v>37</v>
      </c>
      <c r="E207" s="64" t="s">
        <v>25</v>
      </c>
      <c r="F207" s="65" t="s">
        <v>37</v>
      </c>
      <c r="G207" s="72" t="s">
        <v>23</v>
      </c>
      <c r="H207" s="79" t="s">
        <v>23</v>
      </c>
      <c r="I207" s="72"/>
    </row>
    <row r="208" spans="1:9" ht="12.75">
      <c r="A208" s="28"/>
      <c r="B208" s="59" t="s">
        <v>40</v>
      </c>
      <c r="C208" s="59" t="s">
        <v>41</v>
      </c>
      <c r="D208" s="63" t="s">
        <v>42</v>
      </c>
      <c r="E208" s="66" t="s">
        <v>43</v>
      </c>
      <c r="F208" s="60" t="s">
        <v>44</v>
      </c>
      <c r="G208" s="73" t="s">
        <v>45</v>
      </c>
      <c r="H208" s="80" t="s">
        <v>87</v>
      </c>
      <c r="I208" s="22"/>
    </row>
    <row r="209" spans="1:9" ht="12.75">
      <c r="A209" s="28" t="s">
        <v>50</v>
      </c>
      <c r="B209" s="29">
        <v>2771</v>
      </c>
      <c r="C209" s="30">
        <v>23.87</v>
      </c>
      <c r="D209" s="31">
        <f>B209*C209</f>
        <v>66143.77</v>
      </c>
      <c r="E209" s="30">
        <f>C209</f>
        <v>23.87</v>
      </c>
      <c r="F209" s="32">
        <f>E209*B209</f>
        <v>66143.77</v>
      </c>
      <c r="G209" s="17">
        <f>F209-D209</f>
        <v>0</v>
      </c>
      <c r="H209" s="84"/>
      <c r="I209" s="81"/>
    </row>
    <row r="210" spans="1:10" ht="12.75">
      <c r="A210" s="28" t="s">
        <v>51</v>
      </c>
      <c r="B210" s="9">
        <v>2637056</v>
      </c>
      <c r="C210" s="38">
        <v>0.06789</v>
      </c>
      <c r="D210" s="31">
        <f>B210*C210</f>
        <v>179029.73184000002</v>
      </c>
      <c r="E210" s="33">
        <f>C210+M496</f>
        <v>0.07174903375515207</v>
      </c>
      <c r="F210" s="32">
        <f>E210*B210</f>
        <v>189206.21995822628</v>
      </c>
      <c r="G210" s="17">
        <f>F210-D210</f>
        <v>10176.488118226262</v>
      </c>
      <c r="H210" s="27"/>
      <c r="I210" s="5"/>
      <c r="J210" s="2">
        <f>B210</f>
        <v>2637056</v>
      </c>
    </row>
    <row r="211" spans="1:10" ht="12.75">
      <c r="A211" s="43" t="s">
        <v>51</v>
      </c>
      <c r="B211" s="5">
        <v>0</v>
      </c>
      <c r="C211" s="39">
        <v>0</v>
      </c>
      <c r="D211" s="31">
        <f>B211*C211</f>
        <v>0</v>
      </c>
      <c r="E211" s="33">
        <f>C211</f>
        <v>0</v>
      </c>
      <c r="F211" s="32">
        <f>E211*B211</f>
        <v>0</v>
      </c>
      <c r="G211" s="17">
        <f>F211-D211</f>
        <v>0</v>
      </c>
      <c r="H211" s="27"/>
      <c r="I211" s="5"/>
      <c r="J211">
        <f>B211</f>
        <v>0</v>
      </c>
    </row>
    <row r="212" spans="1:9" ht="12.75">
      <c r="A212" s="37" t="s">
        <v>60</v>
      </c>
      <c r="B212" s="40">
        <v>0</v>
      </c>
      <c r="C212" s="7">
        <v>0</v>
      </c>
      <c r="D212" s="31">
        <f>B212*C212</f>
        <v>0</v>
      </c>
      <c r="E212" s="42">
        <f>C212</f>
        <v>0</v>
      </c>
      <c r="F212" s="32">
        <f>E212*B212</f>
        <v>0</v>
      </c>
      <c r="G212" s="17">
        <f>F212-D212</f>
        <v>0</v>
      </c>
      <c r="H212" s="27"/>
      <c r="I212" s="5"/>
    </row>
    <row r="213" spans="1:9" ht="12.75">
      <c r="A213" s="28" t="s">
        <v>52</v>
      </c>
      <c r="B213" s="5"/>
      <c r="C213" s="5"/>
      <c r="D213" s="91"/>
      <c r="E213" s="5"/>
      <c r="F213" s="67">
        <f>D213</f>
        <v>0</v>
      </c>
      <c r="G213" s="93">
        <f>F213-D213</f>
        <v>0</v>
      </c>
      <c r="H213" s="27"/>
      <c r="I213" s="5"/>
    </row>
    <row r="214" spans="1:9" ht="12.75">
      <c r="A214" s="28" t="s">
        <v>53</v>
      </c>
      <c r="B214" s="5"/>
      <c r="C214" s="5"/>
      <c r="D214" s="31">
        <f>SUM(D209:D213)</f>
        <v>245173.50184000004</v>
      </c>
      <c r="E214" s="5"/>
      <c r="F214" s="34">
        <f>SUM(F209:F213)</f>
        <v>255349.98995822627</v>
      </c>
      <c r="G214" s="34">
        <f>SUM(G209:G213)</f>
        <v>10176.488118226262</v>
      </c>
      <c r="H214" s="27"/>
      <c r="I214" s="5"/>
    </row>
    <row r="215" spans="1:9" ht="12.75">
      <c r="A215" s="28" t="s">
        <v>54</v>
      </c>
      <c r="B215" s="5"/>
      <c r="C215" s="5"/>
      <c r="D215" s="31">
        <v>22042.74</v>
      </c>
      <c r="E215" s="5"/>
      <c r="F215" s="34">
        <f>D215</f>
        <v>22042.74</v>
      </c>
      <c r="G215" s="99">
        <f>F215-D215</f>
        <v>0</v>
      </c>
      <c r="H215" s="27"/>
      <c r="I215" s="5"/>
    </row>
    <row r="216" spans="1:9" ht="12.75">
      <c r="A216" s="28" t="s">
        <v>55</v>
      </c>
      <c r="B216" s="5"/>
      <c r="C216" s="5"/>
      <c r="D216" s="98">
        <v>20021.28</v>
      </c>
      <c r="E216" s="5"/>
      <c r="F216" s="52">
        <f>D216</f>
        <v>20021.28</v>
      </c>
      <c r="G216" s="101">
        <f>F216-D216</f>
        <v>0</v>
      </c>
      <c r="H216" s="27"/>
      <c r="I216" s="5"/>
    </row>
    <row r="217" spans="1:9" ht="12.75">
      <c r="A217" s="28" t="s">
        <v>57</v>
      </c>
      <c r="B217" s="5"/>
      <c r="C217" s="5"/>
      <c r="D217" s="34">
        <f>D214+D215+D216</f>
        <v>287237.52184000006</v>
      </c>
      <c r="E217" s="5"/>
      <c r="F217" s="34">
        <f>F214+F215+F216</f>
        <v>297414.00995822623</v>
      </c>
      <c r="G217" s="34">
        <f>F217-D217</f>
        <v>10176.488118226174</v>
      </c>
      <c r="H217" s="27"/>
      <c r="I217" s="5"/>
    </row>
    <row r="218" spans="1:9" ht="12.75">
      <c r="A218" s="28"/>
      <c r="B218" s="5"/>
      <c r="C218" s="5"/>
      <c r="D218" s="5"/>
      <c r="E218" s="5"/>
      <c r="F218" s="34"/>
      <c r="G218" s="5"/>
      <c r="H218" s="27"/>
      <c r="I218" s="5"/>
    </row>
    <row r="219" spans="1:9" ht="12.75">
      <c r="A219" s="28" t="s">
        <v>85</v>
      </c>
      <c r="B219" s="5"/>
      <c r="C219" s="5"/>
      <c r="D219" s="116">
        <f>D217/B209</f>
        <v>103.65843444243957</v>
      </c>
      <c r="E219" s="116"/>
      <c r="F219" s="116">
        <f>F217/B209</f>
        <v>107.33093105673989</v>
      </c>
      <c r="G219" s="116">
        <f>F219-D219</f>
        <v>3.6724966143003144</v>
      </c>
      <c r="H219" s="27"/>
      <c r="I219" s="5"/>
    </row>
    <row r="220" spans="1:9" ht="13.5" thickBot="1">
      <c r="A220" s="68" t="s">
        <v>58</v>
      </c>
      <c r="B220" s="69"/>
      <c r="C220" s="69"/>
      <c r="D220" s="69"/>
      <c r="E220" s="69"/>
      <c r="F220" s="69"/>
      <c r="G220" s="82"/>
      <c r="H220" s="56">
        <f>F217/D217-1</f>
        <v>0.035428825778182294</v>
      </c>
      <c r="I220" s="5"/>
    </row>
    <row r="221" ht="13.5" thickBot="1"/>
    <row r="222" spans="1:9" ht="12.75">
      <c r="A222" s="23"/>
      <c r="B222" s="24"/>
      <c r="C222" s="24"/>
      <c r="D222" s="24"/>
      <c r="E222" s="24"/>
      <c r="F222" s="24"/>
      <c r="G222" s="24"/>
      <c r="H222" s="25"/>
      <c r="I222" s="5"/>
    </row>
    <row r="223" spans="1:9" ht="12.75">
      <c r="A223" s="26" t="s">
        <v>18</v>
      </c>
      <c r="B223" s="5"/>
      <c r="C223" s="5"/>
      <c r="D223" s="5"/>
      <c r="E223" s="5"/>
      <c r="F223" s="5"/>
      <c r="G223" s="5"/>
      <c r="H223" s="27"/>
      <c r="I223" s="5"/>
    </row>
    <row r="224" spans="1:9" ht="12.75">
      <c r="A224" s="26" t="s">
        <v>131</v>
      </c>
      <c r="B224" s="5"/>
      <c r="C224" s="5"/>
      <c r="D224" s="5"/>
      <c r="E224" s="5"/>
      <c r="F224" s="5"/>
      <c r="G224" s="5"/>
      <c r="H224" s="27"/>
      <c r="I224" s="5"/>
    </row>
    <row r="225" spans="1:9" ht="12.75">
      <c r="A225" s="28"/>
      <c r="B225" s="57" t="s">
        <v>28</v>
      </c>
      <c r="C225" s="163" t="s">
        <v>48</v>
      </c>
      <c r="D225" s="164"/>
      <c r="E225" s="165" t="s">
        <v>20</v>
      </c>
      <c r="F225" s="166"/>
      <c r="G225" s="71" t="s">
        <v>86</v>
      </c>
      <c r="H225" s="78" t="s">
        <v>58</v>
      </c>
      <c r="I225" s="72"/>
    </row>
    <row r="226" spans="1:9" ht="12.75">
      <c r="A226" s="28"/>
      <c r="B226" s="58" t="s">
        <v>49</v>
      </c>
      <c r="C226" s="61" t="s">
        <v>25</v>
      </c>
      <c r="D226" s="62" t="s">
        <v>37</v>
      </c>
      <c r="E226" s="64" t="s">
        <v>25</v>
      </c>
      <c r="F226" s="65" t="s">
        <v>37</v>
      </c>
      <c r="G226" s="72" t="s">
        <v>23</v>
      </c>
      <c r="H226" s="79" t="s">
        <v>23</v>
      </c>
      <c r="I226" s="72"/>
    </row>
    <row r="227" spans="1:9" ht="12.75">
      <c r="A227" s="28"/>
      <c r="B227" s="59" t="s">
        <v>40</v>
      </c>
      <c r="C227" s="59" t="s">
        <v>41</v>
      </c>
      <c r="D227" s="63" t="s">
        <v>42</v>
      </c>
      <c r="E227" s="66" t="s">
        <v>43</v>
      </c>
      <c r="F227" s="60" t="s">
        <v>44</v>
      </c>
      <c r="G227" s="73" t="s">
        <v>45</v>
      </c>
      <c r="H227" s="80" t="s">
        <v>87</v>
      </c>
      <c r="I227" s="22"/>
    </row>
    <row r="228" spans="1:12" ht="12.75">
      <c r="A228" s="28" t="s">
        <v>50</v>
      </c>
      <c r="B228" s="29">
        <v>996</v>
      </c>
      <c r="C228" s="30">
        <v>24</v>
      </c>
      <c r="D228" s="31">
        <f aca="true" t="shared" si="11" ref="D228:D234">B228*C228</f>
        <v>23904</v>
      </c>
      <c r="E228" s="30">
        <f>C228</f>
        <v>24</v>
      </c>
      <c r="F228" s="32">
        <f aca="true" t="shared" si="12" ref="F228:F234">E228*B228</f>
        <v>23904</v>
      </c>
      <c r="G228" s="17">
        <f>F228-D228</f>
        <v>0</v>
      </c>
      <c r="H228" s="27"/>
      <c r="I228" s="5"/>
      <c r="L228" s="6">
        <f>G228</f>
        <v>0</v>
      </c>
    </row>
    <row r="229" spans="1:10" ht="12.75">
      <c r="A229" s="28" t="s">
        <v>62</v>
      </c>
      <c r="B229" s="9">
        <v>9383175</v>
      </c>
      <c r="C229" s="45">
        <v>0.04945</v>
      </c>
      <c r="D229" s="31">
        <f t="shared" si="11"/>
        <v>463998.00375000003</v>
      </c>
      <c r="E229" s="33">
        <f>C229+M496</f>
        <v>0.05330903375515206</v>
      </c>
      <c r="F229" s="32">
        <f t="shared" si="12"/>
        <v>500207.9928054989</v>
      </c>
      <c r="G229" s="17">
        <f aca="true" t="shared" si="13" ref="G229:G235">F229-D229</f>
        <v>36209.98905549885</v>
      </c>
      <c r="H229" s="85"/>
      <c r="I229" s="9"/>
      <c r="J229" s="2">
        <f>B229</f>
        <v>9383175</v>
      </c>
    </row>
    <row r="230" spans="1:10" ht="12.75">
      <c r="A230" s="41" t="s">
        <v>63</v>
      </c>
      <c r="B230" s="9">
        <v>10278461</v>
      </c>
      <c r="C230" s="46">
        <v>0.04275</v>
      </c>
      <c r="D230" s="31">
        <f t="shared" si="11"/>
        <v>439404.20775000006</v>
      </c>
      <c r="E230" s="33">
        <f>C230+M496</f>
        <v>0.04660903375515206</v>
      </c>
      <c r="F230" s="32">
        <f t="shared" si="12"/>
        <v>479069.135700014</v>
      </c>
      <c r="G230" s="17">
        <f t="shared" si="13"/>
        <v>39664.92795001395</v>
      </c>
      <c r="H230" s="27"/>
      <c r="I230" s="5"/>
      <c r="J230" s="2">
        <f>B230</f>
        <v>10278461</v>
      </c>
    </row>
    <row r="231" spans="1:10" ht="12.75">
      <c r="A231" s="37" t="s">
        <v>64</v>
      </c>
      <c r="B231" s="9">
        <v>13605919</v>
      </c>
      <c r="C231" s="46">
        <v>0.03715</v>
      </c>
      <c r="D231" s="31">
        <f t="shared" si="11"/>
        <v>505459.89085</v>
      </c>
      <c r="E231" s="33">
        <f>C231+M496</f>
        <v>0.04100903375515206</v>
      </c>
      <c r="F231" s="32">
        <f t="shared" si="12"/>
        <v>557965.5915408648</v>
      </c>
      <c r="G231" s="17">
        <f t="shared" si="13"/>
        <v>52505.70069086476</v>
      </c>
      <c r="H231" s="27"/>
      <c r="I231" s="5"/>
      <c r="J231" s="2">
        <f>B231</f>
        <v>13605919</v>
      </c>
    </row>
    <row r="232" spans="1:10" ht="12.75">
      <c r="A232" s="37" t="s">
        <v>65</v>
      </c>
      <c r="B232" s="9">
        <v>8593734</v>
      </c>
      <c r="C232" s="46">
        <v>0.03485</v>
      </c>
      <c r="D232" s="31">
        <f t="shared" si="11"/>
        <v>299491.6299</v>
      </c>
      <c r="E232" s="33">
        <f>C232+M496</f>
        <v>0.038709033755152056</v>
      </c>
      <c r="F232" s="32">
        <f t="shared" si="12"/>
        <v>332655.1394887979</v>
      </c>
      <c r="G232" s="17">
        <f t="shared" si="13"/>
        <v>33163.509588797926</v>
      </c>
      <c r="H232" s="27"/>
      <c r="I232" s="5"/>
      <c r="J232" s="2">
        <f>B232</f>
        <v>8593734</v>
      </c>
    </row>
    <row r="233" spans="1:10" ht="12.75">
      <c r="A233" s="37" t="s">
        <v>66</v>
      </c>
      <c r="B233" s="9">
        <v>0</v>
      </c>
      <c r="C233" s="46">
        <v>0.03315</v>
      </c>
      <c r="D233" s="31">
        <f t="shared" si="11"/>
        <v>0</v>
      </c>
      <c r="E233" s="33">
        <f>C233+M496</f>
        <v>0.037009033755152056</v>
      </c>
      <c r="F233" s="32">
        <f t="shared" si="12"/>
        <v>0</v>
      </c>
      <c r="G233" s="17">
        <f t="shared" si="13"/>
        <v>0</v>
      </c>
      <c r="H233" s="27"/>
      <c r="I233" s="5"/>
      <c r="J233" s="2">
        <f>B233</f>
        <v>0</v>
      </c>
    </row>
    <row r="234" spans="1:11" ht="12.75">
      <c r="A234" s="37" t="s">
        <v>60</v>
      </c>
      <c r="B234" s="40">
        <v>117936.113</v>
      </c>
      <c r="C234" s="7">
        <v>6.23</v>
      </c>
      <c r="D234" s="31">
        <f t="shared" si="11"/>
        <v>734741.98399</v>
      </c>
      <c r="E234" s="42">
        <f>C234</f>
        <v>6.23</v>
      </c>
      <c r="F234" s="32">
        <f t="shared" si="12"/>
        <v>734741.98399</v>
      </c>
      <c r="G234" s="17">
        <f t="shared" si="13"/>
        <v>0</v>
      </c>
      <c r="H234" s="27"/>
      <c r="I234" s="5"/>
      <c r="K234" s="6">
        <f>G234</f>
        <v>0</v>
      </c>
    </row>
    <row r="235" spans="1:9" ht="12.75">
      <c r="A235" s="28" t="s">
        <v>52</v>
      </c>
      <c r="B235" s="5"/>
      <c r="C235" s="5"/>
      <c r="D235" s="98"/>
      <c r="E235" s="5"/>
      <c r="F235" s="67">
        <f>D235</f>
        <v>0</v>
      </c>
      <c r="G235" s="93">
        <f t="shared" si="13"/>
        <v>0</v>
      </c>
      <c r="H235" s="27"/>
      <c r="I235" s="5"/>
    </row>
    <row r="236" spans="1:9" ht="12.75">
      <c r="A236" s="28" t="s">
        <v>53</v>
      </c>
      <c r="B236" s="5"/>
      <c r="C236" s="5"/>
      <c r="D236" s="31">
        <f>SUM(D228:D235)</f>
        <v>2466999.71624</v>
      </c>
      <c r="E236" s="5"/>
      <c r="F236" s="34">
        <f>SUM(F228:F235)</f>
        <v>2628543.8435251755</v>
      </c>
      <c r="G236" s="34">
        <f>SUM(G228:G235)</f>
        <v>161544.1272851755</v>
      </c>
      <c r="H236" s="27"/>
      <c r="I236" s="5"/>
    </row>
    <row r="237" spans="1:9" ht="12.75">
      <c r="A237" s="28" t="s">
        <v>54</v>
      </c>
      <c r="B237" s="5"/>
      <c r="C237" s="5"/>
      <c r="D237" s="31">
        <v>340667.21</v>
      </c>
      <c r="E237" s="5"/>
      <c r="F237" s="34">
        <f>D237</f>
        <v>340667.21</v>
      </c>
      <c r="G237" s="99">
        <f>F237-D237</f>
        <v>0</v>
      </c>
      <c r="H237" s="27"/>
      <c r="I237" s="5"/>
    </row>
    <row r="238" spans="1:9" ht="12.75">
      <c r="A238" s="28" t="s">
        <v>55</v>
      </c>
      <c r="B238" s="5"/>
      <c r="C238" s="5"/>
      <c r="D238" s="98">
        <v>205160.14</v>
      </c>
      <c r="E238" s="5"/>
      <c r="F238" s="52">
        <f>D238</f>
        <v>205160.14</v>
      </c>
      <c r="G238" s="101">
        <f>F238-D238</f>
        <v>0</v>
      </c>
      <c r="H238" s="27"/>
      <c r="I238" s="5"/>
    </row>
    <row r="239" spans="1:9" ht="12.75">
      <c r="A239" s="28" t="s">
        <v>57</v>
      </c>
      <c r="B239" s="5"/>
      <c r="C239" s="5"/>
      <c r="D239" s="34">
        <f>D236+D237+D238</f>
        <v>3012827.06624</v>
      </c>
      <c r="E239" s="5"/>
      <c r="F239" s="34">
        <f>F236+F237+F238</f>
        <v>3174371.1935251756</v>
      </c>
      <c r="G239" s="34">
        <f>G236+G237+G238</f>
        <v>161544.1272851755</v>
      </c>
      <c r="H239" s="27"/>
      <c r="I239" s="5"/>
    </row>
    <row r="240" spans="1:9" ht="12.75">
      <c r="A240" s="28"/>
      <c r="B240" s="5"/>
      <c r="C240" s="5"/>
      <c r="D240" s="5"/>
      <c r="E240" s="5"/>
      <c r="F240" s="34"/>
      <c r="G240" s="5"/>
      <c r="H240" s="27"/>
      <c r="I240" s="5"/>
    </row>
    <row r="241" spans="1:9" ht="12.75">
      <c r="A241" s="28" t="s">
        <v>85</v>
      </c>
      <c r="B241" s="5"/>
      <c r="C241" s="5"/>
      <c r="D241" s="34">
        <f>D239/B228</f>
        <v>3024.9267733333336</v>
      </c>
      <c r="E241" s="5"/>
      <c r="F241" s="31">
        <f>F239/B228</f>
        <v>3187.1196722140317</v>
      </c>
      <c r="G241" s="31">
        <f>F241-D241</f>
        <v>162.19289888069807</v>
      </c>
      <c r="H241" s="27"/>
      <c r="I241" s="5"/>
    </row>
    <row r="242" spans="1:9" ht="13.5" thickBot="1">
      <c r="A242" s="35" t="s">
        <v>58</v>
      </c>
      <c r="B242" s="36"/>
      <c r="C242" s="36"/>
      <c r="D242" s="36"/>
      <c r="E242" s="36"/>
      <c r="F242" s="36"/>
      <c r="G242" s="86"/>
      <c r="H242" s="56">
        <f>F239/D239-1</f>
        <v>0.053618785191936746</v>
      </c>
      <c r="I242" s="5"/>
    </row>
    <row r="243" spans="1:13" ht="12.75">
      <c r="A243" s="138" t="s">
        <v>18</v>
      </c>
      <c r="M243" s="139" t="s">
        <v>161</v>
      </c>
    </row>
    <row r="244" spans="1:13" ht="12.75">
      <c r="A244" s="138" t="s">
        <v>152</v>
      </c>
      <c r="M244" s="139" t="s">
        <v>162</v>
      </c>
    </row>
    <row r="245" ht="13.5" thickBot="1">
      <c r="M245" s="139" t="s">
        <v>157</v>
      </c>
    </row>
    <row r="246" spans="1:9" ht="12.75">
      <c r="A246" s="48" t="s">
        <v>18</v>
      </c>
      <c r="B246" s="24"/>
      <c r="C246" s="24"/>
      <c r="D246" s="24"/>
      <c r="E246" s="24"/>
      <c r="F246" s="24"/>
      <c r="G246" s="24"/>
      <c r="H246" s="25"/>
      <c r="I246" s="5"/>
    </row>
    <row r="247" spans="1:9" ht="12.75">
      <c r="A247" s="26" t="s">
        <v>132</v>
      </c>
      <c r="B247" s="5"/>
      <c r="C247" s="5"/>
      <c r="D247" s="5"/>
      <c r="E247" s="5"/>
      <c r="F247" s="5"/>
      <c r="G247" s="5"/>
      <c r="H247" s="27"/>
      <c r="I247" s="5"/>
    </row>
    <row r="248" spans="1:9" ht="12.75">
      <c r="A248" s="28"/>
      <c r="B248" s="57" t="s">
        <v>28</v>
      </c>
      <c r="C248" s="163" t="s">
        <v>48</v>
      </c>
      <c r="D248" s="164"/>
      <c r="E248" s="165" t="s">
        <v>20</v>
      </c>
      <c r="F248" s="166"/>
      <c r="G248" s="71" t="s">
        <v>86</v>
      </c>
      <c r="H248" s="78" t="s">
        <v>58</v>
      </c>
      <c r="I248" s="72"/>
    </row>
    <row r="249" spans="1:9" ht="12.75">
      <c r="A249" s="28"/>
      <c r="B249" s="58" t="s">
        <v>49</v>
      </c>
      <c r="C249" s="61" t="s">
        <v>25</v>
      </c>
      <c r="D249" s="62" t="s">
        <v>37</v>
      </c>
      <c r="E249" s="64" t="s">
        <v>25</v>
      </c>
      <c r="F249" s="65" t="s">
        <v>37</v>
      </c>
      <c r="G249" s="72" t="s">
        <v>23</v>
      </c>
      <c r="H249" s="79" t="s">
        <v>23</v>
      </c>
      <c r="I249" s="72"/>
    </row>
    <row r="250" spans="1:9" ht="12.75">
      <c r="A250" s="28"/>
      <c r="B250" s="59" t="s">
        <v>40</v>
      </c>
      <c r="C250" s="59" t="s">
        <v>41</v>
      </c>
      <c r="D250" s="63" t="s">
        <v>42</v>
      </c>
      <c r="E250" s="66" t="s">
        <v>43</v>
      </c>
      <c r="F250" s="60" t="s">
        <v>44</v>
      </c>
      <c r="G250" s="73" t="s">
        <v>45</v>
      </c>
      <c r="H250" s="80" t="s">
        <v>87</v>
      </c>
      <c r="I250" s="22"/>
    </row>
    <row r="251" spans="1:12" ht="12.75">
      <c r="A251" s="28" t="s">
        <v>50</v>
      </c>
      <c r="B251" s="29">
        <v>163</v>
      </c>
      <c r="C251" s="30">
        <v>24</v>
      </c>
      <c r="D251" s="31">
        <f>B251*C251</f>
        <v>3912</v>
      </c>
      <c r="E251" s="30">
        <f>C251</f>
        <v>24</v>
      </c>
      <c r="F251" s="32">
        <f>E251*B251</f>
        <v>3912</v>
      </c>
      <c r="G251" s="17">
        <f>F251-D251</f>
        <v>0</v>
      </c>
      <c r="H251" s="27"/>
      <c r="I251" s="5"/>
      <c r="L251" s="6">
        <f>G251</f>
        <v>0</v>
      </c>
    </row>
    <row r="252" spans="1:10" ht="12.75">
      <c r="A252" s="28" t="s">
        <v>62</v>
      </c>
      <c r="B252" s="9">
        <v>505200</v>
      </c>
      <c r="C252" s="45">
        <v>0.05028</v>
      </c>
      <c r="D252" s="31">
        <f>B252*C252</f>
        <v>25401.456</v>
      </c>
      <c r="E252" s="33">
        <f>C252+M496</f>
        <v>0.054139033755152055</v>
      </c>
      <c r="F252" s="32">
        <f>E252*B252</f>
        <v>27351.03985310282</v>
      </c>
      <c r="G252" s="17">
        <f aca="true" t="shared" si="14" ref="G252:G259">F252-D252</f>
        <v>1949.5838531028203</v>
      </c>
      <c r="H252" s="85"/>
      <c r="I252" s="9"/>
      <c r="J252" s="2">
        <f>B252</f>
        <v>505200</v>
      </c>
    </row>
    <row r="253" spans="1:10" ht="12.75">
      <c r="A253" s="37" t="s">
        <v>67</v>
      </c>
      <c r="B253" s="9">
        <v>932000</v>
      </c>
      <c r="C253" s="46">
        <v>0.04201</v>
      </c>
      <c r="D253" s="31">
        <f aca="true" t="shared" si="15" ref="D253:D258">B253*C253</f>
        <v>39153.32</v>
      </c>
      <c r="E253" s="33">
        <f>C253+M496</f>
        <v>0.045869033755152055</v>
      </c>
      <c r="F253" s="32">
        <f>E253*B253</f>
        <v>42749.93945980172</v>
      </c>
      <c r="G253" s="17">
        <f t="shared" si="14"/>
        <v>3596.6194598017173</v>
      </c>
      <c r="H253" s="27"/>
      <c r="I253" s="5"/>
      <c r="J253" s="2">
        <f aca="true" t="shared" si="16" ref="J253:J258">B253</f>
        <v>932000</v>
      </c>
    </row>
    <row r="254" spans="1:10" ht="12.75">
      <c r="A254" s="37" t="s">
        <v>68</v>
      </c>
      <c r="B254" s="9">
        <v>18131632</v>
      </c>
      <c r="C254" s="46">
        <v>0.03688</v>
      </c>
      <c r="D254" s="31">
        <f t="shared" si="15"/>
        <v>668694.58816</v>
      </c>
      <c r="E254" s="33">
        <f>C254+M496</f>
        <v>0.04073903375515206</v>
      </c>
      <c r="F254" s="32">
        <f aca="true" t="shared" si="17" ref="F254:F259">E254*B254</f>
        <v>738665.1680839952</v>
      </c>
      <c r="G254" s="17">
        <f t="shared" si="14"/>
        <v>69970.57992399519</v>
      </c>
      <c r="H254" s="27"/>
      <c r="I254" s="5"/>
      <c r="J254" s="2">
        <f t="shared" si="16"/>
        <v>18131632</v>
      </c>
    </row>
    <row r="255" spans="1:10" ht="12.75">
      <c r="A255" s="37" t="s">
        <v>69</v>
      </c>
      <c r="B255" s="9">
        <v>17270524</v>
      </c>
      <c r="C255" s="46">
        <v>0.03533</v>
      </c>
      <c r="D255" s="31">
        <f t="shared" si="15"/>
        <v>610167.61292</v>
      </c>
      <c r="E255" s="33">
        <f>C255+M496</f>
        <v>0.03918903375515206</v>
      </c>
      <c r="F255" s="32">
        <f t="shared" si="17"/>
        <v>676815.1480051638</v>
      </c>
      <c r="G255" s="17">
        <f t="shared" si="14"/>
        <v>66647.53508516378</v>
      </c>
      <c r="H255" s="27"/>
      <c r="I255" s="5"/>
      <c r="J255" s="2">
        <f t="shared" si="16"/>
        <v>17270524</v>
      </c>
    </row>
    <row r="256" spans="1:10" ht="12.75">
      <c r="A256" s="28" t="s">
        <v>70</v>
      </c>
      <c r="B256" s="9">
        <v>14284208</v>
      </c>
      <c r="C256" s="46">
        <v>0.03441</v>
      </c>
      <c r="D256" s="31">
        <f t="shared" si="15"/>
        <v>491519.59728000005</v>
      </c>
      <c r="E256" s="33">
        <f>C256+M496</f>
        <v>0.03826903375515206</v>
      </c>
      <c r="F256" s="32">
        <f t="shared" si="17"/>
        <v>546642.8381176131</v>
      </c>
      <c r="G256" s="17">
        <f t="shared" si="14"/>
        <v>55123.24083761306</v>
      </c>
      <c r="H256" s="27"/>
      <c r="I256" s="5"/>
      <c r="J256" s="2">
        <f t="shared" si="16"/>
        <v>14284208</v>
      </c>
    </row>
    <row r="257" spans="1:10" ht="12.75">
      <c r="A257" s="28" t="s">
        <v>71</v>
      </c>
      <c r="B257" s="9">
        <v>10953072</v>
      </c>
      <c r="C257" s="47">
        <v>0.03349</v>
      </c>
      <c r="D257" s="31">
        <f t="shared" si="15"/>
        <v>366818.38128</v>
      </c>
      <c r="E257" s="44">
        <f>C257+M496</f>
        <v>0.037349033755152056</v>
      </c>
      <c r="F257" s="32">
        <f t="shared" si="17"/>
        <v>409086.6558506108</v>
      </c>
      <c r="G257" s="17">
        <f t="shared" si="14"/>
        <v>42268.27457061084</v>
      </c>
      <c r="H257" s="27"/>
      <c r="I257" s="5"/>
      <c r="J257" s="2">
        <f t="shared" si="16"/>
        <v>10953072</v>
      </c>
    </row>
    <row r="258" spans="1:10" ht="12.75">
      <c r="A258" s="28" t="s">
        <v>72</v>
      </c>
      <c r="B258" s="9">
        <v>0</v>
      </c>
      <c r="C258" s="46">
        <v>0.02822</v>
      </c>
      <c r="D258" s="31">
        <f t="shared" si="15"/>
        <v>0</v>
      </c>
      <c r="E258" s="44">
        <f>C258+M496</f>
        <v>0.03207903375515206</v>
      </c>
      <c r="F258" s="32">
        <f t="shared" si="17"/>
        <v>0</v>
      </c>
      <c r="G258" s="17">
        <f t="shared" si="14"/>
        <v>0</v>
      </c>
      <c r="H258" s="27"/>
      <c r="I258" s="5"/>
      <c r="J258" s="2">
        <f t="shared" si="16"/>
        <v>0</v>
      </c>
    </row>
    <row r="259" spans="1:11" ht="12.75">
      <c r="A259" s="37" t="s">
        <v>60</v>
      </c>
      <c r="B259" s="40">
        <v>152042.76</v>
      </c>
      <c r="C259" s="7">
        <v>6.23</v>
      </c>
      <c r="D259" s="31">
        <f>B259*C259</f>
        <v>947226.3948000001</v>
      </c>
      <c r="E259" s="42">
        <f>C259</f>
        <v>6.23</v>
      </c>
      <c r="F259" s="32">
        <f t="shared" si="17"/>
        <v>947226.3948000001</v>
      </c>
      <c r="G259" s="17">
        <f t="shared" si="14"/>
        <v>0</v>
      </c>
      <c r="H259" s="51"/>
      <c r="I259" s="34"/>
      <c r="K259" s="6">
        <f>G259</f>
        <v>0</v>
      </c>
    </row>
    <row r="260" spans="1:9" ht="12.75">
      <c r="A260" s="28" t="s">
        <v>52</v>
      </c>
      <c r="B260" s="5"/>
      <c r="C260" s="5"/>
      <c r="D260" s="98"/>
      <c r="E260" s="5"/>
      <c r="F260" s="67">
        <f>D260</f>
        <v>0</v>
      </c>
      <c r="G260" s="8"/>
      <c r="H260" s="27"/>
      <c r="I260" s="5"/>
    </row>
    <row r="261" spans="1:9" ht="12.75">
      <c r="A261" s="28" t="s">
        <v>53</v>
      </c>
      <c r="B261" s="5"/>
      <c r="C261" s="5"/>
      <c r="D261" s="31">
        <f>SUM(D251:D260)</f>
        <v>3152893.35044</v>
      </c>
      <c r="E261" s="5"/>
      <c r="F261" s="34">
        <f>SUM(F251:F260)</f>
        <v>3392449.184170287</v>
      </c>
      <c r="G261" s="34">
        <f>SUM(G251:G260)</f>
        <v>239555.8337302874</v>
      </c>
      <c r="H261" s="51"/>
      <c r="I261" s="34"/>
    </row>
    <row r="262" spans="1:9" ht="12.75">
      <c r="A262" s="28" t="s">
        <v>54</v>
      </c>
      <c r="B262" s="5"/>
      <c r="C262" s="5"/>
      <c r="D262" s="31">
        <v>498851.68</v>
      </c>
      <c r="E262" s="5"/>
      <c r="F262" s="34">
        <f>D262</f>
        <v>498851.68</v>
      </c>
      <c r="G262" s="99">
        <f>F262-D262</f>
        <v>0</v>
      </c>
      <c r="H262" s="27"/>
      <c r="I262" s="5"/>
    </row>
    <row r="263" spans="1:9" ht="12.75">
      <c r="A263" s="28" t="s">
        <v>55</v>
      </c>
      <c r="B263" s="5"/>
      <c r="C263" s="5"/>
      <c r="D263" s="98">
        <v>267851.68</v>
      </c>
      <c r="E263" s="5"/>
      <c r="F263" s="52">
        <f>D263</f>
        <v>267851.68</v>
      </c>
      <c r="G263" s="99">
        <f>F263-D263</f>
        <v>0</v>
      </c>
      <c r="H263" s="27"/>
      <c r="I263" s="5"/>
    </row>
    <row r="264" spans="1:9" ht="12.75">
      <c r="A264" s="28" t="s">
        <v>57</v>
      </c>
      <c r="B264" s="5"/>
      <c r="C264" s="5"/>
      <c r="D264" s="34">
        <f>D261+D262+D263</f>
        <v>3919596.7104400005</v>
      </c>
      <c r="E264" s="5"/>
      <c r="F264" s="34">
        <f>F261+F262+F263</f>
        <v>4159152.5441702874</v>
      </c>
      <c r="G264" s="34">
        <f>G261+G262+G263</f>
        <v>239555.8337302874</v>
      </c>
      <c r="H264" s="27"/>
      <c r="I264" s="5"/>
    </row>
    <row r="265" spans="1:9" ht="12.75">
      <c r="A265" s="28"/>
      <c r="B265" s="5"/>
      <c r="C265" s="5"/>
      <c r="D265" s="5"/>
      <c r="E265" s="5"/>
      <c r="F265" s="34"/>
      <c r="G265" s="5"/>
      <c r="H265" s="27"/>
      <c r="I265" s="5"/>
    </row>
    <row r="266" spans="1:9" ht="12.75">
      <c r="A266" s="28" t="s">
        <v>85</v>
      </c>
      <c r="B266" s="5"/>
      <c r="C266" s="5"/>
      <c r="D266" s="34">
        <f>D264/B251</f>
        <v>24046.605585521476</v>
      </c>
      <c r="E266" s="5"/>
      <c r="F266" s="31">
        <f>F264/B251</f>
        <v>25516.27327711833</v>
      </c>
      <c r="G266" s="31">
        <f>F266-D266</f>
        <v>1469.6676915968528</v>
      </c>
      <c r="H266" s="27"/>
      <c r="I266" s="5"/>
    </row>
    <row r="267" spans="1:9" ht="13.5" thickBot="1">
      <c r="A267" s="35" t="s">
        <v>58</v>
      </c>
      <c r="B267" s="36"/>
      <c r="C267" s="36"/>
      <c r="D267" s="36"/>
      <c r="E267" s="36"/>
      <c r="F267" s="36"/>
      <c r="G267" s="74"/>
      <c r="H267" s="56">
        <f>F264/D264-1</f>
        <v>0.061117469838726235</v>
      </c>
      <c r="I267" s="5"/>
    </row>
    <row r="268" spans="1:7" ht="12.75">
      <c r="A268" s="5"/>
      <c r="B268" s="5"/>
      <c r="C268" s="5"/>
      <c r="D268" s="5"/>
      <c r="E268" s="5"/>
      <c r="F268" s="5"/>
      <c r="G268" s="5"/>
    </row>
    <row r="269" ht="13.5" thickBot="1"/>
    <row r="270" spans="1:9" ht="12.75">
      <c r="A270" s="48" t="s">
        <v>18</v>
      </c>
      <c r="B270" s="24"/>
      <c r="C270" s="24"/>
      <c r="D270" s="24"/>
      <c r="E270" s="24"/>
      <c r="F270" s="24"/>
      <c r="G270" s="24"/>
      <c r="H270" s="25"/>
      <c r="I270" s="5"/>
    </row>
    <row r="271" spans="1:9" ht="12.75">
      <c r="A271" s="26" t="s">
        <v>133</v>
      </c>
      <c r="B271" s="5"/>
      <c r="C271" s="5"/>
      <c r="D271" s="5"/>
      <c r="E271" s="5"/>
      <c r="F271" s="5"/>
      <c r="G271" s="5"/>
      <c r="H271" s="27"/>
      <c r="I271" s="5"/>
    </row>
    <row r="272" spans="1:9" ht="12.75">
      <c r="A272" s="28"/>
      <c r="B272" s="57" t="s">
        <v>28</v>
      </c>
      <c r="C272" s="163" t="s">
        <v>48</v>
      </c>
      <c r="D272" s="164"/>
      <c r="E272" s="165" t="s">
        <v>20</v>
      </c>
      <c r="F272" s="166"/>
      <c r="G272" s="71" t="s">
        <v>86</v>
      </c>
      <c r="H272" s="78" t="s">
        <v>58</v>
      </c>
      <c r="I272" s="72"/>
    </row>
    <row r="273" spans="1:9" ht="12.75">
      <c r="A273" s="28"/>
      <c r="B273" s="58" t="s">
        <v>49</v>
      </c>
      <c r="C273" s="61" t="s">
        <v>25</v>
      </c>
      <c r="D273" s="62" t="s">
        <v>37</v>
      </c>
      <c r="E273" s="64" t="s">
        <v>25</v>
      </c>
      <c r="F273" s="65" t="s">
        <v>37</v>
      </c>
      <c r="G273" s="72" t="s">
        <v>23</v>
      </c>
      <c r="H273" s="79" t="s">
        <v>23</v>
      </c>
      <c r="I273" s="72"/>
    </row>
    <row r="274" spans="1:9" ht="12.75">
      <c r="A274" s="28"/>
      <c r="B274" s="59" t="s">
        <v>40</v>
      </c>
      <c r="C274" s="59" t="s">
        <v>41</v>
      </c>
      <c r="D274" s="63" t="s">
        <v>42</v>
      </c>
      <c r="E274" s="66" t="s">
        <v>43</v>
      </c>
      <c r="F274" s="60" t="s">
        <v>44</v>
      </c>
      <c r="G274" s="73" t="s">
        <v>45</v>
      </c>
      <c r="H274" s="80" t="s">
        <v>87</v>
      </c>
      <c r="I274" s="22"/>
    </row>
    <row r="275" spans="1:12" ht="12.75">
      <c r="A275" s="28" t="s">
        <v>50</v>
      </c>
      <c r="B275" s="29">
        <v>120</v>
      </c>
      <c r="C275" s="30">
        <v>0</v>
      </c>
      <c r="D275" s="31">
        <f>B275*C275</f>
        <v>0</v>
      </c>
      <c r="E275" s="30">
        <f>C275</f>
        <v>0</v>
      </c>
      <c r="F275" s="32">
        <f>E275*B275</f>
        <v>0</v>
      </c>
      <c r="G275" s="17">
        <f aca="true" t="shared" si="18" ref="G275:G280">F275-D275</f>
        <v>0</v>
      </c>
      <c r="H275" s="27"/>
      <c r="I275" s="5"/>
      <c r="L275" s="6">
        <f>G275</f>
        <v>0</v>
      </c>
    </row>
    <row r="276" spans="1:10" ht="12.75">
      <c r="A276" s="28" t="s">
        <v>75</v>
      </c>
      <c r="B276" s="9">
        <v>388974</v>
      </c>
      <c r="C276" s="45">
        <v>0.072</v>
      </c>
      <c r="D276" s="31">
        <f>B276*C276</f>
        <v>28006.127999999997</v>
      </c>
      <c r="E276" s="33">
        <f>C276+M496</f>
        <v>0.07585903375515206</v>
      </c>
      <c r="F276" s="32">
        <f>E276*B276</f>
        <v>29507.191795876515</v>
      </c>
      <c r="G276" s="17">
        <f t="shared" si="18"/>
        <v>1501.0637958765183</v>
      </c>
      <c r="H276" s="27"/>
      <c r="I276" s="5"/>
      <c r="J276" s="2">
        <f>B276</f>
        <v>388974</v>
      </c>
    </row>
    <row r="277" spans="1:10" ht="12.75">
      <c r="A277" s="37" t="s">
        <v>74</v>
      </c>
      <c r="B277" s="9">
        <v>777948</v>
      </c>
      <c r="C277" s="46">
        <v>0.068</v>
      </c>
      <c r="D277" s="31">
        <f>B277*C277</f>
        <v>52900.46400000001</v>
      </c>
      <c r="E277" s="33">
        <f>C277+M496</f>
        <v>0.07185903375515207</v>
      </c>
      <c r="F277" s="32">
        <f>E277*B277</f>
        <v>55902.591591753044</v>
      </c>
      <c r="G277" s="17">
        <f t="shared" si="18"/>
        <v>3002.1275917530365</v>
      </c>
      <c r="H277" s="27"/>
      <c r="I277" s="5"/>
      <c r="J277" s="2">
        <f>B277</f>
        <v>777948</v>
      </c>
    </row>
    <row r="278" spans="1:10" ht="12.75">
      <c r="A278" s="37" t="s">
        <v>73</v>
      </c>
      <c r="B278" s="9">
        <v>1209899</v>
      </c>
      <c r="C278" s="46">
        <v>0.0581</v>
      </c>
      <c r="D278" s="31">
        <f>B278*C278</f>
        <v>70295.1319</v>
      </c>
      <c r="E278" s="33">
        <f>C278+M496</f>
        <v>0.061959033755152056</v>
      </c>
      <c r="F278" s="32">
        <f>E278*B278</f>
        <v>74964.17298132472</v>
      </c>
      <c r="G278" s="17">
        <f t="shared" si="18"/>
        <v>4669.041081324729</v>
      </c>
      <c r="H278" s="27"/>
      <c r="I278" s="5"/>
      <c r="J278" s="2">
        <f>B278</f>
        <v>1209899</v>
      </c>
    </row>
    <row r="279" spans="1:11" ht="12.75">
      <c r="A279" s="37" t="s">
        <v>60</v>
      </c>
      <c r="B279" s="40">
        <v>7779.476</v>
      </c>
      <c r="C279" s="7">
        <v>3.18</v>
      </c>
      <c r="D279" s="31">
        <f>B279*C279</f>
        <v>24738.73368</v>
      </c>
      <c r="E279" s="42">
        <f>C279</f>
        <v>3.18</v>
      </c>
      <c r="F279" s="32">
        <f>E279*B279</f>
        <v>24738.73368</v>
      </c>
      <c r="G279" s="17">
        <f t="shared" si="18"/>
        <v>0</v>
      </c>
      <c r="H279" s="27"/>
      <c r="I279" s="5"/>
      <c r="K279" s="6">
        <f>G279</f>
        <v>0</v>
      </c>
    </row>
    <row r="280" spans="1:9" ht="12.75">
      <c r="A280" s="28" t="s">
        <v>52</v>
      </c>
      <c r="B280" s="5"/>
      <c r="C280" s="5"/>
      <c r="D280" s="98"/>
      <c r="E280" s="5"/>
      <c r="F280" s="67">
        <f>D280</f>
        <v>0</v>
      </c>
      <c r="G280" s="93">
        <f t="shared" si="18"/>
        <v>0</v>
      </c>
      <c r="H280" s="27"/>
      <c r="I280" s="5"/>
    </row>
    <row r="281" spans="1:9" ht="12.75">
      <c r="A281" s="28" t="s">
        <v>53</v>
      </c>
      <c r="B281" s="5"/>
      <c r="C281" s="5"/>
      <c r="D281" s="31">
        <f>SUM(D275:D280)</f>
        <v>175940.45758</v>
      </c>
      <c r="E281" s="5"/>
      <c r="F281" s="34">
        <f>SUM(F275:F280)</f>
        <v>185112.69004895427</v>
      </c>
      <c r="G281" s="34">
        <f>SUM(G275:G280)</f>
        <v>9172.232468954284</v>
      </c>
      <c r="H281" s="27"/>
      <c r="I281" s="5"/>
    </row>
    <row r="282" spans="1:9" ht="12.75">
      <c r="A282" s="28" t="s">
        <v>54</v>
      </c>
      <c r="B282" s="5"/>
      <c r="C282" s="5"/>
      <c r="D282" s="31">
        <v>19495</v>
      </c>
      <c r="E282" s="5"/>
      <c r="F282" s="34">
        <f>D282</f>
        <v>19495</v>
      </c>
      <c r="G282" s="99">
        <f>F282-D282</f>
        <v>0</v>
      </c>
      <c r="H282" s="27"/>
      <c r="I282" s="5"/>
    </row>
    <row r="283" spans="1:9" ht="12.75">
      <c r="A283" s="28" t="s">
        <v>55</v>
      </c>
      <c r="B283" s="5"/>
      <c r="C283" s="5"/>
      <c r="D283" s="98">
        <v>14380</v>
      </c>
      <c r="E283" s="5"/>
      <c r="F283" s="52">
        <f>D283</f>
        <v>14380</v>
      </c>
      <c r="G283" s="101">
        <f>F283-D283</f>
        <v>0</v>
      </c>
      <c r="H283" s="27"/>
      <c r="I283" s="5"/>
    </row>
    <row r="284" spans="1:9" ht="12.75">
      <c r="A284" s="28" t="s">
        <v>57</v>
      </c>
      <c r="B284" s="5"/>
      <c r="C284" s="5"/>
      <c r="D284" s="34">
        <f>D281+D282+D283</f>
        <v>209815.45758</v>
      </c>
      <c r="E284" s="5"/>
      <c r="F284" s="34">
        <f>F281+F282+F283</f>
        <v>218987.69004895427</v>
      </c>
      <c r="G284" s="34">
        <f>G281+G282+G283</f>
        <v>9172.232468954284</v>
      </c>
      <c r="H284" s="27"/>
      <c r="I284" s="5"/>
    </row>
    <row r="285" spans="1:9" ht="12.75">
      <c r="A285" s="28"/>
      <c r="B285" s="5"/>
      <c r="C285" s="5"/>
      <c r="D285" s="5"/>
      <c r="E285" s="5"/>
      <c r="F285" s="34"/>
      <c r="G285" s="5"/>
      <c r="H285" s="27"/>
      <c r="I285" s="5"/>
    </row>
    <row r="286" spans="1:9" ht="12.75">
      <c r="A286" s="28" t="s">
        <v>85</v>
      </c>
      <c r="B286" s="5"/>
      <c r="C286" s="5"/>
      <c r="D286" s="34">
        <f>D284/B275</f>
        <v>1748.4621464999998</v>
      </c>
      <c r="E286" s="5"/>
      <c r="F286" s="31">
        <f>F284/B275</f>
        <v>1824.897417074619</v>
      </c>
      <c r="G286" s="31">
        <f>F286-D286</f>
        <v>76.43527057461915</v>
      </c>
      <c r="H286" s="27"/>
      <c r="I286" s="5"/>
    </row>
    <row r="287" spans="1:9" ht="13.5" thickBot="1">
      <c r="A287" s="35" t="s">
        <v>58</v>
      </c>
      <c r="B287" s="36"/>
      <c r="C287" s="36"/>
      <c r="D287" s="36"/>
      <c r="E287" s="36"/>
      <c r="F287" s="36"/>
      <c r="G287" s="74"/>
      <c r="H287" s="56">
        <f>F284/D284-1</f>
        <v>0.04371571367880289</v>
      </c>
      <c r="I287" s="5"/>
    </row>
    <row r="288" spans="1:9" ht="12.75">
      <c r="A288" s="5"/>
      <c r="B288" s="5"/>
      <c r="C288" s="5"/>
      <c r="D288" s="5"/>
      <c r="E288" s="5"/>
      <c r="F288" s="5"/>
      <c r="G288" s="5"/>
      <c r="H288" s="5"/>
      <c r="I288" s="5"/>
    </row>
    <row r="289" ht="13.5" thickBot="1"/>
    <row r="290" spans="1:9" ht="12.75">
      <c r="A290" s="48" t="s">
        <v>18</v>
      </c>
      <c r="B290" s="24"/>
      <c r="C290" s="24"/>
      <c r="D290" s="24"/>
      <c r="E290" s="24"/>
      <c r="F290" s="24"/>
      <c r="G290" s="24"/>
      <c r="H290" s="25"/>
      <c r="I290" s="5"/>
    </row>
    <row r="291" spans="1:9" ht="12.75">
      <c r="A291" s="26" t="s">
        <v>134</v>
      </c>
      <c r="B291" s="5"/>
      <c r="C291" s="5"/>
      <c r="D291" s="5"/>
      <c r="E291" s="5"/>
      <c r="F291" s="5"/>
      <c r="G291" s="5"/>
      <c r="H291" s="27"/>
      <c r="I291" s="5"/>
    </row>
    <row r="292" spans="1:9" ht="12.75">
      <c r="A292" s="28"/>
      <c r="B292" s="57" t="s">
        <v>28</v>
      </c>
      <c r="C292" s="163" t="s">
        <v>48</v>
      </c>
      <c r="D292" s="164"/>
      <c r="E292" s="165" t="s">
        <v>20</v>
      </c>
      <c r="F292" s="166"/>
      <c r="G292" s="71" t="s">
        <v>86</v>
      </c>
      <c r="H292" s="78" t="s">
        <v>58</v>
      </c>
      <c r="I292" s="72"/>
    </row>
    <row r="293" spans="1:9" ht="12.75">
      <c r="A293" s="28"/>
      <c r="B293" s="58" t="s">
        <v>49</v>
      </c>
      <c r="C293" s="61" t="s">
        <v>25</v>
      </c>
      <c r="D293" s="62" t="s">
        <v>37</v>
      </c>
      <c r="E293" s="64" t="s">
        <v>25</v>
      </c>
      <c r="F293" s="65" t="s">
        <v>37</v>
      </c>
      <c r="G293" s="72" t="s">
        <v>23</v>
      </c>
      <c r="H293" s="79" t="s">
        <v>23</v>
      </c>
      <c r="I293" s="72"/>
    </row>
    <row r="294" spans="1:9" ht="12.75">
      <c r="A294" s="28"/>
      <c r="B294" s="59" t="s">
        <v>40</v>
      </c>
      <c r="C294" s="59" t="s">
        <v>41</v>
      </c>
      <c r="D294" s="63" t="s">
        <v>42</v>
      </c>
      <c r="E294" s="66" t="s">
        <v>43</v>
      </c>
      <c r="F294" s="60" t="s">
        <v>44</v>
      </c>
      <c r="G294" s="73" t="s">
        <v>45</v>
      </c>
      <c r="H294" s="80" t="s">
        <v>87</v>
      </c>
      <c r="I294" s="22"/>
    </row>
    <row r="295" spans="1:12" ht="12.75">
      <c r="A295" s="28" t="s">
        <v>50</v>
      </c>
      <c r="B295" s="29">
        <v>25</v>
      </c>
      <c r="C295" s="30">
        <v>270</v>
      </c>
      <c r="D295" s="31">
        <f>B295*C295</f>
        <v>6750</v>
      </c>
      <c r="E295" s="30">
        <f>C295</f>
        <v>270</v>
      </c>
      <c r="F295" s="32">
        <f>E295*B295</f>
        <v>6750</v>
      </c>
      <c r="G295" s="17">
        <f>F295-D295</f>
        <v>0</v>
      </c>
      <c r="H295" s="27"/>
      <c r="I295" s="5"/>
      <c r="K295" s="6"/>
      <c r="L295" s="6">
        <f>G295</f>
        <v>0</v>
      </c>
    </row>
    <row r="296" spans="1:10" ht="12.75">
      <c r="A296" s="28" t="s">
        <v>76</v>
      </c>
      <c r="B296" s="9">
        <v>2334514</v>
      </c>
      <c r="C296" s="45">
        <v>0.04276</v>
      </c>
      <c r="D296" s="31">
        <f>B296*C296</f>
        <v>99823.81864</v>
      </c>
      <c r="E296" s="33">
        <f>C296+M496</f>
        <v>0.046619033755152056</v>
      </c>
      <c r="F296" s="32">
        <f>E296*B296</f>
        <v>108832.78696787504</v>
      </c>
      <c r="G296" s="17">
        <f>F296-D296</f>
        <v>9008.968327875045</v>
      </c>
      <c r="H296" s="27"/>
      <c r="I296" s="5"/>
      <c r="J296" s="2">
        <f>B296</f>
        <v>2334514</v>
      </c>
    </row>
    <row r="297" spans="1:10" ht="12.75">
      <c r="A297" s="37" t="s">
        <v>77</v>
      </c>
      <c r="B297" s="5">
        <v>0</v>
      </c>
      <c r="C297" s="46">
        <v>0.03487</v>
      </c>
      <c r="D297" s="31">
        <f>B297*C297</f>
        <v>0</v>
      </c>
      <c r="E297" s="33">
        <f>C297+M496</f>
        <v>0.038729033755152055</v>
      </c>
      <c r="F297" s="32">
        <f>E297*B297</f>
        <v>0</v>
      </c>
      <c r="G297" s="17">
        <f>F297-D297</f>
        <v>0</v>
      </c>
      <c r="H297" s="27"/>
      <c r="I297" s="5"/>
      <c r="J297" s="2">
        <f>B297</f>
        <v>0</v>
      </c>
    </row>
    <row r="298" spans="1:11" ht="12.75">
      <c r="A298" s="37" t="s">
        <v>60</v>
      </c>
      <c r="B298" s="40">
        <v>7480.62</v>
      </c>
      <c r="C298" s="7">
        <v>4.34</v>
      </c>
      <c r="D298" s="31">
        <f>B298*C298</f>
        <v>32465.890799999997</v>
      </c>
      <c r="E298" s="42">
        <f>C298</f>
        <v>4.34</v>
      </c>
      <c r="F298" s="32">
        <f>E298*B298</f>
        <v>32465.890799999997</v>
      </c>
      <c r="G298" s="17">
        <f>F298-D298</f>
        <v>0</v>
      </c>
      <c r="H298" s="27"/>
      <c r="I298" s="5"/>
      <c r="K298" s="6">
        <f>G298</f>
        <v>0</v>
      </c>
    </row>
    <row r="299" spans="1:9" ht="12.75">
      <c r="A299" s="28" t="s">
        <v>52</v>
      </c>
      <c r="B299" s="5"/>
      <c r="C299" s="5"/>
      <c r="D299" s="98"/>
      <c r="E299" s="5"/>
      <c r="F299" s="67">
        <f>D299</f>
        <v>0</v>
      </c>
      <c r="G299" s="93">
        <f>F299-D299</f>
        <v>0</v>
      </c>
      <c r="H299" s="27"/>
      <c r="I299" s="5"/>
    </row>
    <row r="300" spans="1:9" ht="12.75">
      <c r="A300" s="28" t="s">
        <v>53</v>
      </c>
      <c r="B300" s="5"/>
      <c r="C300" s="5"/>
      <c r="D300" s="31">
        <f>SUM(D295:D299)</f>
        <v>139039.70944</v>
      </c>
      <c r="E300" s="5"/>
      <c r="F300" s="34">
        <f>SUM(F295:F299)</f>
        <v>148048.67776787505</v>
      </c>
      <c r="G300" s="34">
        <f>SUM(G295:G299)</f>
        <v>9008.968327875045</v>
      </c>
      <c r="H300" s="27"/>
      <c r="I300" s="5"/>
    </row>
    <row r="301" spans="1:9" ht="12.75">
      <c r="A301" s="28" t="s">
        <v>54</v>
      </c>
      <c r="B301" s="5"/>
      <c r="C301" s="5"/>
      <c r="D301" s="31">
        <v>18154.47</v>
      </c>
      <c r="E301" s="5"/>
      <c r="F301" s="34">
        <f>D301</f>
        <v>18154.47</v>
      </c>
      <c r="G301" s="99">
        <f>F301-D301</f>
        <v>0</v>
      </c>
      <c r="H301" s="27"/>
      <c r="I301" s="5"/>
    </row>
    <row r="302" spans="1:9" ht="12.75">
      <c r="A302" s="28" t="s">
        <v>55</v>
      </c>
      <c r="B302" s="5"/>
      <c r="C302" s="5"/>
      <c r="D302" s="98">
        <v>12257.73</v>
      </c>
      <c r="E302" s="5"/>
      <c r="F302" s="52">
        <f>D302</f>
        <v>12257.73</v>
      </c>
      <c r="G302" s="101">
        <f>F302-D302</f>
        <v>0</v>
      </c>
      <c r="H302" s="27"/>
      <c r="I302" s="5"/>
    </row>
    <row r="303" spans="1:9" ht="12.75">
      <c r="A303" s="28" t="s">
        <v>57</v>
      </c>
      <c r="B303" s="5"/>
      <c r="C303" s="5"/>
      <c r="D303" s="34">
        <f>D300+D301+D302</f>
        <v>169451.90944000002</v>
      </c>
      <c r="E303" s="5"/>
      <c r="F303" s="70">
        <f>F302+F301+F300</f>
        <v>178460.87776787506</v>
      </c>
      <c r="G303" s="70">
        <f>G302+G301+G300</f>
        <v>9008.968327875045</v>
      </c>
      <c r="H303" s="27"/>
      <c r="I303" s="5"/>
    </row>
    <row r="304" spans="1:9" ht="12.75">
      <c r="A304" s="28"/>
      <c r="B304" s="5"/>
      <c r="C304" s="5"/>
      <c r="D304" s="5"/>
      <c r="E304" s="5"/>
      <c r="F304" s="34"/>
      <c r="G304" s="5"/>
      <c r="H304" s="27"/>
      <c r="I304" s="5"/>
    </row>
    <row r="305" spans="1:9" ht="12.75">
      <c r="A305" s="28" t="s">
        <v>85</v>
      </c>
      <c r="B305" s="5"/>
      <c r="C305" s="5"/>
      <c r="D305" s="34">
        <f>D303/B295</f>
        <v>6778.0763776</v>
      </c>
      <c r="E305" s="5"/>
      <c r="F305" s="31">
        <f>F303/B295</f>
        <v>7138.435110715002</v>
      </c>
      <c r="G305" s="31">
        <f>F305-D305</f>
        <v>360.358733115002</v>
      </c>
      <c r="H305" s="27"/>
      <c r="I305" s="5"/>
    </row>
    <row r="306" spans="1:9" ht="13.5" thickBot="1">
      <c r="A306" s="35" t="s">
        <v>58</v>
      </c>
      <c r="B306" s="36"/>
      <c r="C306" s="36"/>
      <c r="D306" s="36"/>
      <c r="E306" s="36"/>
      <c r="F306" s="36"/>
      <c r="G306" s="74"/>
      <c r="H306" s="56">
        <f>F303/D303-1</f>
        <v>0.05316533969813397</v>
      </c>
      <c r="I306" s="5"/>
    </row>
    <row r="307" spans="1:7" ht="13.5" thickBot="1">
      <c r="A307" s="75"/>
      <c r="B307" s="75"/>
      <c r="C307" s="75"/>
      <c r="D307" s="75"/>
      <c r="E307" s="75"/>
      <c r="F307" s="75"/>
      <c r="G307" s="75"/>
    </row>
    <row r="308" spans="1:9" ht="12.75">
      <c r="A308" s="23"/>
      <c r="B308" s="24"/>
      <c r="C308" s="24"/>
      <c r="D308" s="24"/>
      <c r="E308" s="24"/>
      <c r="F308" s="24"/>
      <c r="G308" s="24"/>
      <c r="H308" s="25"/>
      <c r="I308" s="5"/>
    </row>
    <row r="309" spans="1:9" ht="12.75">
      <c r="A309" s="26" t="s">
        <v>18</v>
      </c>
      <c r="B309" s="5"/>
      <c r="C309" s="5"/>
      <c r="D309" s="5"/>
      <c r="E309" s="5"/>
      <c r="F309" s="5"/>
      <c r="G309" s="5"/>
      <c r="H309" s="27"/>
      <c r="I309" s="5"/>
    </row>
    <row r="310" spans="1:9" ht="12.75">
      <c r="A310" s="26" t="s">
        <v>135</v>
      </c>
      <c r="B310" s="5"/>
      <c r="C310" s="5"/>
      <c r="D310" s="5"/>
      <c r="E310" s="5"/>
      <c r="F310" s="5"/>
      <c r="G310" s="5"/>
      <c r="H310" s="27"/>
      <c r="I310" s="5"/>
    </row>
    <row r="311" spans="1:9" ht="12.75">
      <c r="A311" s="28"/>
      <c r="B311" s="57" t="s">
        <v>28</v>
      </c>
      <c r="C311" s="163" t="s">
        <v>48</v>
      </c>
      <c r="D311" s="164"/>
      <c r="E311" s="165" t="s">
        <v>20</v>
      </c>
      <c r="F311" s="166"/>
      <c r="G311" s="71" t="s">
        <v>86</v>
      </c>
      <c r="H311" s="78" t="s">
        <v>58</v>
      </c>
      <c r="I311" s="72"/>
    </row>
    <row r="312" spans="1:9" ht="12.75">
      <c r="A312" s="28"/>
      <c r="B312" s="58" t="s">
        <v>49</v>
      </c>
      <c r="C312" s="61" t="s">
        <v>25</v>
      </c>
      <c r="D312" s="62" t="s">
        <v>37</v>
      </c>
      <c r="E312" s="64" t="s">
        <v>25</v>
      </c>
      <c r="F312" s="65" t="s">
        <v>37</v>
      </c>
      <c r="G312" s="72" t="s">
        <v>23</v>
      </c>
      <c r="H312" s="79" t="s">
        <v>23</v>
      </c>
      <c r="I312" s="72"/>
    </row>
    <row r="313" spans="1:9" ht="12.75">
      <c r="A313" s="28"/>
      <c r="B313" s="59" t="s">
        <v>40</v>
      </c>
      <c r="C313" s="59" t="s">
        <v>41</v>
      </c>
      <c r="D313" s="63" t="s">
        <v>42</v>
      </c>
      <c r="E313" s="66" t="s">
        <v>43</v>
      </c>
      <c r="F313" s="60" t="s">
        <v>44</v>
      </c>
      <c r="G313" s="73" t="s">
        <v>45</v>
      </c>
      <c r="H313" s="80" t="s">
        <v>87</v>
      </c>
      <c r="I313" s="22"/>
    </row>
    <row r="314" spans="1:12" ht="12.75">
      <c r="A314" s="28" t="s">
        <v>50</v>
      </c>
      <c r="B314" s="29">
        <v>233</v>
      </c>
      <c r="C314" s="30">
        <v>28.68</v>
      </c>
      <c r="D314" s="31">
        <f>B314*C314</f>
        <v>6682.44</v>
      </c>
      <c r="E314" s="30">
        <f>C314</f>
        <v>28.68</v>
      </c>
      <c r="F314" s="32">
        <f>E314*B314</f>
        <v>6682.44</v>
      </c>
      <c r="G314" s="17">
        <f>F314-D314</f>
        <v>0</v>
      </c>
      <c r="H314" s="27"/>
      <c r="I314" s="5"/>
      <c r="L314" s="6">
        <f>G314</f>
        <v>0</v>
      </c>
    </row>
    <row r="315" spans="1:10" ht="12.75">
      <c r="A315" s="28" t="s">
        <v>78</v>
      </c>
      <c r="B315" s="9">
        <v>7107452</v>
      </c>
      <c r="C315" s="45">
        <v>0.04329</v>
      </c>
      <c r="D315" s="31">
        <f>B315*C315</f>
        <v>307681.59708000004</v>
      </c>
      <c r="E315" s="33">
        <f>C315+M496</f>
        <v>0.04714903375515206</v>
      </c>
      <c r="F315" s="32">
        <f>E315*B315</f>
        <v>335109.494261123</v>
      </c>
      <c r="G315" s="17">
        <f>F315-D315</f>
        <v>27427.89718112297</v>
      </c>
      <c r="H315" s="27"/>
      <c r="I315" s="5"/>
      <c r="J315" s="2">
        <f>B315</f>
        <v>7107452</v>
      </c>
    </row>
    <row r="316" spans="1:11" ht="12.75">
      <c r="A316" s="37" t="s">
        <v>60</v>
      </c>
      <c r="B316" s="9">
        <v>21067.4</v>
      </c>
      <c r="C316" s="7">
        <v>7.82</v>
      </c>
      <c r="D316" s="31">
        <f>B316*C316</f>
        <v>164747.06800000003</v>
      </c>
      <c r="E316" s="42">
        <f>C316</f>
        <v>7.82</v>
      </c>
      <c r="F316" s="32">
        <f>E316*B316</f>
        <v>164747.06800000003</v>
      </c>
      <c r="G316" s="17">
        <f>F316-D316</f>
        <v>0</v>
      </c>
      <c r="H316" s="27"/>
      <c r="I316" s="5"/>
      <c r="K316" s="6">
        <f>G316</f>
        <v>0</v>
      </c>
    </row>
    <row r="317" spans="1:9" ht="12.75">
      <c r="A317" s="28" t="s">
        <v>52</v>
      </c>
      <c r="B317" s="5"/>
      <c r="C317" s="5"/>
      <c r="D317" s="102"/>
      <c r="E317" s="5"/>
      <c r="F317" s="67">
        <f>D317</f>
        <v>0</v>
      </c>
      <c r="G317" s="93">
        <f>F317-D317</f>
        <v>0</v>
      </c>
      <c r="H317" s="27"/>
      <c r="I317" s="5"/>
    </row>
    <row r="318" spans="1:9" ht="12.75">
      <c r="A318" s="28" t="s">
        <v>53</v>
      </c>
      <c r="B318" s="5"/>
      <c r="C318" s="5"/>
      <c r="D318" s="31">
        <f>SUM(D314:D317)</f>
        <v>479111.10508000007</v>
      </c>
      <c r="E318" s="5"/>
      <c r="F318" s="34">
        <f>SUM(F314:F317)</f>
        <v>506539.00226112304</v>
      </c>
      <c r="G318" s="34">
        <f>SUM(G314:G317)</f>
        <v>27427.89718112297</v>
      </c>
      <c r="H318" s="27"/>
      <c r="I318" s="5"/>
    </row>
    <row r="319" spans="1:9" ht="12.75">
      <c r="A319" s="28" t="s">
        <v>54</v>
      </c>
      <c r="B319" s="5"/>
      <c r="C319" s="5"/>
      <c r="D319" s="31">
        <v>58211</v>
      </c>
      <c r="E319" s="5"/>
      <c r="F319" s="34">
        <f>D319</f>
        <v>58211</v>
      </c>
      <c r="G319" s="99">
        <f>F319-D319</f>
        <v>0</v>
      </c>
      <c r="H319" s="27"/>
      <c r="I319" s="5"/>
    </row>
    <row r="320" spans="1:9" ht="12.75">
      <c r="A320" s="28" t="s">
        <v>55</v>
      </c>
      <c r="B320" s="5"/>
      <c r="C320" s="5"/>
      <c r="D320" s="98">
        <v>39323.48</v>
      </c>
      <c r="E320" s="5"/>
      <c r="F320" s="52">
        <f>D320</f>
        <v>39323.48</v>
      </c>
      <c r="G320" s="101">
        <f>F320-D320</f>
        <v>0</v>
      </c>
      <c r="H320" s="27"/>
      <c r="I320" s="5"/>
    </row>
    <row r="321" spans="1:9" ht="12.75">
      <c r="A321" s="28" t="s">
        <v>57</v>
      </c>
      <c r="B321" s="5"/>
      <c r="C321" s="5"/>
      <c r="D321" s="34">
        <f>D318+D319+D320</f>
        <v>576645.5850800001</v>
      </c>
      <c r="E321" s="5"/>
      <c r="F321" s="70">
        <f>F320+F319+F318</f>
        <v>604073.482261123</v>
      </c>
      <c r="G321" s="70">
        <f>G320+G319+G318</f>
        <v>27427.89718112297</v>
      </c>
      <c r="H321" s="27"/>
      <c r="I321" s="5"/>
    </row>
    <row r="322" spans="1:9" ht="12.75">
      <c r="A322" s="28"/>
      <c r="B322" s="5"/>
      <c r="C322" s="5"/>
      <c r="D322" s="5"/>
      <c r="E322" s="5"/>
      <c r="F322" s="34"/>
      <c r="G322" s="5"/>
      <c r="H322" s="27"/>
      <c r="I322" s="5"/>
    </row>
    <row r="323" spans="1:9" ht="12.75">
      <c r="A323" s="28" t="s">
        <v>85</v>
      </c>
      <c r="B323" s="5"/>
      <c r="C323" s="5"/>
      <c r="D323" s="34">
        <f>D321/B314</f>
        <v>2474.873755708155</v>
      </c>
      <c r="E323" s="5"/>
      <c r="F323" s="31">
        <f>F321/B314</f>
        <v>2592.5900526228456</v>
      </c>
      <c r="G323" s="31">
        <f>F323-D323</f>
        <v>117.7162969146907</v>
      </c>
      <c r="H323" s="27"/>
      <c r="I323" s="5"/>
    </row>
    <row r="324" spans="1:9" ht="13.5" thickBot="1">
      <c r="A324" s="35" t="s">
        <v>58</v>
      </c>
      <c r="B324" s="36"/>
      <c r="C324" s="36"/>
      <c r="D324" s="36"/>
      <c r="E324" s="36"/>
      <c r="F324" s="36"/>
      <c r="G324" s="74"/>
      <c r="H324" s="56">
        <f>F321/D321-1</f>
        <v>0.04756456633118544</v>
      </c>
      <c r="I324" s="5"/>
    </row>
    <row r="325" spans="1:13" ht="12.75">
      <c r="A325" s="138" t="s">
        <v>18</v>
      </c>
      <c r="I325" s="5"/>
      <c r="M325" s="139" t="s">
        <v>161</v>
      </c>
    </row>
    <row r="326" spans="1:13" ht="12.75">
      <c r="A326" s="138" t="s">
        <v>152</v>
      </c>
      <c r="I326" s="5"/>
      <c r="M326" s="139" t="s">
        <v>162</v>
      </c>
    </row>
    <row r="327" ht="13.5" thickBot="1">
      <c r="M327" s="139" t="s">
        <v>158</v>
      </c>
    </row>
    <row r="328" spans="1:9" ht="12.75">
      <c r="A328" s="23"/>
      <c r="B328" s="24"/>
      <c r="C328" s="24"/>
      <c r="D328" s="24"/>
      <c r="E328" s="24"/>
      <c r="F328" s="24"/>
      <c r="G328" s="24"/>
      <c r="H328" s="25"/>
      <c r="I328" s="5"/>
    </row>
    <row r="329" spans="1:9" ht="12.75">
      <c r="A329" s="26" t="s">
        <v>18</v>
      </c>
      <c r="B329" s="5"/>
      <c r="C329" s="5"/>
      <c r="D329" s="5"/>
      <c r="E329" s="5"/>
      <c r="F329" s="5"/>
      <c r="G329" s="5"/>
      <c r="H329" s="27"/>
      <c r="I329" s="5"/>
    </row>
    <row r="330" spans="1:9" ht="12.75">
      <c r="A330" s="26" t="s">
        <v>136</v>
      </c>
      <c r="B330" s="5"/>
      <c r="C330" s="5"/>
      <c r="D330" s="5"/>
      <c r="E330" s="5"/>
      <c r="F330" s="5"/>
      <c r="G330" s="5"/>
      <c r="H330" s="27"/>
      <c r="I330" s="5"/>
    </row>
    <row r="331" spans="1:9" ht="12.75">
      <c r="A331" s="28"/>
      <c r="B331" s="57" t="s">
        <v>28</v>
      </c>
      <c r="C331" s="163" t="s">
        <v>48</v>
      </c>
      <c r="D331" s="164"/>
      <c r="E331" s="165" t="s">
        <v>20</v>
      </c>
      <c r="F331" s="166"/>
      <c r="G331" s="71" t="s">
        <v>86</v>
      </c>
      <c r="H331" s="78" t="s">
        <v>58</v>
      </c>
      <c r="I331" s="72"/>
    </row>
    <row r="332" spans="1:9" ht="12.75">
      <c r="A332" s="28"/>
      <c r="B332" s="58" t="s">
        <v>49</v>
      </c>
      <c r="C332" s="61" t="s">
        <v>25</v>
      </c>
      <c r="D332" s="62" t="s">
        <v>37</v>
      </c>
      <c r="E332" s="64" t="s">
        <v>25</v>
      </c>
      <c r="F332" s="65" t="s">
        <v>37</v>
      </c>
      <c r="G332" s="72" t="s">
        <v>23</v>
      </c>
      <c r="H332" s="79" t="s">
        <v>23</v>
      </c>
      <c r="I332" s="72"/>
    </row>
    <row r="333" spans="1:9" ht="12.75">
      <c r="A333" s="28"/>
      <c r="B333" s="59" t="s">
        <v>40</v>
      </c>
      <c r="C333" s="59" t="s">
        <v>41</v>
      </c>
      <c r="D333" s="63" t="s">
        <v>42</v>
      </c>
      <c r="E333" s="66" t="s">
        <v>43</v>
      </c>
      <c r="F333" s="60" t="s">
        <v>44</v>
      </c>
      <c r="G333" s="73" t="s">
        <v>45</v>
      </c>
      <c r="H333" s="80" t="s">
        <v>87</v>
      </c>
      <c r="I333" s="22"/>
    </row>
    <row r="334" spans="1:12" ht="12.75">
      <c r="A334" s="28" t="s">
        <v>50</v>
      </c>
      <c r="B334" s="29">
        <v>24</v>
      </c>
      <c r="C334" s="30">
        <v>40.16</v>
      </c>
      <c r="D334" s="31">
        <f>B334*C334</f>
        <v>963.8399999999999</v>
      </c>
      <c r="E334" s="30">
        <f>C334</f>
        <v>40.16</v>
      </c>
      <c r="F334" s="32">
        <f>E334*B334</f>
        <v>963.8399999999999</v>
      </c>
      <c r="G334" s="17">
        <f>F334-D334</f>
        <v>0</v>
      </c>
      <c r="H334" s="27"/>
      <c r="I334" s="5"/>
      <c r="L334" s="6">
        <f>G334</f>
        <v>0</v>
      </c>
    </row>
    <row r="335" spans="1:10" ht="12.75">
      <c r="A335" s="28" t="s">
        <v>78</v>
      </c>
      <c r="B335" s="9">
        <v>4477200</v>
      </c>
      <c r="C335" s="45">
        <v>0.04077</v>
      </c>
      <c r="D335" s="31">
        <f>B335*C335</f>
        <v>182535.444</v>
      </c>
      <c r="E335" s="33">
        <f>C335+M496</f>
        <v>0.04462903375515206</v>
      </c>
      <c r="F335" s="32">
        <f>E335*B335</f>
        <v>199813.1099285668</v>
      </c>
      <c r="G335" s="17">
        <f>F335-D335</f>
        <v>17277.6659285668</v>
      </c>
      <c r="H335" s="27"/>
      <c r="I335" s="5"/>
      <c r="J335" s="2">
        <f>B335</f>
        <v>4477200</v>
      </c>
    </row>
    <row r="336" spans="1:11" ht="12.75">
      <c r="A336" s="37" t="s">
        <v>60</v>
      </c>
      <c r="B336" s="40">
        <v>10765.68</v>
      </c>
      <c r="C336" s="7">
        <v>7.82</v>
      </c>
      <c r="D336" s="31">
        <f>B336*C336</f>
        <v>84187.61760000001</v>
      </c>
      <c r="E336" s="42">
        <f>C336</f>
        <v>7.82</v>
      </c>
      <c r="F336" s="32">
        <f>E336*B336</f>
        <v>84187.61760000001</v>
      </c>
      <c r="G336" s="17">
        <f>F336-D336</f>
        <v>0</v>
      </c>
      <c r="H336" s="27"/>
      <c r="I336" s="5"/>
      <c r="K336" s="6">
        <f>G336</f>
        <v>0</v>
      </c>
    </row>
    <row r="337" spans="1:9" ht="12.75">
      <c r="A337" s="28" t="s">
        <v>52</v>
      </c>
      <c r="B337" s="5"/>
      <c r="C337" s="5"/>
      <c r="D337" s="102"/>
      <c r="E337" s="5"/>
      <c r="F337" s="67">
        <f>D337</f>
        <v>0</v>
      </c>
      <c r="G337" s="93">
        <f>F337-D337</f>
        <v>0</v>
      </c>
      <c r="H337" s="27"/>
      <c r="I337" s="5"/>
    </row>
    <row r="338" spans="1:9" ht="12.75">
      <c r="A338" s="28" t="s">
        <v>53</v>
      </c>
      <c r="B338" s="5"/>
      <c r="C338" s="5"/>
      <c r="D338" s="31">
        <f>SUM(D334:D337)</f>
        <v>267686.9016</v>
      </c>
      <c r="E338" s="5"/>
      <c r="F338" s="34">
        <f>SUM(F334:F336)</f>
        <v>284964.5675285668</v>
      </c>
      <c r="G338" s="34">
        <f>SUM(G334:G336)</f>
        <v>17277.6659285668</v>
      </c>
      <c r="H338" s="27"/>
      <c r="I338" s="5"/>
    </row>
    <row r="339" spans="1:9" ht="12.75">
      <c r="A339" s="28" t="s">
        <v>54</v>
      </c>
      <c r="B339" s="5"/>
      <c r="C339" s="5"/>
      <c r="D339" s="31">
        <v>35722.2</v>
      </c>
      <c r="E339" s="5"/>
      <c r="F339" s="34">
        <f>D339</f>
        <v>35722.2</v>
      </c>
      <c r="G339" s="99">
        <f>F339-D339</f>
        <v>0</v>
      </c>
      <c r="H339" s="27"/>
      <c r="I339" s="5"/>
    </row>
    <row r="340" spans="1:9" ht="12.75">
      <c r="A340" s="28" t="s">
        <v>55</v>
      </c>
      <c r="B340" s="5"/>
      <c r="C340" s="5"/>
      <c r="D340" s="98">
        <v>22449.34</v>
      </c>
      <c r="E340" s="5"/>
      <c r="F340" s="52">
        <f>D340</f>
        <v>22449.34</v>
      </c>
      <c r="G340" s="101">
        <f>F340-D340</f>
        <v>0</v>
      </c>
      <c r="H340" s="27"/>
      <c r="I340" s="5"/>
    </row>
    <row r="341" spans="1:9" ht="12.75">
      <c r="A341" s="28" t="s">
        <v>57</v>
      </c>
      <c r="B341" s="5"/>
      <c r="C341" s="5"/>
      <c r="D341" s="34">
        <f>D338+D339+D340</f>
        <v>325858.4416</v>
      </c>
      <c r="E341" s="5"/>
      <c r="F341" s="70">
        <f>F340+F339+F338</f>
        <v>343136.1075285668</v>
      </c>
      <c r="G341" s="70">
        <f>G340+G339+G338</f>
        <v>17277.6659285668</v>
      </c>
      <c r="H341" s="27"/>
      <c r="I341" s="5"/>
    </row>
    <row r="342" spans="1:9" ht="12.75">
      <c r="A342" s="28"/>
      <c r="B342" s="5"/>
      <c r="C342" s="5"/>
      <c r="D342" s="5"/>
      <c r="E342" s="5"/>
      <c r="F342" s="34"/>
      <c r="G342" s="5"/>
      <c r="H342" s="27"/>
      <c r="I342" s="5"/>
    </row>
    <row r="343" spans="1:9" ht="12.75">
      <c r="A343" s="28" t="s">
        <v>85</v>
      </c>
      <c r="B343" s="5"/>
      <c r="C343" s="5"/>
      <c r="D343" s="34">
        <f>D341/B334</f>
        <v>13577.435066666667</v>
      </c>
      <c r="E343" s="5"/>
      <c r="F343" s="31">
        <f>F341/B334</f>
        <v>14297.337813690283</v>
      </c>
      <c r="G343" s="31">
        <f>F343-D343</f>
        <v>719.902747023616</v>
      </c>
      <c r="H343" s="27"/>
      <c r="I343" s="5"/>
    </row>
    <row r="344" spans="1:9" ht="13.5" thickBot="1">
      <c r="A344" s="35" t="s">
        <v>58</v>
      </c>
      <c r="B344" s="36"/>
      <c r="C344" s="36"/>
      <c r="D344" s="36"/>
      <c r="E344" s="36"/>
      <c r="F344" s="36"/>
      <c r="G344" s="74"/>
      <c r="H344" s="56">
        <f>F341/D341-1</f>
        <v>0.05302199888924641</v>
      </c>
      <c r="I344" s="5"/>
    </row>
    <row r="345" ht="13.5" thickBot="1"/>
    <row r="346" spans="1:9" ht="12.75">
      <c r="A346" s="23"/>
      <c r="B346" s="24"/>
      <c r="C346" s="24"/>
      <c r="D346" s="24"/>
      <c r="E346" s="24"/>
      <c r="F346" s="24"/>
      <c r="G346" s="24"/>
      <c r="H346" s="25"/>
      <c r="I346" s="5"/>
    </row>
    <row r="347" spans="1:9" ht="12.75">
      <c r="A347" s="26" t="s">
        <v>18</v>
      </c>
      <c r="B347" s="5"/>
      <c r="C347" s="5"/>
      <c r="D347" s="5"/>
      <c r="E347" s="5"/>
      <c r="F347" s="5"/>
      <c r="G347" s="5"/>
      <c r="H347" s="27"/>
      <c r="I347" s="5"/>
    </row>
    <row r="348" spans="1:9" ht="12.75">
      <c r="A348" s="26" t="s">
        <v>137</v>
      </c>
      <c r="B348" s="5"/>
      <c r="C348" s="5"/>
      <c r="D348" s="5"/>
      <c r="E348" s="5"/>
      <c r="F348" s="5"/>
      <c r="G348" s="5"/>
      <c r="H348" s="27"/>
      <c r="I348" s="5"/>
    </row>
    <row r="349" spans="1:9" ht="12.75">
      <c r="A349" s="28"/>
      <c r="B349" s="57" t="s">
        <v>28</v>
      </c>
      <c r="C349" s="163" t="s">
        <v>48</v>
      </c>
      <c r="D349" s="164"/>
      <c r="E349" s="165" t="s">
        <v>20</v>
      </c>
      <c r="F349" s="166"/>
      <c r="G349" s="71" t="s">
        <v>86</v>
      </c>
      <c r="H349" s="78" t="s">
        <v>58</v>
      </c>
      <c r="I349" s="72"/>
    </row>
    <row r="350" spans="1:9" ht="12.75">
      <c r="A350" s="28"/>
      <c r="B350" s="58" t="s">
        <v>49</v>
      </c>
      <c r="C350" s="61" t="s">
        <v>25</v>
      </c>
      <c r="D350" s="62" t="s">
        <v>37</v>
      </c>
      <c r="E350" s="64" t="s">
        <v>25</v>
      </c>
      <c r="F350" s="65" t="s">
        <v>37</v>
      </c>
      <c r="G350" s="72" t="s">
        <v>23</v>
      </c>
      <c r="H350" s="79" t="s">
        <v>23</v>
      </c>
      <c r="I350" s="72"/>
    </row>
    <row r="351" spans="1:9" ht="12.75">
      <c r="A351" s="28"/>
      <c r="B351" s="59" t="s">
        <v>40</v>
      </c>
      <c r="C351" s="59" t="s">
        <v>41</v>
      </c>
      <c r="D351" s="63" t="s">
        <v>42</v>
      </c>
      <c r="E351" s="66" t="s">
        <v>43</v>
      </c>
      <c r="F351" s="60" t="s">
        <v>44</v>
      </c>
      <c r="G351" s="73" t="s">
        <v>45</v>
      </c>
      <c r="H351" s="80" t="s">
        <v>87</v>
      </c>
      <c r="I351" s="22"/>
    </row>
    <row r="352" spans="1:12" ht="12.75">
      <c r="A352" s="28" t="s">
        <v>50</v>
      </c>
      <c r="B352" s="29">
        <v>12</v>
      </c>
      <c r="C352" s="106">
        <v>1069</v>
      </c>
      <c r="D352" s="31">
        <f>B352*C352</f>
        <v>12828</v>
      </c>
      <c r="E352" s="106">
        <f>C352</f>
        <v>1069</v>
      </c>
      <c r="F352" s="32">
        <f>E352*B352</f>
        <v>12828</v>
      </c>
      <c r="G352" s="17">
        <f>F352-D352</f>
        <v>0</v>
      </c>
      <c r="H352" s="27"/>
      <c r="I352" s="5"/>
      <c r="L352" s="6">
        <f>G352</f>
        <v>0</v>
      </c>
    </row>
    <row r="353" spans="1:9" ht="12.75">
      <c r="A353" s="28" t="s">
        <v>78</v>
      </c>
      <c r="B353" s="9">
        <v>19819200</v>
      </c>
      <c r="C353" s="45">
        <v>0.03077</v>
      </c>
      <c r="D353" s="31">
        <f>B353*C353</f>
        <v>609836.784</v>
      </c>
      <c r="E353" s="33">
        <f>C353</f>
        <v>0.03077</v>
      </c>
      <c r="F353" s="32">
        <f>E353*B353</f>
        <v>609836.784</v>
      </c>
      <c r="G353" s="17">
        <f>F353-D353</f>
        <v>0</v>
      </c>
      <c r="H353" s="27"/>
      <c r="I353" s="5"/>
    </row>
    <row r="354" spans="1:11" ht="12.75">
      <c r="A354" s="37" t="s">
        <v>79</v>
      </c>
      <c r="B354" s="9">
        <v>48000</v>
      </c>
      <c r="C354" s="7">
        <v>5.39</v>
      </c>
      <c r="D354" s="31">
        <f>B354*C354</f>
        <v>258719.99999999997</v>
      </c>
      <c r="E354" s="42">
        <v>7.29</v>
      </c>
      <c r="F354" s="32">
        <f>E354*B354</f>
        <v>349920</v>
      </c>
      <c r="G354" s="17">
        <f>F354-D354</f>
        <v>91200.00000000003</v>
      </c>
      <c r="H354" s="27"/>
      <c r="I354" s="5"/>
      <c r="K354" s="6">
        <f>G354</f>
        <v>91200.00000000003</v>
      </c>
    </row>
    <row r="355" spans="1:9" ht="12.75">
      <c r="A355" s="28" t="s">
        <v>80</v>
      </c>
      <c r="B355" s="5">
        <v>0</v>
      </c>
      <c r="C355" s="5">
        <v>7.82</v>
      </c>
      <c r="D355" s="31">
        <f>B355*C355</f>
        <v>0</v>
      </c>
      <c r="E355" s="7">
        <v>9.72</v>
      </c>
      <c r="F355" s="32">
        <f>E355*B355</f>
        <v>0</v>
      </c>
      <c r="G355" s="17">
        <f>F355-D355</f>
        <v>0</v>
      </c>
      <c r="H355" s="27"/>
      <c r="I355" s="5"/>
    </row>
    <row r="356" spans="1:9" ht="12.75">
      <c r="A356" s="37" t="s">
        <v>52</v>
      </c>
      <c r="B356" s="5"/>
      <c r="C356" s="5"/>
      <c r="D356" s="98"/>
      <c r="E356" s="31"/>
      <c r="F356" s="98">
        <f>D356</f>
        <v>0</v>
      </c>
      <c r="G356" s="93">
        <f>F356-D356</f>
        <v>0</v>
      </c>
      <c r="H356" s="27"/>
      <c r="I356" s="5"/>
    </row>
    <row r="357" spans="1:9" ht="12.75">
      <c r="A357" s="28" t="s">
        <v>53</v>
      </c>
      <c r="B357" s="5"/>
      <c r="C357" s="5"/>
      <c r="D357" s="31">
        <f>SUM(D352:D356)</f>
        <v>881384.784</v>
      </c>
      <c r="E357" s="5"/>
      <c r="F357" s="34">
        <f>SUM(F352:F356)</f>
        <v>972584.784</v>
      </c>
      <c r="G357" s="34">
        <f>SUM(G352:G356)</f>
        <v>91200.00000000003</v>
      </c>
      <c r="H357" s="27"/>
      <c r="I357" s="5"/>
    </row>
    <row r="358" spans="1:9" ht="12.75">
      <c r="A358" s="28" t="s">
        <v>54</v>
      </c>
      <c r="B358" s="5"/>
      <c r="C358" s="5"/>
      <c r="D358" s="31">
        <v>160484.1</v>
      </c>
      <c r="E358" s="5"/>
      <c r="F358" s="34">
        <f>D358</f>
        <v>160484.1</v>
      </c>
      <c r="G358" s="99">
        <f>F358-D358</f>
        <v>0</v>
      </c>
      <c r="H358" s="27"/>
      <c r="I358" s="5"/>
    </row>
    <row r="359" spans="1:9" ht="12.75">
      <c r="A359" s="28" t="s">
        <v>55</v>
      </c>
      <c r="B359" s="5"/>
      <c r="C359" s="5"/>
      <c r="D359" s="98">
        <v>85842.03</v>
      </c>
      <c r="E359" s="5"/>
      <c r="F359" s="52">
        <f>D359</f>
        <v>85842.03</v>
      </c>
      <c r="G359" s="101">
        <f>F359-D359</f>
        <v>0</v>
      </c>
      <c r="H359" s="27"/>
      <c r="I359" s="5"/>
    </row>
    <row r="360" spans="1:9" ht="12.75">
      <c r="A360" s="28" t="s">
        <v>57</v>
      </c>
      <c r="B360" s="5"/>
      <c r="C360" s="5"/>
      <c r="D360" s="34">
        <f>D357+D358+D359</f>
        <v>1127710.9139999999</v>
      </c>
      <c r="E360" s="5"/>
      <c r="F360" s="70">
        <f>F359+F358+F357</f>
        <v>1218910.9139999999</v>
      </c>
      <c r="G360" s="70">
        <f>G359+G358+G357</f>
        <v>91200.00000000003</v>
      </c>
      <c r="H360" s="27"/>
      <c r="I360" s="5"/>
    </row>
    <row r="361" spans="1:9" ht="12.75">
      <c r="A361" s="28"/>
      <c r="B361" s="5"/>
      <c r="C361" s="5"/>
      <c r="D361" s="5"/>
      <c r="E361" s="5"/>
      <c r="F361" s="34"/>
      <c r="G361" s="5"/>
      <c r="H361" s="27"/>
      <c r="I361" s="5"/>
    </row>
    <row r="362" spans="1:9" ht="12.75">
      <c r="A362" s="28" t="s">
        <v>85</v>
      </c>
      <c r="B362" s="5"/>
      <c r="C362" s="5"/>
      <c r="D362" s="34">
        <f>D360/B352</f>
        <v>93975.9095</v>
      </c>
      <c r="E362" s="5"/>
      <c r="F362" s="31">
        <f>F360/B352</f>
        <v>101575.9095</v>
      </c>
      <c r="G362" s="31">
        <f>F362-D362</f>
        <v>7600</v>
      </c>
      <c r="H362" s="27"/>
      <c r="I362" s="5"/>
    </row>
    <row r="363" spans="1:9" ht="13.5" thickBot="1">
      <c r="A363" s="35" t="s">
        <v>58</v>
      </c>
      <c r="B363" s="36"/>
      <c r="C363" s="36"/>
      <c r="D363" s="36"/>
      <c r="E363" s="36"/>
      <c r="F363" s="36"/>
      <c r="G363" s="74"/>
      <c r="H363" s="56">
        <f>F362/D362-1</f>
        <v>0.08087178980693976</v>
      </c>
      <c r="I363" s="5"/>
    </row>
    <row r="364" ht="13.5" thickBot="1"/>
    <row r="365" spans="1:9" ht="12.75">
      <c r="A365" s="23"/>
      <c r="B365" s="24"/>
      <c r="C365" s="24"/>
      <c r="D365" s="24"/>
      <c r="E365" s="24"/>
      <c r="F365" s="24"/>
      <c r="G365" s="24"/>
      <c r="H365" s="25"/>
      <c r="I365" s="5"/>
    </row>
    <row r="366" spans="1:9" ht="12.75">
      <c r="A366" s="26" t="s">
        <v>18</v>
      </c>
      <c r="B366" s="5"/>
      <c r="C366" s="5"/>
      <c r="D366" s="5"/>
      <c r="E366" s="5"/>
      <c r="F366" s="5"/>
      <c r="G366" s="5"/>
      <c r="H366" s="27"/>
      <c r="I366" s="5"/>
    </row>
    <row r="367" spans="1:9" ht="12.75">
      <c r="A367" s="26" t="s">
        <v>138</v>
      </c>
      <c r="B367" s="5"/>
      <c r="C367" s="5"/>
      <c r="D367" s="5"/>
      <c r="E367" s="5"/>
      <c r="F367" s="5"/>
      <c r="G367" s="5"/>
      <c r="H367" s="27"/>
      <c r="I367" s="5"/>
    </row>
    <row r="368" spans="1:9" ht="12.75">
      <c r="A368" s="28"/>
      <c r="B368" s="57" t="s">
        <v>28</v>
      </c>
      <c r="C368" s="163" t="s">
        <v>48</v>
      </c>
      <c r="D368" s="164"/>
      <c r="E368" s="165" t="s">
        <v>20</v>
      </c>
      <c r="F368" s="166"/>
      <c r="G368" s="71" t="s">
        <v>86</v>
      </c>
      <c r="H368" s="78" t="s">
        <v>58</v>
      </c>
      <c r="I368" s="72"/>
    </row>
    <row r="369" spans="1:9" ht="12.75">
      <c r="A369" s="28"/>
      <c r="B369" s="58" t="s">
        <v>49</v>
      </c>
      <c r="C369" s="61" t="s">
        <v>25</v>
      </c>
      <c r="D369" s="62" t="s">
        <v>37</v>
      </c>
      <c r="E369" s="64" t="s">
        <v>25</v>
      </c>
      <c r="F369" s="65" t="s">
        <v>37</v>
      </c>
      <c r="G369" s="72" t="s">
        <v>23</v>
      </c>
      <c r="H369" s="79" t="s">
        <v>23</v>
      </c>
      <c r="I369" s="72"/>
    </row>
    <row r="370" spans="1:9" ht="12.75">
      <c r="A370" s="28"/>
      <c r="B370" s="59" t="s">
        <v>40</v>
      </c>
      <c r="C370" s="59" t="s">
        <v>41</v>
      </c>
      <c r="D370" s="63" t="s">
        <v>42</v>
      </c>
      <c r="E370" s="66" t="s">
        <v>43</v>
      </c>
      <c r="F370" s="60" t="s">
        <v>44</v>
      </c>
      <c r="G370" s="73" t="s">
        <v>45</v>
      </c>
      <c r="H370" s="80" t="s">
        <v>87</v>
      </c>
      <c r="I370" s="22"/>
    </row>
    <row r="371" spans="1:12" ht="12.75">
      <c r="A371" s="28" t="s">
        <v>50</v>
      </c>
      <c r="B371" s="29">
        <v>12</v>
      </c>
      <c r="C371" s="30">
        <v>1069</v>
      </c>
      <c r="D371" s="31">
        <f>B371*C371</f>
        <v>12828</v>
      </c>
      <c r="E371" s="106">
        <f>C371</f>
        <v>1069</v>
      </c>
      <c r="F371" s="32">
        <f>E371*B371</f>
        <v>12828</v>
      </c>
      <c r="G371" s="17">
        <f>F371-D371</f>
        <v>0</v>
      </c>
      <c r="H371" s="27"/>
      <c r="I371" s="5"/>
      <c r="L371" s="6">
        <f>G371</f>
        <v>0</v>
      </c>
    </row>
    <row r="372" spans="1:9" ht="12.75">
      <c r="A372" s="28" t="s">
        <v>78</v>
      </c>
      <c r="B372" s="9">
        <v>38653200</v>
      </c>
      <c r="C372" s="45">
        <v>0.03077</v>
      </c>
      <c r="D372" s="31">
        <f>B372*C372</f>
        <v>1189358.964</v>
      </c>
      <c r="E372" s="33">
        <f>C372</f>
        <v>0.03077</v>
      </c>
      <c r="F372" s="32">
        <f>E372*B372</f>
        <v>1189358.964</v>
      </c>
      <c r="G372" s="17">
        <f>F372-D372</f>
        <v>0</v>
      </c>
      <c r="H372" s="27"/>
      <c r="I372" s="5"/>
    </row>
    <row r="373" spans="1:11" ht="12.75">
      <c r="A373" s="37" t="s">
        <v>79</v>
      </c>
      <c r="B373" s="40">
        <v>60000</v>
      </c>
      <c r="C373" s="7">
        <v>5.39</v>
      </c>
      <c r="D373" s="31">
        <f>B373*C373</f>
        <v>323400</v>
      </c>
      <c r="E373" s="42">
        <v>7.29</v>
      </c>
      <c r="F373" s="32">
        <f>E373*B373</f>
        <v>437400</v>
      </c>
      <c r="G373" s="17">
        <f>F373-D373</f>
        <v>114000</v>
      </c>
      <c r="H373" s="27"/>
      <c r="I373" s="5"/>
      <c r="K373" s="6">
        <f>G373</f>
        <v>114000</v>
      </c>
    </row>
    <row r="374" spans="1:11" ht="12.75">
      <c r="A374" s="28" t="s">
        <v>80</v>
      </c>
      <c r="B374" s="40">
        <v>2200.4</v>
      </c>
      <c r="C374" s="5">
        <v>7.82</v>
      </c>
      <c r="D374" s="31">
        <f>B374*C374</f>
        <v>17207.128</v>
      </c>
      <c r="E374" s="7">
        <v>9.72</v>
      </c>
      <c r="F374" s="32">
        <f>E374*B374</f>
        <v>21387.888000000003</v>
      </c>
      <c r="G374" s="17">
        <f>F374-D374</f>
        <v>4180.760000000002</v>
      </c>
      <c r="H374" s="27"/>
      <c r="I374" s="5"/>
      <c r="K374" s="6">
        <f>G374</f>
        <v>4180.760000000002</v>
      </c>
    </row>
    <row r="375" spans="1:9" ht="12.75">
      <c r="A375" s="37" t="s">
        <v>52</v>
      </c>
      <c r="B375" s="5"/>
      <c r="C375" s="5"/>
      <c r="D375" s="98"/>
      <c r="E375" s="5"/>
      <c r="F375" s="52">
        <f>D375</f>
        <v>0</v>
      </c>
      <c r="G375" s="93">
        <f>F375-D375</f>
        <v>0</v>
      </c>
      <c r="H375" s="27"/>
      <c r="I375" s="5"/>
    </row>
    <row r="376" spans="1:9" ht="12.75">
      <c r="A376" s="28" t="s">
        <v>53</v>
      </c>
      <c r="B376" s="5"/>
      <c r="C376" s="5"/>
      <c r="D376" s="31">
        <f>SUM(D371:D375)</f>
        <v>1542794.092</v>
      </c>
      <c r="E376" s="5"/>
      <c r="F376" s="32">
        <f>SUM(F371:F375)</f>
        <v>1660974.852</v>
      </c>
      <c r="G376" s="32">
        <f>SUM(G371:G375)</f>
        <v>118180.76000000001</v>
      </c>
      <c r="H376" s="27"/>
      <c r="I376" s="5"/>
    </row>
    <row r="377" spans="1:9" ht="12.75">
      <c r="A377" s="28" t="s">
        <v>54</v>
      </c>
      <c r="B377" s="5"/>
      <c r="C377" s="5"/>
      <c r="D377" s="31">
        <v>313835</v>
      </c>
      <c r="E377" s="5"/>
      <c r="F377" s="34">
        <f>D377</f>
        <v>313835</v>
      </c>
      <c r="G377" s="99">
        <f>F377-D377</f>
        <v>0</v>
      </c>
      <c r="H377" s="27"/>
      <c r="I377" s="5"/>
    </row>
    <row r="378" spans="1:9" ht="12.75">
      <c r="A378" s="28" t="s">
        <v>55</v>
      </c>
      <c r="B378" s="5"/>
      <c r="C378" s="5"/>
      <c r="D378" s="98">
        <v>134625.35</v>
      </c>
      <c r="E378" s="5"/>
      <c r="F378" s="52">
        <f>D378</f>
        <v>134625.35</v>
      </c>
      <c r="G378" s="101">
        <f>F378-D378</f>
        <v>0</v>
      </c>
      <c r="H378" s="27"/>
      <c r="I378" s="5"/>
    </row>
    <row r="379" spans="1:9" ht="12.75">
      <c r="A379" s="28" t="s">
        <v>57</v>
      </c>
      <c r="B379" s="5"/>
      <c r="C379" s="5"/>
      <c r="D379" s="34">
        <f>D376+D377+D378</f>
        <v>1991254.442</v>
      </c>
      <c r="E379" s="5"/>
      <c r="F379" s="70">
        <f>F378+F377+F376</f>
        <v>2109435.202</v>
      </c>
      <c r="G379" s="70">
        <f>G378+G377+G376</f>
        <v>118180.76000000001</v>
      </c>
      <c r="H379" s="27"/>
      <c r="I379" s="5"/>
    </row>
    <row r="380" spans="1:9" ht="12.75">
      <c r="A380" s="28"/>
      <c r="B380" s="5"/>
      <c r="C380" s="5"/>
      <c r="D380" s="5"/>
      <c r="E380" s="5"/>
      <c r="F380" s="34"/>
      <c r="G380" s="5"/>
      <c r="H380" s="27"/>
      <c r="I380" s="5"/>
    </row>
    <row r="381" spans="1:9" ht="12.75">
      <c r="A381" s="28" t="s">
        <v>85</v>
      </c>
      <c r="B381" s="5"/>
      <c r="C381" s="5"/>
      <c r="D381" s="34">
        <f>D379/B371</f>
        <v>165937.87016666666</v>
      </c>
      <c r="E381" s="5"/>
      <c r="F381" s="31">
        <f>F379/B371</f>
        <v>175786.26683333333</v>
      </c>
      <c r="G381" s="31">
        <f>F381-D381</f>
        <v>9848.396666666667</v>
      </c>
      <c r="H381" s="27"/>
      <c r="I381" s="5"/>
    </row>
    <row r="382" spans="1:9" ht="13.5" thickBot="1">
      <c r="A382" s="35" t="s">
        <v>58</v>
      </c>
      <c r="B382" s="36"/>
      <c r="C382" s="36"/>
      <c r="D382" s="36"/>
      <c r="E382" s="36"/>
      <c r="F382" s="36"/>
      <c r="G382" s="74"/>
      <c r="H382" s="56">
        <f>F379/D379-1</f>
        <v>0.05934990401392404</v>
      </c>
      <c r="I382" s="5"/>
    </row>
    <row r="383" ht="13.5" thickBot="1"/>
    <row r="384" spans="1:9" ht="12.75">
      <c r="A384" s="23"/>
      <c r="B384" s="24"/>
      <c r="C384" s="24"/>
      <c r="D384" s="24"/>
      <c r="E384" s="24"/>
      <c r="F384" s="24"/>
      <c r="G384" s="24"/>
      <c r="H384" s="25"/>
      <c r="I384" s="5"/>
    </row>
    <row r="385" spans="1:9" ht="12.75">
      <c r="A385" s="26" t="s">
        <v>18</v>
      </c>
      <c r="B385" s="5"/>
      <c r="C385" s="5"/>
      <c r="D385" s="5"/>
      <c r="E385" s="5"/>
      <c r="F385" s="5"/>
      <c r="G385" s="5"/>
      <c r="H385" s="27"/>
      <c r="I385" s="5"/>
    </row>
    <row r="386" spans="1:9" ht="12.75">
      <c r="A386" s="26" t="s">
        <v>140</v>
      </c>
      <c r="B386" s="5"/>
      <c r="C386" s="5"/>
      <c r="D386" s="5"/>
      <c r="E386" s="5"/>
      <c r="F386" s="5"/>
      <c r="G386" s="5"/>
      <c r="H386" s="27"/>
      <c r="I386" s="5"/>
    </row>
    <row r="387" spans="1:9" ht="12.75">
      <c r="A387" s="28"/>
      <c r="B387" s="57" t="s">
        <v>28</v>
      </c>
      <c r="C387" s="163" t="s">
        <v>48</v>
      </c>
      <c r="D387" s="164"/>
      <c r="E387" s="165" t="s">
        <v>20</v>
      </c>
      <c r="F387" s="166"/>
      <c r="G387" s="71" t="s">
        <v>86</v>
      </c>
      <c r="H387" s="78" t="s">
        <v>58</v>
      </c>
      <c r="I387" s="72"/>
    </row>
    <row r="388" spans="1:9" ht="12.75">
      <c r="A388" s="28"/>
      <c r="B388" s="58" t="s">
        <v>49</v>
      </c>
      <c r="C388" s="61" t="s">
        <v>25</v>
      </c>
      <c r="D388" s="62" t="s">
        <v>37</v>
      </c>
      <c r="E388" s="64" t="s">
        <v>25</v>
      </c>
      <c r="F388" s="65" t="s">
        <v>37</v>
      </c>
      <c r="G388" s="72" t="s">
        <v>23</v>
      </c>
      <c r="H388" s="79" t="s">
        <v>23</v>
      </c>
      <c r="I388" s="72"/>
    </row>
    <row r="389" spans="1:9" ht="12.75">
      <c r="A389" s="28"/>
      <c r="B389" s="59" t="s">
        <v>40</v>
      </c>
      <c r="C389" s="59" t="s">
        <v>41</v>
      </c>
      <c r="D389" s="63" t="s">
        <v>42</v>
      </c>
      <c r="E389" s="66" t="s">
        <v>43</v>
      </c>
      <c r="F389" s="60" t="s">
        <v>44</v>
      </c>
      <c r="G389" s="73" t="s">
        <v>45</v>
      </c>
      <c r="H389" s="80" t="s">
        <v>87</v>
      </c>
      <c r="I389" s="22"/>
    </row>
    <row r="390" spans="1:12" ht="12.75">
      <c r="A390" s="28" t="s">
        <v>50</v>
      </c>
      <c r="B390" s="29">
        <v>12</v>
      </c>
      <c r="C390" s="30">
        <v>565</v>
      </c>
      <c r="D390" s="31">
        <f>B390*C390</f>
        <v>6780</v>
      </c>
      <c r="E390" s="106">
        <f>C390</f>
        <v>565</v>
      </c>
      <c r="F390" s="32">
        <f>E390*B390</f>
        <v>6780</v>
      </c>
      <c r="G390" s="17">
        <f>F390-D390</f>
        <v>0</v>
      </c>
      <c r="H390" s="27"/>
      <c r="I390" s="5"/>
      <c r="L390" s="6">
        <f>G390</f>
        <v>0</v>
      </c>
    </row>
    <row r="391" spans="1:9" ht="12.75">
      <c r="A391" s="28" t="s">
        <v>78</v>
      </c>
      <c r="B391" s="9">
        <v>21805200</v>
      </c>
      <c r="C391" s="45">
        <v>0.03537</v>
      </c>
      <c r="D391" s="31">
        <f>B391*C391</f>
        <v>771249.924</v>
      </c>
      <c r="E391" s="33">
        <f>C391</f>
        <v>0.03537</v>
      </c>
      <c r="F391" s="32">
        <f>E391*B391</f>
        <v>771249.924</v>
      </c>
      <c r="G391" s="17">
        <f>F391-D391</f>
        <v>0</v>
      </c>
      <c r="H391" s="27"/>
      <c r="I391" s="5"/>
    </row>
    <row r="392" spans="1:11" ht="12.75">
      <c r="A392" s="37" t="s">
        <v>79</v>
      </c>
      <c r="B392" s="40">
        <v>35100</v>
      </c>
      <c r="C392" s="7">
        <v>5.39</v>
      </c>
      <c r="D392" s="31">
        <f>B392*C392</f>
        <v>189189</v>
      </c>
      <c r="E392" s="42">
        <v>7.29</v>
      </c>
      <c r="F392" s="32">
        <f>E392*B392</f>
        <v>255879</v>
      </c>
      <c r="G392" s="17">
        <f>F392-D392</f>
        <v>66690</v>
      </c>
      <c r="H392" s="27"/>
      <c r="I392" s="5"/>
      <c r="K392" s="6">
        <f>G392</f>
        <v>66690</v>
      </c>
    </row>
    <row r="393" spans="1:11" ht="12.75">
      <c r="A393" s="28" t="s">
        <v>80</v>
      </c>
      <c r="B393" s="5">
        <v>236.388</v>
      </c>
      <c r="C393" s="5">
        <v>7.82</v>
      </c>
      <c r="D393" s="31">
        <f>B393*C393</f>
        <v>1848.5541600000001</v>
      </c>
      <c r="E393" s="7">
        <v>9.72</v>
      </c>
      <c r="F393" s="32">
        <f>E393*B393</f>
        <v>2297.6913600000003</v>
      </c>
      <c r="G393" s="17">
        <f>F393-D393</f>
        <v>449.1372000000001</v>
      </c>
      <c r="H393" s="27"/>
      <c r="I393" s="5"/>
      <c r="K393" s="6">
        <f>G393</f>
        <v>449.1372000000001</v>
      </c>
    </row>
    <row r="394" spans="1:9" ht="12.75">
      <c r="A394" s="37" t="s">
        <v>52</v>
      </c>
      <c r="B394" s="5"/>
      <c r="C394" s="5"/>
      <c r="D394" s="98"/>
      <c r="E394" s="31"/>
      <c r="F394" s="98">
        <f>D394</f>
        <v>0</v>
      </c>
      <c r="G394" s="93">
        <f>F394-D394</f>
        <v>0</v>
      </c>
      <c r="H394" s="27"/>
      <c r="I394" s="5"/>
    </row>
    <row r="395" spans="1:9" ht="12.75">
      <c r="A395" s="28" t="s">
        <v>53</v>
      </c>
      <c r="B395" s="5"/>
      <c r="C395" s="5"/>
      <c r="D395" s="31">
        <f>SUM(D390:D394)</f>
        <v>969067.47816</v>
      </c>
      <c r="E395" s="5"/>
      <c r="F395" s="34">
        <f>SUM(F390:F394)</f>
        <v>1036206.61536</v>
      </c>
      <c r="G395" s="34">
        <f>SUM(G390:G394)</f>
        <v>67139.1372</v>
      </c>
      <c r="H395" s="27"/>
      <c r="I395" s="5"/>
    </row>
    <row r="396" spans="1:9" ht="12.75">
      <c r="A396" s="28" t="s">
        <v>54</v>
      </c>
      <c r="B396" s="5"/>
      <c r="C396" s="5"/>
      <c r="D396" s="31">
        <v>167966.8</v>
      </c>
      <c r="E396" s="5"/>
      <c r="F396" s="34">
        <f>D396</f>
        <v>167966.8</v>
      </c>
      <c r="G396" s="99">
        <f>F396-D396</f>
        <v>0</v>
      </c>
      <c r="H396" s="27"/>
      <c r="I396" s="5"/>
    </row>
    <row r="397" spans="1:9" ht="12.75">
      <c r="A397" s="28" t="s">
        <v>55</v>
      </c>
      <c r="B397" s="5"/>
      <c r="C397" s="5"/>
      <c r="D397" s="98">
        <v>80355.85</v>
      </c>
      <c r="E397" s="5"/>
      <c r="F397" s="52">
        <f>D397</f>
        <v>80355.85</v>
      </c>
      <c r="G397" s="101">
        <f>F397-D397</f>
        <v>0</v>
      </c>
      <c r="H397" s="27"/>
      <c r="I397" s="5"/>
    </row>
    <row r="398" spans="1:9" ht="12.75">
      <c r="A398" s="28" t="s">
        <v>57</v>
      </c>
      <c r="B398" s="5"/>
      <c r="C398" s="5"/>
      <c r="D398" s="34">
        <f>D395+D396+D397</f>
        <v>1217390.12816</v>
      </c>
      <c r="E398" s="5"/>
      <c r="F398" s="70">
        <f>SUM(F395:F397)</f>
        <v>1284529.26536</v>
      </c>
      <c r="G398" s="70">
        <f>SUM(G395:G397)</f>
        <v>67139.1372</v>
      </c>
      <c r="H398" s="27"/>
      <c r="I398" s="5"/>
    </row>
    <row r="399" spans="1:9" ht="12.75">
      <c r="A399" s="28"/>
      <c r="B399" s="5"/>
      <c r="C399" s="5"/>
      <c r="D399" s="5"/>
      <c r="E399" s="5"/>
      <c r="F399" s="34"/>
      <c r="G399" s="5"/>
      <c r="H399" s="27"/>
      <c r="I399" s="5"/>
    </row>
    <row r="400" spans="1:9" ht="12.75">
      <c r="A400" s="28" t="s">
        <v>85</v>
      </c>
      <c r="B400" s="5"/>
      <c r="C400" s="5"/>
      <c r="D400" s="34">
        <f>D398/B390</f>
        <v>101449.17734666668</v>
      </c>
      <c r="E400" s="5"/>
      <c r="F400" s="31">
        <f>F398/B390</f>
        <v>107044.10544666667</v>
      </c>
      <c r="G400" s="31">
        <f>F400-D400</f>
        <v>5594.92809999999</v>
      </c>
      <c r="H400" s="27"/>
      <c r="I400" s="5"/>
    </row>
    <row r="401" spans="1:9" ht="13.5" thickBot="1">
      <c r="A401" s="35" t="s">
        <v>58</v>
      </c>
      <c r="B401" s="36"/>
      <c r="C401" s="36"/>
      <c r="D401" s="36"/>
      <c r="E401" s="36"/>
      <c r="F401" s="36"/>
      <c r="G401" s="74"/>
      <c r="H401" s="56">
        <f>F398/D398-1</f>
        <v>0.05515005884060864</v>
      </c>
      <c r="I401" s="5"/>
    </row>
    <row r="402" spans="1:13" ht="12.75">
      <c r="A402" s="138" t="s">
        <v>18</v>
      </c>
      <c r="I402" s="5"/>
      <c r="M402" s="139" t="s">
        <v>161</v>
      </c>
    </row>
    <row r="403" spans="1:13" ht="12.75">
      <c r="A403" s="138" t="s">
        <v>152</v>
      </c>
      <c r="I403" s="5"/>
      <c r="M403" s="139" t="s">
        <v>162</v>
      </c>
    </row>
    <row r="404" ht="13.5" thickBot="1">
      <c r="M404" s="139" t="s">
        <v>159</v>
      </c>
    </row>
    <row r="405" spans="1:9" ht="12.75">
      <c r="A405" s="23"/>
      <c r="B405" s="24"/>
      <c r="C405" s="24"/>
      <c r="D405" s="24"/>
      <c r="E405" s="24"/>
      <c r="F405" s="24"/>
      <c r="G405" s="24"/>
      <c r="H405" s="25"/>
      <c r="I405" s="5"/>
    </row>
    <row r="406" spans="1:9" ht="12.75">
      <c r="A406" s="26" t="s">
        <v>18</v>
      </c>
      <c r="B406" s="5"/>
      <c r="C406" s="5"/>
      <c r="D406" s="5"/>
      <c r="E406" s="5"/>
      <c r="F406" s="5"/>
      <c r="G406" s="5"/>
      <c r="H406" s="27"/>
      <c r="I406" s="5"/>
    </row>
    <row r="407" spans="1:9" ht="12.75">
      <c r="A407" s="26" t="s">
        <v>139</v>
      </c>
      <c r="B407" s="5"/>
      <c r="C407" s="5"/>
      <c r="D407" s="5"/>
      <c r="E407" s="5"/>
      <c r="F407" s="5"/>
      <c r="G407" s="5"/>
      <c r="H407" s="27"/>
      <c r="I407" s="5"/>
    </row>
    <row r="408" spans="1:9" ht="12.75">
      <c r="A408" s="28"/>
      <c r="B408" s="57" t="s">
        <v>28</v>
      </c>
      <c r="C408" s="163" t="s">
        <v>48</v>
      </c>
      <c r="D408" s="164"/>
      <c r="E408" s="165" t="s">
        <v>20</v>
      </c>
      <c r="F408" s="166"/>
      <c r="G408" s="71" t="s">
        <v>86</v>
      </c>
      <c r="H408" s="78" t="s">
        <v>58</v>
      </c>
      <c r="I408" s="72"/>
    </row>
    <row r="409" spans="1:9" ht="12.75">
      <c r="A409" s="28"/>
      <c r="B409" s="58" t="s">
        <v>49</v>
      </c>
      <c r="C409" s="61" t="s">
        <v>25</v>
      </c>
      <c r="D409" s="62" t="s">
        <v>37</v>
      </c>
      <c r="E409" s="64" t="s">
        <v>25</v>
      </c>
      <c r="F409" s="65" t="s">
        <v>37</v>
      </c>
      <c r="G409" s="72" t="s">
        <v>23</v>
      </c>
      <c r="H409" s="79" t="s">
        <v>23</v>
      </c>
      <c r="I409" s="72"/>
    </row>
    <row r="410" spans="1:9" ht="12.75">
      <c r="A410" s="28"/>
      <c r="B410" s="59" t="s">
        <v>40</v>
      </c>
      <c r="C410" s="59" t="s">
        <v>41</v>
      </c>
      <c r="D410" s="63" t="s">
        <v>42</v>
      </c>
      <c r="E410" s="66" t="s">
        <v>43</v>
      </c>
      <c r="F410" s="60" t="s">
        <v>44</v>
      </c>
      <c r="G410" s="73" t="s">
        <v>45</v>
      </c>
      <c r="H410" s="80" t="s">
        <v>87</v>
      </c>
      <c r="I410" s="22"/>
    </row>
    <row r="411" spans="1:12" ht="12.75">
      <c r="A411" s="28" t="s">
        <v>50</v>
      </c>
      <c r="B411" s="29">
        <v>12</v>
      </c>
      <c r="C411" s="106">
        <v>1069</v>
      </c>
      <c r="D411" s="31">
        <f>B411*C411</f>
        <v>12828</v>
      </c>
      <c r="E411" s="106">
        <f>C411</f>
        <v>1069</v>
      </c>
      <c r="F411" s="32">
        <f>E411*B411</f>
        <v>12828</v>
      </c>
      <c r="G411" s="17">
        <f>F411-D411</f>
        <v>0</v>
      </c>
      <c r="H411" s="27"/>
      <c r="I411" s="5"/>
      <c r="L411" s="6">
        <f>G411</f>
        <v>0</v>
      </c>
    </row>
    <row r="412" spans="1:9" ht="12.75">
      <c r="A412" s="28" t="s">
        <v>78</v>
      </c>
      <c r="B412" s="9">
        <v>20508000</v>
      </c>
      <c r="C412" s="45">
        <v>0.03077</v>
      </c>
      <c r="D412" s="31">
        <f>B412*C412</f>
        <v>631031.1599999999</v>
      </c>
      <c r="E412" s="33">
        <f>C412</f>
        <v>0.03077</v>
      </c>
      <c r="F412" s="32">
        <f>E412*B412</f>
        <v>631031.1599999999</v>
      </c>
      <c r="G412" s="17">
        <f>F412-D412</f>
        <v>0</v>
      </c>
      <c r="H412" s="27"/>
      <c r="I412" s="5"/>
    </row>
    <row r="413" spans="1:11" ht="12.75">
      <c r="A413" s="37" t="s">
        <v>79</v>
      </c>
      <c r="B413" s="40">
        <v>49200</v>
      </c>
      <c r="C413" s="7">
        <v>5.39</v>
      </c>
      <c r="D413" s="31">
        <f>B413*C413</f>
        <v>265188</v>
      </c>
      <c r="E413" s="42">
        <v>7.29</v>
      </c>
      <c r="F413" s="32">
        <f>E413*B413</f>
        <v>358668</v>
      </c>
      <c r="G413" s="17">
        <f>F413-D413</f>
        <v>93480</v>
      </c>
      <c r="H413" s="27"/>
      <c r="I413" s="5"/>
      <c r="K413" s="6">
        <f>G413</f>
        <v>93480</v>
      </c>
    </row>
    <row r="414" spans="1:11" ht="12.75">
      <c r="A414" s="28" t="s">
        <v>80</v>
      </c>
      <c r="B414" s="5"/>
      <c r="C414" s="5">
        <v>7.82</v>
      </c>
      <c r="D414" s="31">
        <f>B414*C414</f>
        <v>0</v>
      </c>
      <c r="E414" s="7">
        <v>9.72</v>
      </c>
      <c r="F414" s="32">
        <f>E414*B414</f>
        <v>0</v>
      </c>
      <c r="G414" s="17">
        <f>F414-D414</f>
        <v>0</v>
      </c>
      <c r="H414" s="27"/>
      <c r="I414" s="5"/>
      <c r="K414" s="6">
        <f>G414</f>
        <v>0</v>
      </c>
    </row>
    <row r="415" spans="1:9" ht="12.75">
      <c r="A415" s="37" t="s">
        <v>52</v>
      </c>
      <c r="B415" s="5"/>
      <c r="C415" s="5"/>
      <c r="D415" s="98"/>
      <c r="E415" s="31"/>
      <c r="F415" s="98">
        <f>D415</f>
        <v>0</v>
      </c>
      <c r="G415" s="93">
        <f>F415-D415</f>
        <v>0</v>
      </c>
      <c r="H415" s="27"/>
      <c r="I415" s="5"/>
    </row>
    <row r="416" spans="1:9" ht="12.75">
      <c r="A416" s="28" t="s">
        <v>53</v>
      </c>
      <c r="B416" s="5"/>
      <c r="C416" s="5"/>
      <c r="D416" s="31">
        <f>SUM(D411:D415)</f>
        <v>909047.1599999999</v>
      </c>
      <c r="E416" s="5"/>
      <c r="F416" s="34">
        <f>SUM(F411:F415)</f>
        <v>1002527.1599999999</v>
      </c>
      <c r="G416" s="34">
        <f>SUM(G411:G415)</f>
        <v>93480</v>
      </c>
      <c r="H416" s="27"/>
      <c r="I416" s="5"/>
    </row>
    <row r="417" spans="1:9" ht="12.75">
      <c r="A417" s="28" t="s">
        <v>54</v>
      </c>
      <c r="B417" s="5"/>
      <c r="C417" s="5"/>
      <c r="D417" s="31">
        <v>165770.9</v>
      </c>
      <c r="E417" s="5"/>
      <c r="F417" s="34">
        <f>D417</f>
        <v>165770.9</v>
      </c>
      <c r="G417" s="99">
        <f>F417-D417</f>
        <v>0</v>
      </c>
      <c r="H417" s="27"/>
      <c r="I417" s="5"/>
    </row>
    <row r="418" spans="1:9" ht="12.75">
      <c r="A418" s="28" t="s">
        <v>55</v>
      </c>
      <c r="B418" s="5"/>
      <c r="C418" s="5"/>
      <c r="D418" s="98">
        <v>88104.92</v>
      </c>
      <c r="E418" s="5"/>
      <c r="F418" s="52">
        <f>D418</f>
        <v>88104.92</v>
      </c>
      <c r="G418" s="101">
        <f>F418-D418</f>
        <v>0</v>
      </c>
      <c r="H418" s="27"/>
      <c r="I418" s="5"/>
    </row>
    <row r="419" spans="1:9" ht="12.75">
      <c r="A419" s="28" t="s">
        <v>57</v>
      </c>
      <c r="B419" s="5"/>
      <c r="C419" s="5"/>
      <c r="D419" s="34">
        <f>D416+D417+D418</f>
        <v>1162922.9799999997</v>
      </c>
      <c r="E419" s="5"/>
      <c r="F419" s="70">
        <f>F418+F417+F416</f>
        <v>1256402.98</v>
      </c>
      <c r="G419" s="70">
        <f>G418+G417+G416</f>
        <v>93480</v>
      </c>
      <c r="H419" s="27"/>
      <c r="I419" s="5"/>
    </row>
    <row r="420" spans="1:9" ht="12.75">
      <c r="A420" s="28"/>
      <c r="B420" s="5"/>
      <c r="C420" s="5"/>
      <c r="D420" s="5"/>
      <c r="E420" s="5"/>
      <c r="F420" s="34"/>
      <c r="G420" s="5"/>
      <c r="H420" s="27"/>
      <c r="I420" s="5"/>
    </row>
    <row r="421" spans="1:9" ht="12.75">
      <c r="A421" s="28" t="s">
        <v>85</v>
      </c>
      <c r="B421" s="5"/>
      <c r="C421" s="5"/>
      <c r="D421" s="34">
        <f>D419/B411</f>
        <v>96910.24833333331</v>
      </c>
      <c r="E421" s="5"/>
      <c r="F421" s="31">
        <f>F419/B411</f>
        <v>104700.24833333334</v>
      </c>
      <c r="G421" s="31">
        <f>F421-D421</f>
        <v>7790.000000000029</v>
      </c>
      <c r="H421" s="27"/>
      <c r="I421" s="5"/>
    </row>
    <row r="422" spans="1:8" ht="13.5" thickBot="1">
      <c r="A422" s="35" t="s">
        <v>58</v>
      </c>
      <c r="B422" s="36"/>
      <c r="C422" s="36"/>
      <c r="D422" s="36"/>
      <c r="E422" s="36"/>
      <c r="F422" s="36"/>
      <c r="G422" s="74"/>
      <c r="H422" s="56">
        <f>F419/D419-1</f>
        <v>0.08038365533029568</v>
      </c>
    </row>
    <row r="423" ht="13.5" thickBot="1"/>
    <row r="424" spans="1:9" ht="12.75">
      <c r="A424" s="23"/>
      <c r="B424" s="24"/>
      <c r="C424" s="24"/>
      <c r="D424" s="24"/>
      <c r="E424" s="24"/>
      <c r="F424" s="24"/>
      <c r="G424" s="24"/>
      <c r="H424" s="25"/>
      <c r="I424" s="5"/>
    </row>
    <row r="425" spans="1:9" ht="12.75">
      <c r="A425" s="26" t="s">
        <v>18</v>
      </c>
      <c r="B425" s="5"/>
      <c r="C425" s="5"/>
      <c r="D425" s="5"/>
      <c r="E425" s="5"/>
      <c r="F425" s="5"/>
      <c r="G425" s="5"/>
      <c r="H425" s="27"/>
      <c r="I425" s="5"/>
    </row>
    <row r="426" spans="1:9" ht="12.75">
      <c r="A426" s="26" t="s">
        <v>141</v>
      </c>
      <c r="B426" s="5"/>
      <c r="C426" s="5"/>
      <c r="D426" s="5"/>
      <c r="E426" s="5"/>
      <c r="F426" s="5"/>
      <c r="G426" s="5"/>
      <c r="H426" s="27"/>
      <c r="I426" s="5"/>
    </row>
    <row r="427" spans="1:9" ht="12.75">
      <c r="A427" s="28"/>
      <c r="B427" s="57" t="s">
        <v>28</v>
      </c>
      <c r="C427" s="163" t="s">
        <v>48</v>
      </c>
      <c r="D427" s="164"/>
      <c r="E427" s="165" t="s">
        <v>20</v>
      </c>
      <c r="F427" s="166"/>
      <c r="G427" s="71" t="s">
        <v>86</v>
      </c>
      <c r="H427" s="78" t="s">
        <v>58</v>
      </c>
      <c r="I427" s="72"/>
    </row>
    <row r="428" spans="1:9" ht="12.75">
      <c r="A428" s="28"/>
      <c r="B428" s="58" t="s">
        <v>49</v>
      </c>
      <c r="C428" s="61" t="s">
        <v>25</v>
      </c>
      <c r="D428" s="62" t="s">
        <v>37</v>
      </c>
      <c r="E428" s="64" t="s">
        <v>25</v>
      </c>
      <c r="F428" s="65" t="s">
        <v>37</v>
      </c>
      <c r="G428" s="72" t="s">
        <v>23</v>
      </c>
      <c r="H428" s="79" t="s">
        <v>23</v>
      </c>
      <c r="I428" s="72"/>
    </row>
    <row r="429" spans="1:9" ht="12.75">
      <c r="A429" s="28"/>
      <c r="B429" s="59" t="s">
        <v>40</v>
      </c>
      <c r="C429" s="59" t="s">
        <v>41</v>
      </c>
      <c r="D429" s="63" t="s">
        <v>42</v>
      </c>
      <c r="E429" s="66" t="s">
        <v>43</v>
      </c>
      <c r="F429" s="60" t="s">
        <v>44</v>
      </c>
      <c r="G429" s="73" t="s">
        <v>45</v>
      </c>
      <c r="H429" s="80" t="s">
        <v>87</v>
      </c>
      <c r="I429" s="22"/>
    </row>
    <row r="430" spans="1:12" ht="12.75">
      <c r="A430" s="28" t="s">
        <v>50</v>
      </c>
      <c r="B430" s="29">
        <v>12</v>
      </c>
      <c r="C430" s="106">
        <v>1069</v>
      </c>
      <c r="D430" s="31">
        <f>B430*C430</f>
        <v>12828</v>
      </c>
      <c r="E430" s="106">
        <f>C430</f>
        <v>1069</v>
      </c>
      <c r="F430" s="32">
        <f>E430*B430</f>
        <v>12828</v>
      </c>
      <c r="G430" s="17">
        <f>F430-D430</f>
        <v>0</v>
      </c>
      <c r="H430" s="27"/>
      <c r="I430" s="5"/>
      <c r="L430" s="6">
        <f>G430</f>
        <v>0</v>
      </c>
    </row>
    <row r="431" spans="1:9" ht="12.75">
      <c r="A431" s="28" t="s">
        <v>78</v>
      </c>
      <c r="B431" s="9">
        <v>35685600</v>
      </c>
      <c r="C431" s="45">
        <v>0.03077</v>
      </c>
      <c r="D431" s="31">
        <f>B431*C431</f>
        <v>1098045.912</v>
      </c>
      <c r="E431" s="33">
        <f>C431</f>
        <v>0.03077</v>
      </c>
      <c r="F431" s="32">
        <f>E431*B431</f>
        <v>1098045.912</v>
      </c>
      <c r="G431" s="17">
        <f>F431-D431</f>
        <v>0</v>
      </c>
      <c r="H431" s="27"/>
      <c r="I431" s="5"/>
    </row>
    <row r="432" spans="1:11" ht="12.75">
      <c r="A432" s="37" t="s">
        <v>79</v>
      </c>
      <c r="B432" s="40">
        <v>68400</v>
      </c>
      <c r="C432" s="7">
        <v>5.39</v>
      </c>
      <c r="D432" s="31">
        <f>B432*C432</f>
        <v>368676</v>
      </c>
      <c r="E432" s="42">
        <v>7.29</v>
      </c>
      <c r="F432" s="32">
        <f>E432*B432</f>
        <v>498636</v>
      </c>
      <c r="G432" s="17">
        <f>F432-D432</f>
        <v>129960</v>
      </c>
      <c r="H432" s="27"/>
      <c r="I432" s="5"/>
      <c r="K432" s="6">
        <f>G432</f>
        <v>129960</v>
      </c>
    </row>
    <row r="433" spans="1:11" ht="12.75">
      <c r="A433" s="28" t="s">
        <v>80</v>
      </c>
      <c r="B433" s="5">
        <v>3405</v>
      </c>
      <c r="C433" s="5">
        <v>7.82</v>
      </c>
      <c r="D433" s="31">
        <f>B433*C433</f>
        <v>26627.100000000002</v>
      </c>
      <c r="E433" s="7">
        <v>9.72</v>
      </c>
      <c r="F433" s="32">
        <f>E433*B433</f>
        <v>33096.6</v>
      </c>
      <c r="G433" s="17">
        <f>F433-D433</f>
        <v>6469.499999999996</v>
      </c>
      <c r="H433" s="27"/>
      <c r="I433" s="5"/>
      <c r="K433" s="6">
        <f>G433</f>
        <v>6469.499999999996</v>
      </c>
    </row>
    <row r="434" spans="1:9" ht="12.75">
      <c r="A434" s="37" t="s">
        <v>52</v>
      </c>
      <c r="B434" s="5"/>
      <c r="C434" s="5"/>
      <c r="D434" s="91"/>
      <c r="E434" s="5"/>
      <c r="F434" s="91">
        <f>D434</f>
        <v>0</v>
      </c>
      <c r="G434" s="93">
        <f>F434-D434</f>
        <v>0</v>
      </c>
      <c r="H434" s="27"/>
      <c r="I434" s="5"/>
    </row>
    <row r="435" spans="1:9" ht="12.75">
      <c r="A435" s="28" t="s">
        <v>53</v>
      </c>
      <c r="B435" s="5"/>
      <c r="C435" s="5"/>
      <c r="D435" s="31">
        <f>SUM(D430:D434)</f>
        <v>1506177.012</v>
      </c>
      <c r="E435" s="5"/>
      <c r="F435" s="34">
        <f>SUM(F430:F434)</f>
        <v>1642606.512</v>
      </c>
      <c r="G435" s="34">
        <f>SUM(G430:G434)</f>
        <v>136429.5</v>
      </c>
      <c r="H435" s="27"/>
      <c r="I435" s="5"/>
    </row>
    <row r="436" spans="1:9" ht="12.75">
      <c r="A436" s="28" t="s">
        <v>54</v>
      </c>
      <c r="B436" s="5"/>
      <c r="C436" s="5"/>
      <c r="D436" s="31">
        <v>285662.29</v>
      </c>
      <c r="E436" s="5"/>
      <c r="F436" s="34">
        <f>D436</f>
        <v>285662.29</v>
      </c>
      <c r="G436" s="99">
        <f>F436-D436</f>
        <v>0</v>
      </c>
      <c r="H436" s="27"/>
      <c r="I436" s="5"/>
    </row>
    <row r="437" spans="1:9" ht="12.75">
      <c r="A437" s="28" t="s">
        <v>55</v>
      </c>
      <c r="B437" s="5"/>
      <c r="C437" s="5"/>
      <c r="D437" s="98">
        <v>130516.87</v>
      </c>
      <c r="E437" s="5"/>
      <c r="F437" s="52">
        <f>D437</f>
        <v>130516.87</v>
      </c>
      <c r="G437" s="101">
        <f>F437-D437</f>
        <v>0</v>
      </c>
      <c r="H437" s="27"/>
      <c r="I437" s="5"/>
    </row>
    <row r="438" spans="1:9" ht="12.75">
      <c r="A438" s="28" t="s">
        <v>57</v>
      </c>
      <c r="B438" s="5"/>
      <c r="C438" s="5"/>
      <c r="D438" s="34">
        <f>D435+D436+D437</f>
        <v>1922356.1720000003</v>
      </c>
      <c r="E438" s="5"/>
      <c r="F438" s="34">
        <f>F435+F436+F437</f>
        <v>2058785.6720000003</v>
      </c>
      <c r="G438" s="34">
        <f>G435+G436+G437</f>
        <v>136429.5</v>
      </c>
      <c r="H438" s="27"/>
      <c r="I438" s="5"/>
    </row>
    <row r="439" spans="1:9" ht="12.75">
      <c r="A439" s="28"/>
      <c r="B439" s="5"/>
      <c r="C439" s="5"/>
      <c r="D439" s="5"/>
      <c r="E439" s="5"/>
      <c r="F439" s="34"/>
      <c r="G439" s="5"/>
      <c r="H439" s="27"/>
      <c r="I439" s="5"/>
    </row>
    <row r="440" spans="1:9" ht="12.75">
      <c r="A440" s="28" t="s">
        <v>85</v>
      </c>
      <c r="B440" s="5"/>
      <c r="C440" s="5"/>
      <c r="D440" s="34">
        <f>D438/B430</f>
        <v>160196.3476666667</v>
      </c>
      <c r="E440" s="5"/>
      <c r="F440" s="31">
        <f>F438/B430</f>
        <v>171565.4726666667</v>
      </c>
      <c r="G440" s="31">
        <f>F440-D440</f>
        <v>11369.125</v>
      </c>
      <c r="H440" s="27"/>
      <c r="I440" s="5"/>
    </row>
    <row r="441" spans="1:9" ht="13.5" thickBot="1">
      <c r="A441" s="35" t="s">
        <v>58</v>
      </c>
      <c r="B441" s="36"/>
      <c r="C441" s="36"/>
      <c r="D441" s="36"/>
      <c r="E441" s="36"/>
      <c r="F441" s="36"/>
      <c r="G441" s="74"/>
      <c r="H441" s="56">
        <f>F438/D438-1</f>
        <v>0.07096993886312974</v>
      </c>
      <c r="I441" s="5"/>
    </row>
    <row r="442" ht="13.5" thickBot="1"/>
    <row r="443" spans="1:9" ht="12.75">
      <c r="A443" s="48" t="s">
        <v>18</v>
      </c>
      <c r="B443" s="24"/>
      <c r="C443" s="24"/>
      <c r="D443" s="24"/>
      <c r="E443" s="24"/>
      <c r="F443" s="24"/>
      <c r="G443" s="24"/>
      <c r="H443" s="25"/>
      <c r="I443" s="5"/>
    </row>
    <row r="444" spans="1:9" ht="12.75">
      <c r="A444" s="26" t="s">
        <v>142</v>
      </c>
      <c r="B444" s="5"/>
      <c r="C444" s="5"/>
      <c r="D444" s="5"/>
      <c r="E444" s="5"/>
      <c r="F444" s="5"/>
      <c r="G444" s="5"/>
      <c r="H444" s="51"/>
      <c r="I444" s="34"/>
    </row>
    <row r="445" spans="1:9" ht="12.75">
      <c r="A445" s="28"/>
      <c r="B445" s="57" t="s">
        <v>28</v>
      </c>
      <c r="C445" s="163" t="s">
        <v>48</v>
      </c>
      <c r="D445" s="164"/>
      <c r="E445" s="165" t="s">
        <v>20</v>
      </c>
      <c r="F445" s="166"/>
      <c r="G445" s="71" t="s">
        <v>86</v>
      </c>
      <c r="H445" s="78" t="s">
        <v>58</v>
      </c>
      <c r="I445" s="72"/>
    </row>
    <row r="446" spans="1:9" ht="12.75">
      <c r="A446" s="28"/>
      <c r="B446" s="58" t="s">
        <v>49</v>
      </c>
      <c r="C446" s="61" t="s">
        <v>25</v>
      </c>
      <c r="D446" s="62" t="s">
        <v>37</v>
      </c>
      <c r="E446" s="64" t="s">
        <v>25</v>
      </c>
      <c r="F446" s="65" t="s">
        <v>37</v>
      </c>
      <c r="G446" s="72" t="s">
        <v>23</v>
      </c>
      <c r="H446" s="79" t="s">
        <v>23</v>
      </c>
      <c r="I446" s="72"/>
    </row>
    <row r="447" spans="1:9" ht="12.75">
      <c r="A447" s="28"/>
      <c r="B447" s="59" t="s">
        <v>40</v>
      </c>
      <c r="C447" s="59" t="s">
        <v>41</v>
      </c>
      <c r="D447" s="63" t="s">
        <v>42</v>
      </c>
      <c r="E447" s="66" t="s">
        <v>43</v>
      </c>
      <c r="F447" s="60" t="s">
        <v>44</v>
      </c>
      <c r="G447" s="73" t="s">
        <v>45</v>
      </c>
      <c r="H447" s="80" t="s">
        <v>87</v>
      </c>
      <c r="I447" s="22"/>
    </row>
    <row r="448" spans="1:12" ht="12.75">
      <c r="A448" s="28" t="s">
        <v>50</v>
      </c>
      <c r="B448" s="29">
        <v>12</v>
      </c>
      <c r="C448" s="106">
        <v>1069</v>
      </c>
      <c r="D448" s="31">
        <f>B448*C448</f>
        <v>12828</v>
      </c>
      <c r="E448" s="106">
        <f>C448</f>
        <v>1069</v>
      </c>
      <c r="F448" s="32">
        <f>E448*B448</f>
        <v>12828</v>
      </c>
      <c r="G448" s="17">
        <f>F448-D448</f>
        <v>0</v>
      </c>
      <c r="H448" s="27"/>
      <c r="I448" s="5"/>
      <c r="L448" s="6">
        <f>G448</f>
        <v>0</v>
      </c>
    </row>
    <row r="449" spans="1:9" ht="12.75">
      <c r="A449" s="28" t="s">
        <v>78</v>
      </c>
      <c r="B449" s="9">
        <v>42588000</v>
      </c>
      <c r="C449" s="45">
        <v>0.03077</v>
      </c>
      <c r="D449" s="31">
        <f>B449*C449</f>
        <v>1310432.76</v>
      </c>
      <c r="E449" s="33">
        <f>C449</f>
        <v>0.03077</v>
      </c>
      <c r="F449" s="32">
        <f>E449*B449</f>
        <v>1310432.76</v>
      </c>
      <c r="G449" s="17">
        <f>F449-D449</f>
        <v>0</v>
      </c>
      <c r="H449" s="27"/>
      <c r="I449" s="5"/>
    </row>
    <row r="450" spans="1:11" ht="12.75">
      <c r="A450" s="37" t="s">
        <v>79</v>
      </c>
      <c r="B450" s="40">
        <v>72000</v>
      </c>
      <c r="C450" s="7">
        <v>5.39</v>
      </c>
      <c r="D450" s="31">
        <f>B450*C450</f>
        <v>388080</v>
      </c>
      <c r="E450" s="42">
        <v>7.29</v>
      </c>
      <c r="F450" s="32">
        <f>E450*B450</f>
        <v>524880</v>
      </c>
      <c r="G450" s="17">
        <f>F450-D450</f>
        <v>136800</v>
      </c>
      <c r="H450" s="27"/>
      <c r="I450" s="5"/>
      <c r="K450" s="6">
        <f>G450</f>
        <v>136800</v>
      </c>
    </row>
    <row r="451" spans="1:11" ht="12.75">
      <c r="A451" s="28" t="s">
        <v>80</v>
      </c>
      <c r="B451" s="5">
        <v>3247.984</v>
      </c>
      <c r="C451" s="5">
        <v>7.82</v>
      </c>
      <c r="D451" s="31">
        <f>B451*C451</f>
        <v>25399.23488</v>
      </c>
      <c r="E451" s="7">
        <v>9.72</v>
      </c>
      <c r="F451" s="32">
        <f>E451*B451</f>
        <v>31570.40448</v>
      </c>
      <c r="G451" s="17">
        <f>F451-D451</f>
        <v>6171.169600000001</v>
      </c>
      <c r="H451" s="27"/>
      <c r="I451" s="5"/>
      <c r="K451" s="6">
        <f>G451</f>
        <v>6171.169600000001</v>
      </c>
    </row>
    <row r="452" spans="1:9" ht="12.75">
      <c r="A452" s="37" t="s">
        <v>52</v>
      </c>
      <c r="B452" s="5"/>
      <c r="C452" s="5"/>
      <c r="D452" s="98"/>
      <c r="E452" s="31"/>
      <c r="F452" s="98">
        <f>D452</f>
        <v>0</v>
      </c>
      <c r="G452" s="93">
        <f>F452-D452</f>
        <v>0</v>
      </c>
      <c r="H452" s="27"/>
      <c r="I452" s="5"/>
    </row>
    <row r="453" spans="1:9" ht="12.75">
      <c r="A453" s="28" t="s">
        <v>53</v>
      </c>
      <c r="B453" s="5"/>
      <c r="C453" s="5"/>
      <c r="D453" s="31">
        <f>SUM(D448:D452)</f>
        <v>1736739.99488</v>
      </c>
      <c r="E453" s="5"/>
      <c r="F453" s="34">
        <f>SUM(F448:F452)</f>
        <v>1879711.16448</v>
      </c>
      <c r="G453" s="34">
        <f>SUM(G448:G452)</f>
        <v>142971.1696</v>
      </c>
      <c r="H453" s="27"/>
      <c r="I453" s="5"/>
    </row>
    <row r="454" spans="1:9" ht="12.75">
      <c r="A454" s="28" t="s">
        <v>54</v>
      </c>
      <c r="B454" s="5"/>
      <c r="C454" s="5"/>
      <c r="D454" s="31">
        <v>349035.91</v>
      </c>
      <c r="E454" s="5"/>
      <c r="F454" s="34">
        <f>D454</f>
        <v>349035.91</v>
      </c>
      <c r="G454" s="99">
        <f>F454-D454</f>
        <v>0</v>
      </c>
      <c r="H454" s="27"/>
      <c r="I454" s="5"/>
    </row>
    <row r="455" spans="1:9" ht="12.75">
      <c r="A455" s="28" t="s">
        <v>55</v>
      </c>
      <c r="B455" s="5"/>
      <c r="C455" s="5"/>
      <c r="D455" s="98">
        <v>150224.39</v>
      </c>
      <c r="E455" s="5"/>
      <c r="F455" s="52">
        <f>D455</f>
        <v>150224.39</v>
      </c>
      <c r="G455" s="101">
        <f>F455-D455</f>
        <v>0</v>
      </c>
      <c r="H455" s="27"/>
      <c r="I455" s="5"/>
    </row>
    <row r="456" spans="1:9" ht="12.75">
      <c r="A456" s="28" t="s">
        <v>57</v>
      </c>
      <c r="B456" s="5"/>
      <c r="C456" s="5"/>
      <c r="D456" s="34">
        <f>D453+D454+D455</f>
        <v>2236000.29488</v>
      </c>
      <c r="E456" s="5"/>
      <c r="F456" s="34">
        <f>F453+F454+F455</f>
        <v>2378971.46448</v>
      </c>
      <c r="G456" s="34">
        <f>G453+G454+G455</f>
        <v>142971.1696</v>
      </c>
      <c r="H456" s="27"/>
      <c r="I456" s="5"/>
    </row>
    <row r="457" spans="1:9" ht="12.75">
      <c r="A457" s="28"/>
      <c r="B457" s="5"/>
      <c r="C457" s="5"/>
      <c r="D457" s="5"/>
      <c r="E457" s="5"/>
      <c r="F457" s="34"/>
      <c r="G457" s="5"/>
      <c r="H457" s="27"/>
      <c r="I457" s="5"/>
    </row>
    <row r="458" spans="1:9" ht="12.75">
      <c r="A458" s="28" t="s">
        <v>85</v>
      </c>
      <c r="B458" s="5"/>
      <c r="C458" s="5"/>
      <c r="D458" s="34">
        <f>D456/B448</f>
        <v>186333.35790666667</v>
      </c>
      <c r="E458" s="5"/>
      <c r="F458" s="31">
        <f>F456/B448</f>
        <v>198247.62204000002</v>
      </c>
      <c r="G458" s="31">
        <f>F458-D458</f>
        <v>11914.264133333345</v>
      </c>
      <c r="H458" s="27"/>
      <c r="I458" s="5"/>
    </row>
    <row r="459" spans="1:9" ht="13.5" thickBot="1">
      <c r="A459" s="35" t="s">
        <v>58</v>
      </c>
      <c r="B459" s="36"/>
      <c r="C459" s="36"/>
      <c r="D459" s="36"/>
      <c r="E459" s="36"/>
      <c r="F459" s="36"/>
      <c r="G459" s="74">
        <f>F456/D456-1</f>
        <v>0.0639405862008946</v>
      </c>
      <c r="H459" s="56">
        <f>F456/D456-1</f>
        <v>0.0639405862008946</v>
      </c>
      <c r="I459" s="5"/>
    </row>
    <row r="460" ht="13.5" thickBot="1"/>
    <row r="461" spans="1:9" ht="12.75">
      <c r="A461" s="48" t="s">
        <v>18</v>
      </c>
      <c r="B461" s="24"/>
      <c r="C461" s="24"/>
      <c r="D461" s="24"/>
      <c r="E461" s="24"/>
      <c r="F461" s="24"/>
      <c r="G461" s="24"/>
      <c r="H461" s="88"/>
      <c r="I461" s="34"/>
    </row>
    <row r="462" spans="1:9" ht="12.75">
      <c r="A462" s="26" t="s">
        <v>143</v>
      </c>
      <c r="B462" s="5"/>
      <c r="C462" s="5"/>
      <c r="D462" s="5"/>
      <c r="E462" s="5"/>
      <c r="F462" s="5"/>
      <c r="G462" s="5"/>
      <c r="H462" s="27"/>
      <c r="I462" s="5"/>
    </row>
    <row r="463" spans="1:9" ht="12.75">
      <c r="A463" s="28" t="s">
        <v>109</v>
      </c>
      <c r="B463" s="57" t="s">
        <v>28</v>
      </c>
      <c r="C463" s="163" t="s">
        <v>48</v>
      </c>
      <c r="D463" s="164"/>
      <c r="E463" s="165" t="s">
        <v>20</v>
      </c>
      <c r="F463" s="166"/>
      <c r="G463" s="71" t="s">
        <v>86</v>
      </c>
      <c r="H463" s="78" t="s">
        <v>58</v>
      </c>
      <c r="I463" s="72"/>
    </row>
    <row r="464" spans="1:9" ht="12.75">
      <c r="A464" s="28"/>
      <c r="B464" s="58" t="s">
        <v>49</v>
      </c>
      <c r="C464" s="61" t="s">
        <v>25</v>
      </c>
      <c r="D464" s="62" t="s">
        <v>37</v>
      </c>
      <c r="E464" s="64" t="s">
        <v>25</v>
      </c>
      <c r="F464" s="65" t="s">
        <v>37</v>
      </c>
      <c r="G464" s="72" t="s">
        <v>23</v>
      </c>
      <c r="H464" s="79" t="s">
        <v>23</v>
      </c>
      <c r="I464" s="72"/>
    </row>
    <row r="465" spans="1:9" ht="12.75">
      <c r="A465" s="28"/>
      <c r="B465" s="59" t="s">
        <v>40</v>
      </c>
      <c r="C465" s="59" t="s">
        <v>41</v>
      </c>
      <c r="D465" s="63" t="s">
        <v>42</v>
      </c>
      <c r="E465" s="66" t="s">
        <v>43</v>
      </c>
      <c r="F465" s="60" t="s">
        <v>44</v>
      </c>
      <c r="G465" s="73" t="s">
        <v>45</v>
      </c>
      <c r="H465" s="80" t="s">
        <v>87</v>
      </c>
      <c r="I465" s="22"/>
    </row>
    <row r="466" spans="1:12" ht="12.75">
      <c r="A466" s="28" t="s">
        <v>50</v>
      </c>
      <c r="B466" s="29">
        <v>12</v>
      </c>
      <c r="C466" s="106">
        <v>2373</v>
      </c>
      <c r="D466" s="31">
        <f>B466*C466</f>
        <v>28476</v>
      </c>
      <c r="E466" s="106">
        <f>C466</f>
        <v>2373</v>
      </c>
      <c r="F466" s="32">
        <f>E466*B466</f>
        <v>28476</v>
      </c>
      <c r="G466" s="17">
        <f>F466-D466</f>
        <v>0</v>
      </c>
      <c r="H466" s="27"/>
      <c r="I466" s="5"/>
      <c r="L466" s="6">
        <f>+G466</f>
        <v>0</v>
      </c>
    </row>
    <row r="467" spans="1:9" ht="12.75">
      <c r="A467" s="28" t="s">
        <v>81</v>
      </c>
      <c r="B467" s="9">
        <v>41238678</v>
      </c>
      <c r="C467" s="45">
        <v>0.03735</v>
      </c>
      <c r="D467" s="31">
        <f>B467*C467</f>
        <v>1540264.6233</v>
      </c>
      <c r="E467" s="33">
        <f>C467</f>
        <v>0.03735</v>
      </c>
      <c r="F467" s="32">
        <f>E467*B467</f>
        <v>1540264.6233</v>
      </c>
      <c r="G467" s="17">
        <f>F467-D467</f>
        <v>0</v>
      </c>
      <c r="H467" s="27"/>
      <c r="I467" s="5"/>
    </row>
    <row r="468" spans="1:9" ht="12.75">
      <c r="A468" s="37" t="s">
        <v>82</v>
      </c>
      <c r="B468" s="9">
        <v>12473322</v>
      </c>
      <c r="C468" s="46">
        <v>0.02983</v>
      </c>
      <c r="D468" s="31">
        <f>B468*C468</f>
        <v>372079.19526</v>
      </c>
      <c r="E468" s="45">
        <f>C468</f>
        <v>0.02983</v>
      </c>
      <c r="F468" s="32">
        <f>E468*B468</f>
        <v>372079.19526</v>
      </c>
      <c r="G468" s="17">
        <f>F468-D468</f>
        <v>0</v>
      </c>
      <c r="H468" s="27"/>
      <c r="I468" s="5"/>
    </row>
    <row r="469" spans="1:11" ht="12.75">
      <c r="A469" s="28" t="s">
        <v>83</v>
      </c>
      <c r="B469" s="40">
        <v>97032.183</v>
      </c>
      <c r="C469" s="7">
        <v>5.39</v>
      </c>
      <c r="D469" s="31">
        <f>B469*C469</f>
        <v>523003.46637</v>
      </c>
      <c r="E469" s="42">
        <v>7.29</v>
      </c>
      <c r="F469" s="32">
        <f>E469*B469</f>
        <v>707364.61407</v>
      </c>
      <c r="G469" s="17">
        <f>F469-D469</f>
        <v>184361.14770000003</v>
      </c>
      <c r="H469" s="27"/>
      <c r="I469" s="5"/>
      <c r="K469" s="6">
        <f>G469</f>
        <v>184361.14770000003</v>
      </c>
    </row>
    <row r="470" spans="1:9" ht="12.75">
      <c r="A470" s="37" t="s">
        <v>52</v>
      </c>
      <c r="B470" s="5"/>
      <c r="C470" s="5"/>
      <c r="D470" s="111"/>
      <c r="E470" s="31"/>
      <c r="F470" s="98">
        <f>D470</f>
        <v>0</v>
      </c>
      <c r="G470" s="93">
        <f>F470-D470</f>
        <v>0</v>
      </c>
      <c r="H470" s="27"/>
      <c r="I470" s="5"/>
    </row>
    <row r="471" spans="1:9" ht="12.75">
      <c r="A471" s="28" t="s">
        <v>53</v>
      </c>
      <c r="B471" s="5"/>
      <c r="C471" s="5"/>
      <c r="D471" s="31">
        <f>SUM(D466:D470)</f>
        <v>2463823.28493</v>
      </c>
      <c r="E471" s="5"/>
      <c r="F471" s="34">
        <f>SUM(F466:F470)</f>
        <v>2648184.43263</v>
      </c>
      <c r="G471" s="34">
        <f>SUM(G466:G470)</f>
        <v>184361.14770000003</v>
      </c>
      <c r="H471" s="27"/>
      <c r="I471" s="5"/>
    </row>
    <row r="472" spans="1:9" ht="12.75">
      <c r="A472" s="28" t="s">
        <v>54</v>
      </c>
      <c r="B472" s="5"/>
      <c r="C472" s="5"/>
      <c r="D472" s="31">
        <v>434809.83</v>
      </c>
      <c r="E472" s="5"/>
      <c r="F472" s="34">
        <f>D472</f>
        <v>434809.83</v>
      </c>
      <c r="G472" s="99">
        <f>F472-D472</f>
        <v>0</v>
      </c>
      <c r="H472" s="27"/>
      <c r="I472" s="5"/>
    </row>
    <row r="473" spans="1:9" ht="12.75">
      <c r="A473" s="28" t="s">
        <v>55</v>
      </c>
      <c r="B473" s="5"/>
      <c r="C473" s="5"/>
      <c r="D473" s="98">
        <v>213594.44</v>
      </c>
      <c r="E473" s="5"/>
      <c r="F473" s="52">
        <f>D473</f>
        <v>213594.44</v>
      </c>
      <c r="G473" s="101">
        <f>F473-D473</f>
        <v>0</v>
      </c>
      <c r="H473" s="27"/>
      <c r="I473" s="5"/>
    </row>
    <row r="474" spans="1:9" ht="12.75">
      <c r="A474" s="28" t="s">
        <v>57</v>
      </c>
      <c r="B474" s="5"/>
      <c r="C474" s="5"/>
      <c r="D474" s="34">
        <f>D471+D472+D473</f>
        <v>3112227.55493</v>
      </c>
      <c r="E474" s="5"/>
      <c r="F474" s="70">
        <f>F473+F472+F471</f>
        <v>3296588.70263</v>
      </c>
      <c r="G474" s="70">
        <f>G473+G472+G471</f>
        <v>184361.14770000003</v>
      </c>
      <c r="H474" s="27"/>
      <c r="I474" s="5"/>
    </row>
    <row r="475" spans="1:9" ht="12.75">
      <c r="A475" s="28"/>
      <c r="B475" s="5"/>
      <c r="C475" s="5"/>
      <c r="D475" s="5"/>
      <c r="E475" s="5"/>
      <c r="F475" s="34"/>
      <c r="G475" s="5"/>
      <c r="H475" s="27"/>
      <c r="I475" s="5"/>
    </row>
    <row r="476" spans="1:9" ht="12.75">
      <c r="A476" s="28" t="s">
        <v>85</v>
      </c>
      <c r="B476" s="5"/>
      <c r="C476" s="5"/>
      <c r="D476" s="34">
        <f>D474/B466</f>
        <v>259352.29624416668</v>
      </c>
      <c r="E476" s="5"/>
      <c r="F476" s="31">
        <f>F474/B466</f>
        <v>274715.72521916666</v>
      </c>
      <c r="G476" s="31">
        <f>F476-D476</f>
        <v>15363.428974999988</v>
      </c>
      <c r="H476" s="27"/>
      <c r="I476" s="5"/>
    </row>
    <row r="477" spans="1:9" ht="13.5" thickBot="1">
      <c r="A477" s="55" t="s">
        <v>58</v>
      </c>
      <c r="B477" s="36"/>
      <c r="C477" s="36"/>
      <c r="D477" s="36"/>
      <c r="E477" s="36"/>
      <c r="F477" s="36"/>
      <c r="G477" s="36"/>
      <c r="H477" s="94">
        <f>F474/D474-1</f>
        <v>0.059237682478570086</v>
      </c>
      <c r="I477" s="87"/>
    </row>
    <row r="479" ht="12.75">
      <c r="J479" s="10" t="s">
        <v>88</v>
      </c>
    </row>
    <row r="480" spans="10:13" ht="12.75">
      <c r="J480" s="89" t="s">
        <v>21</v>
      </c>
      <c r="K480" s="95" t="s">
        <v>83</v>
      </c>
      <c r="L480" s="96" t="s">
        <v>89</v>
      </c>
      <c r="M480" s="97" t="s">
        <v>90</v>
      </c>
    </row>
    <row r="481" spans="7:10" ht="12.75">
      <c r="G481" t="s">
        <v>150</v>
      </c>
      <c r="H481" t="s">
        <v>96</v>
      </c>
      <c r="J481" s="2">
        <f>SUM(J12:J468)</f>
        <v>922784523</v>
      </c>
    </row>
    <row r="482" spans="7:10" ht="12.75">
      <c r="G482" t="s">
        <v>150</v>
      </c>
      <c r="H482" t="s">
        <v>97</v>
      </c>
      <c r="J482" s="92">
        <f>Lights!G36</f>
        <v>9737065</v>
      </c>
    </row>
    <row r="483" spans="7:10" ht="12.75">
      <c r="G483" t="s">
        <v>99</v>
      </c>
      <c r="H483" t="s">
        <v>151</v>
      </c>
      <c r="J483" s="2">
        <f>J481+J482</f>
        <v>932521588</v>
      </c>
    </row>
    <row r="485" spans="8:10" ht="12.75">
      <c r="H485" s="109" t="s">
        <v>91</v>
      </c>
      <c r="J485" s="6">
        <v>4432394</v>
      </c>
    </row>
    <row r="486" ht="12.75">
      <c r="H486" s="109"/>
    </row>
    <row r="487" spans="8:11" ht="12.75">
      <c r="H487" s="109" t="s">
        <v>148</v>
      </c>
      <c r="K487" s="107">
        <f>SUM(K11:K477)</f>
        <v>833761.7145</v>
      </c>
    </row>
    <row r="488" ht="12.75">
      <c r="H488" s="109"/>
    </row>
    <row r="489" spans="8:12" ht="12.75">
      <c r="H489" s="109" t="s">
        <v>92</v>
      </c>
      <c r="L489" s="108">
        <f>SUM(L11:L477)</f>
        <v>0</v>
      </c>
    </row>
    <row r="490" ht="12.75">
      <c r="H490" s="109"/>
    </row>
    <row r="491" spans="8:11" ht="12.75">
      <c r="H491" s="109" t="s">
        <v>149</v>
      </c>
      <c r="K491" s="6">
        <f>J485-K487</f>
        <v>3598632.2855</v>
      </c>
    </row>
    <row r="493" spans="8:12" ht="12.75">
      <c r="H493" s="109" t="s">
        <v>93</v>
      </c>
      <c r="L493" s="6">
        <f>K491-L489</f>
        <v>3598632.2855</v>
      </c>
    </row>
    <row r="494" ht="12.75">
      <c r="H494" s="109" t="s">
        <v>94</v>
      </c>
    </row>
    <row r="496" spans="8:13" ht="12.75">
      <c r="H496" s="109" t="s">
        <v>95</v>
      </c>
      <c r="M496" s="135">
        <f>L493/J483</f>
        <v>0.003859033755152058</v>
      </c>
    </row>
    <row r="497" ht="12.75">
      <c r="H497" s="109" t="s">
        <v>146</v>
      </c>
    </row>
    <row r="499" spans="1:7" ht="12.75">
      <c r="A499" s="109" t="s">
        <v>98</v>
      </c>
      <c r="G499" s="6">
        <f>J485</f>
        <v>4432394</v>
      </c>
    </row>
    <row r="500" spans="1:7" ht="12.75">
      <c r="A500" s="109" t="s">
        <v>102</v>
      </c>
      <c r="G500" s="6">
        <f>G18+G34+G50+G67+G84+G102+G120+G139+G158+G179+G198+G217+G239+G264+G284+G303+G321+G341+G360+G379+G398+G419+G438+G456+G474</f>
        <v>4394818.598780318</v>
      </c>
    </row>
    <row r="501" spans="1:7" ht="12.75">
      <c r="A501" s="109" t="s">
        <v>103</v>
      </c>
      <c r="G501" s="93">
        <f>Lights!J36</f>
        <v>37575.66251110968</v>
      </c>
    </row>
    <row r="502" spans="1:7" ht="12.75">
      <c r="A502" s="109" t="s">
        <v>104</v>
      </c>
      <c r="G502" s="6">
        <f>G499-G500-G501</f>
        <v>-0.2612914278433891</v>
      </c>
    </row>
  </sheetData>
  <mergeCells count="50">
    <mergeCell ref="C292:D292"/>
    <mergeCell ref="E292:F292"/>
    <mergeCell ref="C311:D311"/>
    <mergeCell ref="E311:F311"/>
    <mergeCell ref="C331:D331"/>
    <mergeCell ref="E331:F331"/>
    <mergeCell ref="C349:D349"/>
    <mergeCell ref="E349:F349"/>
    <mergeCell ref="C248:D248"/>
    <mergeCell ref="E248:F248"/>
    <mergeCell ref="C272:D272"/>
    <mergeCell ref="E272:F272"/>
    <mergeCell ref="C128:D128"/>
    <mergeCell ref="E128:F128"/>
    <mergeCell ref="C187:D187"/>
    <mergeCell ref="E187:F187"/>
    <mergeCell ref="C147:D147"/>
    <mergeCell ref="E147:F147"/>
    <mergeCell ref="C168:D168"/>
    <mergeCell ref="E168:F168"/>
    <mergeCell ref="C40:D40"/>
    <mergeCell ref="E40:F40"/>
    <mergeCell ref="C8:D8"/>
    <mergeCell ref="E8:F8"/>
    <mergeCell ref="C24:D24"/>
    <mergeCell ref="E24:F24"/>
    <mergeCell ref="C57:D57"/>
    <mergeCell ref="E57:F57"/>
    <mergeCell ref="C74:D74"/>
    <mergeCell ref="E74:F74"/>
    <mergeCell ref="C92:D92"/>
    <mergeCell ref="E92:F92"/>
    <mergeCell ref="C109:D109"/>
    <mergeCell ref="E109:F109"/>
    <mergeCell ref="C206:D206"/>
    <mergeCell ref="E206:F206"/>
    <mergeCell ref="C225:D225"/>
    <mergeCell ref="E225:F225"/>
    <mergeCell ref="C368:D368"/>
    <mergeCell ref="E368:F368"/>
    <mergeCell ref="C387:D387"/>
    <mergeCell ref="E387:F387"/>
    <mergeCell ref="C408:D408"/>
    <mergeCell ref="E408:F408"/>
    <mergeCell ref="C463:D463"/>
    <mergeCell ref="E463:F463"/>
    <mergeCell ref="C427:D427"/>
    <mergeCell ref="E427:F427"/>
    <mergeCell ref="C445:D445"/>
    <mergeCell ref="E445:F445"/>
  </mergeCells>
  <printOptions horizontalCentered="1"/>
  <pageMargins left="0.45" right="0.21" top="0.56" bottom="0.4" header="0.5" footer="0.27"/>
  <pageSetup fitToHeight="0" fitToWidth="1" horizontalDpi="600" verticalDpi="600" orientation="portrait" scale="57" r:id="rId1"/>
  <rowBreaks count="5" manualBreakCount="5">
    <brk id="86" max="255" man="1"/>
    <brk id="161" max="255" man="1"/>
    <brk id="242" max="255" man="1"/>
    <brk id="324" max="255" man="1"/>
    <brk id="4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0"/>
  <sheetViews>
    <sheetView workbookViewId="0" topLeftCell="A1">
      <selection activeCell="A7" sqref="A7"/>
    </sheetView>
  </sheetViews>
  <sheetFormatPr defaultColWidth="9.140625" defaultRowHeight="12.75"/>
  <cols>
    <col min="1" max="1" width="52.7109375" style="0" customWidth="1"/>
    <col min="2" max="2" width="6.421875" style="0" bestFit="1" customWidth="1"/>
    <col min="5" max="5" width="12.140625" style="0" customWidth="1"/>
    <col min="7" max="7" width="12.8515625" style="0" customWidth="1"/>
    <col min="8" max="8" width="9.140625" style="146" customWidth="1"/>
    <col min="9" max="9" width="10.140625" style="146" bestFit="1" customWidth="1"/>
    <col min="10" max="10" width="10.8515625" style="146" customWidth="1"/>
    <col min="11" max="11" width="15.140625" style="146" customWidth="1"/>
  </cols>
  <sheetData>
    <row r="3" ht="12.75">
      <c r="K3" s="147" t="s">
        <v>161</v>
      </c>
    </row>
    <row r="4" spans="2:11" ht="12.75">
      <c r="B4" s="138"/>
      <c r="K4" s="147" t="s">
        <v>162</v>
      </c>
    </row>
    <row r="5" spans="2:11" ht="12.75">
      <c r="B5" s="138"/>
      <c r="K5" s="147" t="s">
        <v>156</v>
      </c>
    </row>
    <row r="6" ht="12.75">
      <c r="A6" t="s">
        <v>47</v>
      </c>
    </row>
    <row r="8" spans="1:11" ht="12.75">
      <c r="A8" s="140"/>
      <c r="B8" s="143"/>
      <c r="C8" s="10" t="s">
        <v>24</v>
      </c>
      <c r="D8" s="10" t="s">
        <v>25</v>
      </c>
      <c r="E8" s="10" t="s">
        <v>46</v>
      </c>
      <c r="F8" s="10" t="s">
        <v>26</v>
      </c>
      <c r="G8" s="10" t="s">
        <v>27</v>
      </c>
      <c r="H8" s="148" t="s">
        <v>20</v>
      </c>
      <c r="I8" s="148" t="s">
        <v>20</v>
      </c>
      <c r="J8" s="148"/>
      <c r="K8" s="148"/>
    </row>
    <row r="9" spans="1:11" ht="12.75">
      <c r="A9" s="141"/>
      <c r="B9" s="144" t="s">
        <v>160</v>
      </c>
      <c r="C9" s="11" t="s">
        <v>28</v>
      </c>
      <c r="D9" s="11" t="s">
        <v>29</v>
      </c>
      <c r="E9" s="11" t="s">
        <v>24</v>
      </c>
      <c r="F9" s="11" t="s">
        <v>21</v>
      </c>
      <c r="G9" s="11" t="s">
        <v>30</v>
      </c>
      <c r="H9" s="149" t="s">
        <v>31</v>
      </c>
      <c r="I9" s="149" t="s">
        <v>32</v>
      </c>
      <c r="J9" s="149" t="s">
        <v>86</v>
      </c>
      <c r="K9" s="149" t="s">
        <v>22</v>
      </c>
    </row>
    <row r="10" spans="1:11" ht="12.75">
      <c r="A10" s="142"/>
      <c r="B10" s="145" t="s">
        <v>25</v>
      </c>
      <c r="C10" s="12" t="s">
        <v>33</v>
      </c>
      <c r="D10" s="12" t="s">
        <v>34</v>
      </c>
      <c r="E10" s="12" t="s">
        <v>19</v>
      </c>
      <c r="F10" s="12" t="s">
        <v>35</v>
      </c>
      <c r="G10" s="12" t="s">
        <v>36</v>
      </c>
      <c r="H10" s="112" t="s">
        <v>32</v>
      </c>
      <c r="I10" s="112" t="s">
        <v>37</v>
      </c>
      <c r="J10" s="112" t="s">
        <v>38</v>
      </c>
      <c r="K10" s="112" t="s">
        <v>38</v>
      </c>
    </row>
    <row r="11" spans="1:11" ht="12.75">
      <c r="A11" s="15" t="s">
        <v>39</v>
      </c>
      <c r="B11" s="3"/>
      <c r="C11" s="13" t="s">
        <v>40</v>
      </c>
      <c r="D11" s="13" t="s">
        <v>41</v>
      </c>
      <c r="E11" s="13" t="s">
        <v>42</v>
      </c>
      <c r="F11" s="13" t="s">
        <v>43</v>
      </c>
      <c r="G11" s="13" t="s">
        <v>44</v>
      </c>
      <c r="H11" s="150" t="s">
        <v>45</v>
      </c>
      <c r="I11" s="150" t="s">
        <v>59</v>
      </c>
      <c r="J11" s="150" t="s">
        <v>101</v>
      </c>
      <c r="K11" s="150" t="s">
        <v>100</v>
      </c>
    </row>
    <row r="12" spans="1:11" ht="12.75">
      <c r="A12" s="4"/>
      <c r="B12" s="4"/>
      <c r="C12" s="14"/>
      <c r="D12" s="14"/>
      <c r="E12" s="14"/>
      <c r="F12" s="14"/>
      <c r="G12" s="14"/>
      <c r="H12" s="151"/>
      <c r="I12" s="151"/>
      <c r="K12" s="151"/>
    </row>
    <row r="13" spans="1:11" ht="12.75">
      <c r="A13" t="s">
        <v>1</v>
      </c>
      <c r="B13">
        <v>11</v>
      </c>
      <c r="C13" s="2">
        <v>5320</v>
      </c>
      <c r="D13" s="1">
        <v>5.06</v>
      </c>
      <c r="E13" s="16">
        <f>C13*D13</f>
        <v>26919.199999999997</v>
      </c>
      <c r="F13">
        <v>70</v>
      </c>
      <c r="G13" s="2">
        <f>F13*C13</f>
        <v>372400</v>
      </c>
      <c r="H13" s="136">
        <f>D13+F13*Normalization!$M$496</f>
        <v>5.330132362860644</v>
      </c>
      <c r="I13" s="152">
        <f>H13*C13</f>
        <v>28356.304170418625</v>
      </c>
      <c r="J13" s="153">
        <f>I13-E13</f>
        <v>1437.1041704186282</v>
      </c>
      <c r="K13" s="137">
        <f aca="true" t="shared" si="0" ref="K13:K21">I13/E13-1</f>
        <v>0.05338584246257794</v>
      </c>
    </row>
    <row r="14" spans="1:11" ht="12.75">
      <c r="A14" t="s">
        <v>1</v>
      </c>
      <c r="B14">
        <v>14</v>
      </c>
      <c r="C14" s="2">
        <v>53842</v>
      </c>
      <c r="D14" s="1">
        <v>8.81</v>
      </c>
      <c r="E14" s="16">
        <f aca="true" t="shared" si="1" ref="E14:E34">C14*D14</f>
        <v>474348.02</v>
      </c>
      <c r="F14">
        <v>73</v>
      </c>
      <c r="G14" s="2">
        <f aca="true" t="shared" si="2" ref="G14:G34">F14*C14</f>
        <v>3930466</v>
      </c>
      <c r="H14" s="136">
        <f>D14+F14*Normalization!$M$496</f>
        <v>9.091709464126101</v>
      </c>
      <c r="I14" s="152">
        <f aca="true" t="shared" si="3" ref="I14:I34">H14*C14</f>
        <v>489515.8209674775</v>
      </c>
      <c r="J14" s="153">
        <f aca="true" t="shared" si="4" ref="J14:J34">I14-E14</f>
        <v>15167.800967477495</v>
      </c>
      <c r="K14" s="137">
        <f t="shared" si="0"/>
        <v>0.03197610262498296</v>
      </c>
    </row>
    <row r="15" spans="1:11" ht="12.75">
      <c r="A15" t="s">
        <v>2</v>
      </c>
      <c r="B15">
        <v>21</v>
      </c>
      <c r="C15" s="2">
        <v>803</v>
      </c>
      <c r="D15" s="1">
        <v>7.69</v>
      </c>
      <c r="E15" s="16">
        <f t="shared" si="1"/>
        <v>6175.070000000001</v>
      </c>
      <c r="F15">
        <v>159</v>
      </c>
      <c r="G15" s="2">
        <f t="shared" si="2"/>
        <v>127677</v>
      </c>
      <c r="H15" s="136">
        <f>D15+F15*Normalization!$M$496</f>
        <v>8.303586367069178</v>
      </c>
      <c r="I15" s="152">
        <f t="shared" si="3"/>
        <v>6667.77985275655</v>
      </c>
      <c r="J15" s="153">
        <f t="shared" si="4"/>
        <v>492.7098527565495</v>
      </c>
      <c r="K15" s="137">
        <f t="shared" si="0"/>
        <v>0.0797901647684236</v>
      </c>
    </row>
    <row r="16" spans="1:11" ht="12.75">
      <c r="A16" t="s">
        <v>2</v>
      </c>
      <c r="B16">
        <v>24</v>
      </c>
      <c r="C16" s="2">
        <v>765</v>
      </c>
      <c r="D16" s="1">
        <v>14.02</v>
      </c>
      <c r="E16" s="16">
        <f t="shared" si="1"/>
        <v>10725.3</v>
      </c>
      <c r="F16">
        <v>154</v>
      </c>
      <c r="G16" s="2">
        <f t="shared" si="2"/>
        <v>117810</v>
      </c>
      <c r="H16" s="136">
        <f>D16+F16*Normalization!$M$496</f>
        <v>14.614291198293417</v>
      </c>
      <c r="I16" s="152">
        <f t="shared" si="3"/>
        <v>11179.932766694465</v>
      </c>
      <c r="J16" s="153">
        <f t="shared" si="4"/>
        <v>454.6327666944653</v>
      </c>
      <c r="K16" s="137">
        <f t="shared" si="0"/>
        <v>0.04238881585545062</v>
      </c>
    </row>
    <row r="17" spans="1:11" ht="12.75">
      <c r="A17" t="s">
        <v>4</v>
      </c>
      <c r="B17">
        <v>31</v>
      </c>
      <c r="C17" s="2">
        <v>90038</v>
      </c>
      <c r="D17" s="1">
        <v>5.13</v>
      </c>
      <c r="E17" s="16">
        <f t="shared" si="1"/>
        <v>461894.94</v>
      </c>
      <c r="F17">
        <v>37</v>
      </c>
      <c r="G17" s="2">
        <f t="shared" si="2"/>
        <v>3331406</v>
      </c>
      <c r="H17" s="136">
        <f>D17+F17*Normalization!$M$496</f>
        <v>5.272784248940626</v>
      </c>
      <c r="I17" s="152">
        <f t="shared" si="3"/>
        <v>474750.9482061161</v>
      </c>
      <c r="J17" s="153">
        <f t="shared" si="4"/>
        <v>12856.008206116094</v>
      </c>
      <c r="K17" s="137">
        <f t="shared" si="0"/>
        <v>0.0278331869279973</v>
      </c>
    </row>
    <row r="18" spans="1:11" ht="12.75">
      <c r="A18" t="s">
        <v>3</v>
      </c>
      <c r="B18">
        <v>34</v>
      </c>
      <c r="C18" s="2">
        <v>153</v>
      </c>
      <c r="D18" s="1">
        <v>9.81</v>
      </c>
      <c r="E18" s="16">
        <f t="shared" si="1"/>
        <v>1500.93</v>
      </c>
      <c r="F18">
        <v>73</v>
      </c>
      <c r="G18" s="2">
        <f t="shared" si="2"/>
        <v>11169</v>
      </c>
      <c r="H18" s="136">
        <f>D18+F18*Normalization!$M$496</f>
        <v>10.091709464126101</v>
      </c>
      <c r="I18" s="152">
        <f t="shared" si="3"/>
        <v>1544.0315480112934</v>
      </c>
      <c r="J18" s="153">
        <f t="shared" si="4"/>
        <v>43.10154801129329</v>
      </c>
      <c r="K18" s="137">
        <f t="shared" si="0"/>
        <v>0.028716561072996916</v>
      </c>
    </row>
    <row r="19" spans="1:11" ht="12.75">
      <c r="A19" t="s">
        <v>14</v>
      </c>
      <c r="B19">
        <v>41</v>
      </c>
      <c r="C19" s="2">
        <v>8376</v>
      </c>
      <c r="D19" s="1">
        <v>5.21</v>
      </c>
      <c r="E19" s="16">
        <f t="shared" si="1"/>
        <v>43638.96</v>
      </c>
      <c r="F19">
        <v>23</v>
      </c>
      <c r="G19" s="2">
        <f t="shared" si="2"/>
        <v>192648</v>
      </c>
      <c r="H19" s="136">
        <f>D19+F19*Normalization!$M$496</f>
        <v>5.298757776368498</v>
      </c>
      <c r="I19" s="152">
        <f t="shared" si="3"/>
        <v>44382.395134862534</v>
      </c>
      <c r="J19" s="153">
        <f t="shared" si="4"/>
        <v>743.435134862535</v>
      </c>
      <c r="K19" s="137">
        <f t="shared" si="0"/>
        <v>0.017036041529462143</v>
      </c>
    </row>
    <row r="20" spans="1:11" ht="12.75">
      <c r="A20" t="s">
        <v>5</v>
      </c>
      <c r="B20">
        <v>44</v>
      </c>
      <c r="C20" s="2">
        <v>36</v>
      </c>
      <c r="D20" s="1">
        <v>15.02</v>
      </c>
      <c r="E20" s="16">
        <f t="shared" si="1"/>
        <v>540.72</v>
      </c>
      <c r="F20">
        <v>154</v>
      </c>
      <c r="G20" s="2">
        <f t="shared" si="2"/>
        <v>5544</v>
      </c>
      <c r="H20" s="136">
        <f>D20+F20*Normalization!$M$496</f>
        <v>15.614291198293417</v>
      </c>
      <c r="I20" s="152">
        <f t="shared" si="3"/>
        <v>562.1144831385631</v>
      </c>
      <c r="J20" s="153">
        <f t="shared" si="4"/>
        <v>21.394483138563032</v>
      </c>
      <c r="K20" s="137">
        <f t="shared" si="0"/>
        <v>0.03956665767599321</v>
      </c>
    </row>
    <row r="21" spans="1:11" ht="12.75">
      <c r="A21" t="s">
        <v>13</v>
      </c>
      <c r="B21">
        <v>51</v>
      </c>
      <c r="C21" s="2">
        <v>6876</v>
      </c>
      <c r="D21" s="1">
        <v>6.74</v>
      </c>
      <c r="E21" s="16">
        <f t="shared" si="1"/>
        <v>46344.24</v>
      </c>
      <c r="F21">
        <v>37</v>
      </c>
      <c r="G21" s="2">
        <f t="shared" si="2"/>
        <v>254412</v>
      </c>
      <c r="H21" s="136">
        <f>D21+F21*Normalization!$M$496</f>
        <v>6.882784248940626</v>
      </c>
      <c r="I21" s="152">
        <f t="shared" si="3"/>
        <v>47326.02449571575</v>
      </c>
      <c r="J21" s="153">
        <f t="shared" si="4"/>
        <v>981.7844957157504</v>
      </c>
      <c r="K21" s="137">
        <f t="shared" si="0"/>
        <v>0.021184606667748795</v>
      </c>
    </row>
    <row r="22" spans="3:11" ht="12.75">
      <c r="C22" s="2"/>
      <c r="D22" s="1"/>
      <c r="E22" s="16"/>
      <c r="G22" s="2"/>
      <c r="H22" s="136"/>
      <c r="I22" s="152"/>
      <c r="J22" s="153"/>
      <c r="K22" s="137"/>
    </row>
    <row r="23" spans="1:11" ht="12.75">
      <c r="A23" t="s">
        <v>15</v>
      </c>
      <c r="B23">
        <v>61</v>
      </c>
      <c r="C23" s="2">
        <v>2409</v>
      </c>
      <c r="D23" s="1">
        <v>9.25</v>
      </c>
      <c r="E23" s="16">
        <f t="shared" si="1"/>
        <v>22283.25</v>
      </c>
      <c r="F23">
        <v>102</v>
      </c>
      <c r="G23" s="2">
        <f t="shared" si="2"/>
        <v>245718</v>
      </c>
      <c r="H23" s="136">
        <f>D23+F23*Normalization!$M$496</f>
        <v>9.64362144302551</v>
      </c>
      <c r="I23" s="152">
        <f t="shared" si="3"/>
        <v>23231.484056248453</v>
      </c>
      <c r="J23" s="153">
        <f t="shared" si="4"/>
        <v>948.2340562484533</v>
      </c>
      <c r="K23" s="137">
        <f>I23/E23-1</f>
        <v>0.042553669516271375</v>
      </c>
    </row>
    <row r="24" spans="3:11" ht="12.75">
      <c r="C24" s="2"/>
      <c r="D24" s="1"/>
      <c r="E24" s="16"/>
      <c r="G24" s="2"/>
      <c r="H24" s="136"/>
      <c r="I24" s="152"/>
      <c r="J24" s="153"/>
      <c r="K24" s="137"/>
    </row>
    <row r="25" spans="1:11" ht="12.75">
      <c r="A25" t="s">
        <v>6</v>
      </c>
      <c r="B25">
        <v>71</v>
      </c>
      <c r="C25" s="2">
        <v>2136</v>
      </c>
      <c r="D25" s="1">
        <v>7.51</v>
      </c>
      <c r="E25" s="16">
        <f t="shared" si="1"/>
        <v>16041.359999999999</v>
      </c>
      <c r="F25">
        <v>102</v>
      </c>
      <c r="G25" s="2">
        <f t="shared" si="2"/>
        <v>217872</v>
      </c>
      <c r="H25" s="136">
        <f>D25+F25*Normalization!$M$496</f>
        <v>7.90362144302551</v>
      </c>
      <c r="I25" s="152">
        <f t="shared" si="3"/>
        <v>16882.13540230249</v>
      </c>
      <c r="J25" s="153">
        <f t="shared" si="4"/>
        <v>840.7754023024918</v>
      </c>
      <c r="K25" s="137">
        <f aca="true" t="shared" si="5" ref="K25:K34">I25/E25-1</f>
        <v>0.052412975103263815</v>
      </c>
    </row>
    <row r="26" spans="1:11" ht="12.75">
      <c r="A26" t="s">
        <v>16</v>
      </c>
      <c r="B26">
        <v>74</v>
      </c>
      <c r="C26" s="2">
        <v>902</v>
      </c>
      <c r="D26" s="1">
        <v>11.37</v>
      </c>
      <c r="E26" s="16">
        <f t="shared" si="1"/>
        <v>10255.74</v>
      </c>
      <c r="F26">
        <v>84</v>
      </c>
      <c r="G26" s="2">
        <f t="shared" si="2"/>
        <v>75768</v>
      </c>
      <c r="H26" s="136">
        <f>D26+F26*Normalization!$M$496</f>
        <v>11.694158835432772</v>
      </c>
      <c r="I26" s="152">
        <f t="shared" si="3"/>
        <v>10548.13126956036</v>
      </c>
      <c r="J26" s="153">
        <f t="shared" si="4"/>
        <v>292.39126956035943</v>
      </c>
      <c r="K26" s="137">
        <f t="shared" si="5"/>
        <v>0.028510011911413446</v>
      </c>
    </row>
    <row r="27" spans="1:11" ht="12.75">
      <c r="A27" t="s">
        <v>12</v>
      </c>
      <c r="B27">
        <v>81</v>
      </c>
      <c r="C27" s="2">
        <v>5604</v>
      </c>
      <c r="D27" s="1">
        <v>7.99</v>
      </c>
      <c r="E27" s="16">
        <f t="shared" si="1"/>
        <v>44775.96</v>
      </c>
      <c r="F27">
        <v>23</v>
      </c>
      <c r="G27" s="2">
        <f t="shared" si="2"/>
        <v>128892</v>
      </c>
      <c r="H27" s="136">
        <f>D27+F27*Normalization!$M$496</f>
        <v>8.078757776368498</v>
      </c>
      <c r="I27" s="152">
        <f t="shared" si="3"/>
        <v>45273.35857876906</v>
      </c>
      <c r="J27" s="153">
        <f t="shared" si="4"/>
        <v>497.3985787690617</v>
      </c>
      <c r="K27" s="137">
        <f t="shared" si="5"/>
        <v>0.01110860780581957</v>
      </c>
    </row>
    <row r="28" spans="1:11" ht="12.75">
      <c r="A28" t="s">
        <v>7</v>
      </c>
      <c r="B28">
        <v>91</v>
      </c>
      <c r="C28" s="2">
        <v>3294</v>
      </c>
      <c r="D28" s="1">
        <v>11.41</v>
      </c>
      <c r="E28" s="16">
        <f t="shared" si="1"/>
        <v>37584.54</v>
      </c>
      <c r="F28">
        <v>159</v>
      </c>
      <c r="G28" s="2">
        <f t="shared" si="2"/>
        <v>523746</v>
      </c>
      <c r="H28" s="136">
        <f>D28+F28*Normalization!$M$496</f>
        <v>12.023586367069177</v>
      </c>
      <c r="I28" s="152">
        <f t="shared" si="3"/>
        <v>39605.693493125866</v>
      </c>
      <c r="J28" s="153">
        <f t="shared" si="4"/>
        <v>2021.1534931258648</v>
      </c>
      <c r="K28" s="137">
        <f t="shared" si="5"/>
        <v>0.053776193432881314</v>
      </c>
    </row>
    <row r="29" spans="1:11" ht="12.75">
      <c r="A29" t="s">
        <v>8</v>
      </c>
      <c r="B29">
        <v>111</v>
      </c>
      <c r="C29" s="2">
        <v>533</v>
      </c>
      <c r="D29" s="1">
        <v>12.44</v>
      </c>
      <c r="E29" s="16">
        <f t="shared" si="1"/>
        <v>6630.5199999999995</v>
      </c>
      <c r="F29">
        <v>159</v>
      </c>
      <c r="G29" s="2">
        <f t="shared" si="2"/>
        <v>84747</v>
      </c>
      <c r="H29" s="136">
        <f>D29+F29*Normalization!$M$496</f>
        <v>13.053586367069176</v>
      </c>
      <c r="I29" s="152">
        <f t="shared" si="3"/>
        <v>6957.56153364787</v>
      </c>
      <c r="J29" s="153">
        <f t="shared" si="4"/>
        <v>327.0415336478709</v>
      </c>
      <c r="K29" s="137">
        <f t="shared" si="5"/>
        <v>0.04932366294768298</v>
      </c>
    </row>
    <row r="30" spans="1:11" ht="12.75">
      <c r="A30" t="s">
        <v>17</v>
      </c>
      <c r="B30">
        <v>124</v>
      </c>
      <c r="C30" s="2">
        <v>1882</v>
      </c>
      <c r="D30" s="1">
        <v>8.47</v>
      </c>
      <c r="E30" s="16">
        <f t="shared" si="1"/>
        <v>15940.54</v>
      </c>
      <c r="F30">
        <v>37</v>
      </c>
      <c r="G30" s="2">
        <f t="shared" si="2"/>
        <v>69634</v>
      </c>
      <c r="H30" s="136">
        <f>D30+F30*Normalization!$M$496</f>
        <v>8.612784248940628</v>
      </c>
      <c r="I30" s="152">
        <f t="shared" si="3"/>
        <v>16209.259956506261</v>
      </c>
      <c r="J30" s="153">
        <f t="shared" si="4"/>
        <v>268.71995650626013</v>
      </c>
      <c r="K30" s="137">
        <f t="shared" si="5"/>
        <v>0.016857644503025737</v>
      </c>
    </row>
    <row r="31" spans="1:11" ht="12.75">
      <c r="A31" t="s">
        <v>9</v>
      </c>
      <c r="B31">
        <v>133</v>
      </c>
      <c r="C31" s="2">
        <v>123</v>
      </c>
      <c r="D31" s="1">
        <v>16.14</v>
      </c>
      <c r="E31" s="16">
        <f t="shared" si="1"/>
        <v>1985.22</v>
      </c>
      <c r="F31">
        <v>37</v>
      </c>
      <c r="G31" s="2">
        <f t="shared" si="2"/>
        <v>4551</v>
      </c>
      <c r="H31" s="136">
        <f>D31+F31*Normalization!$M$496</f>
        <v>16.282784248940626</v>
      </c>
      <c r="I31" s="152">
        <f t="shared" si="3"/>
        <v>2002.782462619697</v>
      </c>
      <c r="J31" s="153">
        <f t="shared" si="4"/>
        <v>17.562462619697044</v>
      </c>
      <c r="K31" s="137">
        <f t="shared" si="5"/>
        <v>0.008846607741054946</v>
      </c>
    </row>
    <row r="32" spans="1:11" ht="12.75">
      <c r="A32" t="s">
        <v>10</v>
      </c>
      <c r="B32">
        <v>143</v>
      </c>
      <c r="C32" s="2">
        <v>108</v>
      </c>
      <c r="D32" s="1">
        <v>15.62</v>
      </c>
      <c r="E32" s="16">
        <f t="shared" si="1"/>
        <v>1686.9599999999998</v>
      </c>
      <c r="F32">
        <v>37</v>
      </c>
      <c r="G32" s="2">
        <f t="shared" si="2"/>
        <v>3996</v>
      </c>
      <c r="H32" s="136">
        <f>D32+F32*Normalization!$M$496</f>
        <v>15.762784248940626</v>
      </c>
      <c r="I32" s="152">
        <f t="shared" si="3"/>
        <v>1702.3806988855877</v>
      </c>
      <c r="J32" s="153">
        <f t="shared" si="4"/>
        <v>15.420698885587854</v>
      </c>
      <c r="K32" s="137">
        <f t="shared" si="5"/>
        <v>0.009141117089668915</v>
      </c>
    </row>
    <row r="33" spans="1:11" ht="12.75">
      <c r="A33" t="s">
        <v>11</v>
      </c>
      <c r="B33">
        <v>153</v>
      </c>
      <c r="C33" s="2">
        <v>1022</v>
      </c>
      <c r="D33" s="1">
        <v>13.16</v>
      </c>
      <c r="E33" s="16">
        <f t="shared" si="1"/>
        <v>13449.52</v>
      </c>
      <c r="F33">
        <v>37</v>
      </c>
      <c r="G33" s="2">
        <f t="shared" si="2"/>
        <v>37814</v>
      </c>
      <c r="H33" s="136">
        <f>D33+F33*Normalization!$M$496</f>
        <v>13.302784248940625</v>
      </c>
      <c r="I33" s="152">
        <f t="shared" si="3"/>
        <v>13595.445502417318</v>
      </c>
      <c r="J33" s="153">
        <f t="shared" si="4"/>
        <v>145.92550241731806</v>
      </c>
      <c r="K33" s="137">
        <f t="shared" si="5"/>
        <v>0.010849866940776831</v>
      </c>
    </row>
    <row r="34" spans="1:11" ht="12.75">
      <c r="A34" t="s">
        <v>110</v>
      </c>
      <c r="B34">
        <v>163</v>
      </c>
      <c r="C34" s="18">
        <v>5</v>
      </c>
      <c r="D34" s="1">
        <v>18.87</v>
      </c>
      <c r="E34" s="104">
        <f t="shared" si="1"/>
        <v>94.35000000000001</v>
      </c>
      <c r="F34">
        <v>159</v>
      </c>
      <c r="G34" s="105">
        <f t="shared" si="2"/>
        <v>795</v>
      </c>
      <c r="H34" s="136">
        <f>D34+F34*Normalization!$M$496</f>
        <v>19.48358636706918</v>
      </c>
      <c r="I34" s="154">
        <f t="shared" si="3"/>
        <v>97.4179318353459</v>
      </c>
      <c r="J34" s="104">
        <f t="shared" si="4"/>
        <v>3.067931835345888</v>
      </c>
      <c r="K34" s="155">
        <f t="shared" si="5"/>
        <v>0.03251650063959599</v>
      </c>
    </row>
    <row r="35" spans="3:11" ht="12.75">
      <c r="C35" s="5"/>
      <c r="D35" s="7"/>
      <c r="E35" s="9"/>
      <c r="F35" s="9"/>
      <c r="G35" s="7"/>
      <c r="H35" s="156"/>
      <c r="I35" s="156"/>
      <c r="K35" s="156"/>
    </row>
    <row r="36" spans="1:11" ht="12.75">
      <c r="A36" t="s">
        <v>0</v>
      </c>
      <c r="B36" s="5"/>
      <c r="C36" s="9">
        <f>SUM(C13:C34)</f>
        <v>184227</v>
      </c>
      <c r="D36" s="5"/>
      <c r="E36" s="17">
        <f>SUM(E13:E34)</f>
        <v>1242815.3400000003</v>
      </c>
      <c r="F36" s="9"/>
      <c r="G36" s="9">
        <f>SUM(G13:G34)</f>
        <v>9737065</v>
      </c>
      <c r="H36" s="157"/>
      <c r="I36" s="158">
        <f>SUM(I13:I34)</f>
        <v>1280391.0025111102</v>
      </c>
      <c r="J36" s="158">
        <f>SUM(J13:J34)</f>
        <v>37575.66251110968</v>
      </c>
      <c r="K36" s="159">
        <f>I36/E36-1</f>
        <v>0.030234308590936676</v>
      </c>
    </row>
    <row r="37" spans="1:11" ht="12.75">
      <c r="A37" s="5"/>
      <c r="B37" s="5"/>
      <c r="C37" s="5"/>
      <c r="D37" s="5"/>
      <c r="E37" s="9"/>
      <c r="F37" s="9"/>
      <c r="G37" s="7"/>
      <c r="H37" s="156"/>
      <c r="I37" s="156"/>
      <c r="J37" s="156"/>
      <c r="K37" s="156"/>
    </row>
    <row r="38" spans="1:11" ht="12.75">
      <c r="A38" s="19" t="s">
        <v>85</v>
      </c>
      <c r="E38" s="136">
        <f>E36/C36</f>
        <v>6.746108550863881</v>
      </c>
      <c r="G38" s="18"/>
      <c r="I38" s="136">
        <f>I36/C36</f>
        <v>6.950072478578656</v>
      </c>
      <c r="J38" s="136">
        <f>I38-E38</f>
        <v>0.20396392771477512</v>
      </c>
      <c r="K38" s="137">
        <f>I38/E38-1</f>
        <v>0.030234308590936676</v>
      </c>
    </row>
    <row r="40" spans="5:7" ht="12.75">
      <c r="E40" s="6"/>
      <c r="G40" s="2"/>
    </row>
  </sheetData>
  <printOptions/>
  <pageMargins left="0.75" right="0.21" top="1" bottom="1" header="0.5" footer="0.5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 Grass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donalds</dc:creator>
  <cp:keywords/>
  <dc:description/>
  <cp:lastModifiedBy>charlene</cp:lastModifiedBy>
  <cp:lastPrinted>2007-03-19T18:49:08Z</cp:lastPrinted>
  <dcterms:created xsi:type="dcterms:W3CDTF">2006-11-22T17:05:56Z</dcterms:created>
  <dcterms:modified xsi:type="dcterms:W3CDTF">2007-03-19T20:07:38Z</dcterms:modified>
  <cp:category/>
  <cp:version/>
  <cp:contentType/>
  <cp:contentStatus/>
</cp:coreProperties>
</file>