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9290" windowHeight="13725" activeTab="0"/>
  </bookViews>
  <sheets>
    <sheet name="dssums" sheetId="1" r:id="rId1"/>
  </sheets>
  <definedNames>
    <definedName name="dssums">'dssums'!$A$1:$K$11</definedName>
  </definedNames>
  <calcPr fullCalcOnLoad="1"/>
</workbook>
</file>

<file path=xl/sharedStrings.xml><?xml version="1.0" encoding="utf-8"?>
<sst xmlns="http://schemas.openxmlformats.org/spreadsheetml/2006/main" count="93" uniqueCount="40">
  <si>
    <t>RATEABBR</t>
  </si>
  <si>
    <t>BILLPHAS</t>
  </si>
  <si>
    <t>_FREQ_</t>
  </si>
  <si>
    <t>bkwh</t>
  </si>
  <si>
    <t>bkw</t>
  </si>
  <si>
    <t>fuel</t>
  </si>
  <si>
    <t>demndrev</t>
  </si>
  <si>
    <t>totalrev</t>
  </si>
  <si>
    <t>baserev</t>
  </si>
  <si>
    <t>custchrg</t>
  </si>
  <si>
    <t>enrgyrev</t>
  </si>
  <si>
    <t>DS01</t>
  </si>
  <si>
    <t>1</t>
  </si>
  <si>
    <t>3</t>
  </si>
  <si>
    <t>DS02</t>
  </si>
  <si>
    <t>DS03</t>
  </si>
  <si>
    <t>DS07</t>
  </si>
  <si>
    <t>DS08</t>
  </si>
  <si>
    <t>DS09</t>
  </si>
  <si>
    <t>Total</t>
  </si>
  <si>
    <t>Adjustments</t>
  </si>
  <si>
    <t>RTP</t>
  </si>
  <si>
    <t>DS12</t>
  </si>
  <si>
    <t>Grand Total</t>
  </si>
  <si>
    <t>Rose Ann Total</t>
  </si>
  <si>
    <t>Difference</t>
  </si>
  <si>
    <t>%</t>
  </si>
  <si>
    <t>Blank Ratecode</t>
  </si>
  <si>
    <t>% Freq</t>
  </si>
  <si>
    <t>Load Mgmt</t>
  </si>
  <si>
    <t>LM</t>
  </si>
  <si>
    <t>Customer breakdown</t>
  </si>
  <si>
    <t>Load Managment</t>
  </si>
  <si>
    <t>Single Phase</t>
  </si>
  <si>
    <t>Three Phase</t>
  </si>
  <si>
    <t>Freq</t>
  </si>
  <si>
    <t>12 month Est</t>
  </si>
  <si>
    <t>Sch M</t>
  </si>
  <si>
    <t>XX</t>
  </si>
  <si>
    <t>Base Est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</si>
</sst>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0000%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u val="single"/>
      <sz val="10"/>
      <name val="MS Sans Serif"/>
      <family val="2"/>
    </font>
    <font>
      <sz val="8"/>
      <name val="MS Sans Serif"/>
      <family val="0"/>
    </font>
    <font>
      <sz val="10"/>
      <color indexed="12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 horizontal="center"/>
    </xf>
    <xf numFmtId="0" fontId="0" fillId="0" borderId="0" xfId="0" applyNumberFormat="1" applyAlignment="1" quotePrefix="1">
      <alignment horizontal="center"/>
    </xf>
    <xf numFmtId="37" fontId="6" fillId="0" borderId="0" xfId="0" applyNumberFormat="1" applyFont="1" applyAlignment="1" quotePrefix="1">
      <alignment horizontal="center"/>
    </xf>
    <xf numFmtId="37" fontId="0" fillId="0" borderId="0" xfId="0" applyNumberFormat="1" applyAlignment="1" quotePrefix="1">
      <alignment/>
    </xf>
    <xf numFmtId="37" fontId="0" fillId="0" borderId="0" xfId="0" applyNumberFormat="1" applyAlignment="1">
      <alignment/>
    </xf>
    <xf numFmtId="164" fontId="6" fillId="0" borderId="0" xfId="0" applyNumberFormat="1" applyFont="1" applyAlignment="1" quotePrefix="1">
      <alignment horizontal="center"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39" fontId="6" fillId="0" borderId="0" xfId="0" applyNumberFormat="1" applyFont="1" applyAlignment="1" quotePrefix="1">
      <alignment horizontal="center"/>
    </xf>
    <xf numFmtId="39" fontId="0" fillId="0" borderId="0" xfId="0" applyNumberFormat="1" applyAlignment="1" quotePrefix="1">
      <alignment/>
    </xf>
    <xf numFmtId="39" fontId="0" fillId="0" borderId="0" xfId="0" applyNumberFormat="1" applyAlignment="1">
      <alignment/>
    </xf>
    <xf numFmtId="0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39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37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39" fontId="0" fillId="0" borderId="2" xfId="0" applyNumberFormat="1" applyBorder="1" applyAlignment="1">
      <alignment/>
    </xf>
    <xf numFmtId="37" fontId="0" fillId="0" borderId="2" xfId="0" applyNumberFormat="1" applyBorder="1" applyAlignment="1" quotePrefix="1">
      <alignment/>
    </xf>
    <xf numFmtId="164" fontId="0" fillId="0" borderId="2" xfId="0" applyNumberFormat="1" applyBorder="1" applyAlignment="1" quotePrefix="1">
      <alignment/>
    </xf>
    <xf numFmtId="39" fontId="0" fillId="0" borderId="2" xfId="0" applyNumberFormat="1" applyBorder="1" applyAlignment="1" quotePrefix="1">
      <alignment/>
    </xf>
    <xf numFmtId="165" fontId="0" fillId="0" borderId="3" xfId="0" applyNumberFormat="1" applyBorder="1" applyAlignment="1">
      <alignment/>
    </xf>
    <xf numFmtId="0" fontId="0" fillId="0" borderId="0" xfId="0" applyAlignment="1" quotePrefix="1">
      <alignment horizontal="left"/>
    </xf>
    <xf numFmtId="39" fontId="6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0" fontId="6" fillId="0" borderId="0" xfId="0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0" fillId="0" borderId="3" xfId="0" applyNumberFormat="1" applyBorder="1" applyAlignment="1">
      <alignment/>
    </xf>
    <xf numFmtId="37" fontId="0" fillId="0" borderId="0" xfId="0" applyNumberFormat="1" applyAlignment="1">
      <alignment horizontal="center"/>
    </xf>
    <xf numFmtId="0" fontId="8" fillId="0" borderId="0" xfId="0" applyFont="1" applyAlignment="1" quotePrefix="1">
      <alignment horizontal="left"/>
    </xf>
    <xf numFmtId="37" fontId="8" fillId="0" borderId="3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7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37" fontId="8" fillId="0" borderId="0" xfId="0" applyNumberFormat="1" applyFont="1" applyAlignment="1">
      <alignment horizontal="center"/>
    </xf>
    <xf numFmtId="37" fontId="8" fillId="0" borderId="1" xfId="0" applyNumberFormat="1" applyFont="1" applyBorder="1" applyAlignment="1">
      <alignment/>
    </xf>
    <xf numFmtId="10" fontId="8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workbookViewId="0" topLeftCell="A1">
      <pane xSplit="2" ySplit="1" topLeftCell="K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16" sqref="O16"/>
    </sheetView>
  </sheetViews>
  <sheetFormatPr defaultColWidth="9.140625" defaultRowHeight="12.75"/>
  <cols>
    <col min="1" max="1" width="14.7109375" style="0" customWidth="1"/>
    <col min="2" max="2" width="11.421875" style="0" bestFit="1" customWidth="1"/>
    <col min="3" max="3" width="12.140625" style="6" bestFit="1" customWidth="1"/>
    <col min="4" max="4" width="14.7109375" style="6" customWidth="1"/>
    <col min="5" max="5" width="14.7109375" style="9" customWidth="1"/>
    <col min="6" max="6" width="14.7109375" style="12" customWidth="1"/>
    <col min="7" max="7" width="11.140625" style="12" bestFit="1" customWidth="1"/>
    <col min="8" max="9" width="14.7109375" style="12" customWidth="1"/>
    <col min="10" max="10" width="9.57421875" style="12" bestFit="1" customWidth="1"/>
    <col min="11" max="11" width="10.00390625" style="12" bestFit="1" customWidth="1"/>
    <col min="14" max="14" width="12.140625" style="0" bestFit="1" customWidth="1"/>
    <col min="15" max="15" width="22.421875" style="0" bestFit="1" customWidth="1"/>
    <col min="19" max="19" width="13.8515625" style="6" bestFit="1" customWidth="1"/>
    <col min="20" max="20" width="9.140625" style="6" customWidth="1"/>
    <col min="21" max="21" width="10.140625" style="0" bestFit="1" customWidth="1"/>
  </cols>
  <sheetData>
    <row r="1" spans="1:22" ht="12.75">
      <c r="A1" s="2" t="s">
        <v>0</v>
      </c>
      <c r="B1" s="2" t="s">
        <v>1</v>
      </c>
      <c r="C1" s="4" t="s">
        <v>2</v>
      </c>
      <c r="D1" s="4" t="s">
        <v>3</v>
      </c>
      <c r="E1" s="7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M1" s="27" t="s">
        <v>28</v>
      </c>
      <c r="N1" s="27" t="s">
        <v>29</v>
      </c>
      <c r="O1" s="30" t="s">
        <v>31</v>
      </c>
      <c r="P1" s="30" t="s">
        <v>35</v>
      </c>
      <c r="Q1" s="30" t="s">
        <v>26</v>
      </c>
      <c r="S1" s="31" t="s">
        <v>36</v>
      </c>
      <c r="T1" s="31" t="s">
        <v>37</v>
      </c>
      <c r="U1" s="30" t="s">
        <v>39</v>
      </c>
      <c r="V1" s="31" t="s">
        <v>37</v>
      </c>
    </row>
    <row r="2" spans="1:13" ht="12.75">
      <c r="A2" s="1" t="s">
        <v>11</v>
      </c>
      <c r="B2" s="3" t="s">
        <v>12</v>
      </c>
      <c r="C2" s="5">
        <v>83984</v>
      </c>
      <c r="D2" s="5">
        <v>146128638</v>
      </c>
      <c r="E2" s="8">
        <v>727924.3200000055</v>
      </c>
      <c r="F2" s="11">
        <v>-368982.420000009</v>
      </c>
      <c r="G2" s="11">
        <v>0</v>
      </c>
      <c r="H2" s="11">
        <v>10274971.590000369</v>
      </c>
      <c r="I2" s="11">
        <v>10643954.010000352</v>
      </c>
      <c r="J2" s="11">
        <v>0</v>
      </c>
      <c r="K2" s="11">
        <v>0</v>
      </c>
      <c r="M2" s="28">
        <f>1-SUM(M3:M11)</f>
        <v>0.5645</v>
      </c>
    </row>
    <row r="3" spans="1:13" ht="12.75">
      <c r="A3" s="1" t="s">
        <v>11</v>
      </c>
      <c r="B3" s="3" t="s">
        <v>13</v>
      </c>
      <c r="C3" s="5">
        <v>60447</v>
      </c>
      <c r="D3" s="5">
        <v>831592343</v>
      </c>
      <c r="E3" s="8">
        <v>2788476.3799999943</v>
      </c>
      <c r="F3" s="11">
        <v>-2099851.6100000157</v>
      </c>
      <c r="G3" s="11">
        <v>0</v>
      </c>
      <c r="H3" s="11">
        <v>51761857.339999765</v>
      </c>
      <c r="I3" s="11">
        <v>53861708.95000019</v>
      </c>
      <c r="J3" s="11">
        <v>0</v>
      </c>
      <c r="K3" s="11">
        <v>0</v>
      </c>
      <c r="M3" s="28">
        <f>ROUND(C3/C$12,4)</f>
        <v>0.4064</v>
      </c>
    </row>
    <row r="4" spans="1:13" ht="12.75">
      <c r="A4" s="1" t="s">
        <v>14</v>
      </c>
      <c r="B4" s="3" t="s">
        <v>13</v>
      </c>
      <c r="C4" s="5">
        <v>24</v>
      </c>
      <c r="D4" s="5">
        <v>1588282</v>
      </c>
      <c r="E4" s="8">
        <v>5860.92</v>
      </c>
      <c r="F4" s="11">
        <v>-4010.4</v>
      </c>
      <c r="G4" s="11">
        <v>0</v>
      </c>
      <c r="H4" s="11">
        <v>98835.48</v>
      </c>
      <c r="I4" s="11">
        <v>102845.88</v>
      </c>
      <c r="J4" s="11">
        <v>0</v>
      </c>
      <c r="K4" s="11">
        <v>0</v>
      </c>
      <c r="M4" s="28">
        <f aca="true" t="shared" si="0" ref="M4:M11">ROUND(C4/C$12,4)</f>
        <v>0.0002</v>
      </c>
    </row>
    <row r="5" spans="1:14" ht="12.75">
      <c r="A5" s="1" t="s">
        <v>15</v>
      </c>
      <c r="B5" s="3" t="s">
        <v>13</v>
      </c>
      <c r="C5" s="5">
        <v>12</v>
      </c>
      <c r="D5" s="5">
        <v>1682581</v>
      </c>
      <c r="E5" s="8">
        <v>3817.32</v>
      </c>
      <c r="F5" s="11">
        <v>-4248.52</v>
      </c>
      <c r="G5" s="11">
        <v>0</v>
      </c>
      <c r="H5" s="11">
        <v>89723.7</v>
      </c>
      <c r="I5" s="11">
        <v>93972.22</v>
      </c>
      <c r="J5" s="11">
        <v>0</v>
      </c>
      <c r="K5" s="11">
        <v>0</v>
      </c>
      <c r="M5" s="28">
        <f t="shared" si="0"/>
        <v>0.0001</v>
      </c>
      <c r="N5" s="18" t="s">
        <v>30</v>
      </c>
    </row>
    <row r="6" spans="1:14" ht="12.75">
      <c r="A6" s="1" t="s">
        <v>16</v>
      </c>
      <c r="B6" s="3" t="s">
        <v>12</v>
      </c>
      <c r="C6" s="5">
        <v>83</v>
      </c>
      <c r="D6" s="5">
        <v>796429</v>
      </c>
      <c r="E6" s="8">
        <v>4373.95</v>
      </c>
      <c r="F6" s="11">
        <v>-2010.98</v>
      </c>
      <c r="G6" s="11">
        <v>0</v>
      </c>
      <c r="H6" s="11">
        <v>63239.1</v>
      </c>
      <c r="I6" s="11">
        <v>65250.08</v>
      </c>
      <c r="J6" s="11">
        <v>0</v>
      </c>
      <c r="K6" s="11">
        <v>0</v>
      </c>
      <c r="M6" s="28">
        <f t="shared" si="0"/>
        <v>0.0006</v>
      </c>
      <c r="N6" s="18" t="s">
        <v>30</v>
      </c>
    </row>
    <row r="7" spans="1:14" ht="12.75">
      <c r="A7" s="1" t="s">
        <v>16</v>
      </c>
      <c r="B7" s="3" t="s">
        <v>13</v>
      </c>
      <c r="C7" s="5">
        <v>608</v>
      </c>
      <c r="D7" s="5">
        <v>23148133</v>
      </c>
      <c r="E7" s="8">
        <v>71236.33</v>
      </c>
      <c r="F7" s="11">
        <v>-58449.18999999992</v>
      </c>
      <c r="G7" s="11">
        <v>0</v>
      </c>
      <c r="H7" s="11">
        <v>1380757.28</v>
      </c>
      <c r="I7" s="11">
        <v>1439206.47</v>
      </c>
      <c r="J7" s="11">
        <v>0</v>
      </c>
      <c r="K7" s="11">
        <v>0</v>
      </c>
      <c r="M7" s="28">
        <f t="shared" si="0"/>
        <v>0.0041</v>
      </c>
      <c r="N7" s="18" t="s">
        <v>30</v>
      </c>
    </row>
    <row r="8" spans="1:14" ht="12.75">
      <c r="A8" s="1" t="s">
        <v>17</v>
      </c>
      <c r="B8" s="3" t="s">
        <v>12</v>
      </c>
      <c r="C8" s="5">
        <v>141</v>
      </c>
      <c r="D8" s="5">
        <v>728108</v>
      </c>
      <c r="E8" s="8">
        <v>5229.76</v>
      </c>
      <c r="F8" s="11">
        <v>-1838.5</v>
      </c>
      <c r="G8" s="11">
        <v>0</v>
      </c>
      <c r="H8" s="11">
        <v>62124.7</v>
      </c>
      <c r="I8" s="11">
        <v>63963.2</v>
      </c>
      <c r="J8" s="11">
        <v>0</v>
      </c>
      <c r="K8" s="11">
        <v>0</v>
      </c>
      <c r="M8" s="28">
        <f t="shared" si="0"/>
        <v>0.0009</v>
      </c>
      <c r="N8" s="18" t="s">
        <v>30</v>
      </c>
    </row>
    <row r="9" spans="1:22" ht="13.5" thickBot="1">
      <c r="A9" s="1" t="s">
        <v>17</v>
      </c>
      <c r="B9" s="3" t="s">
        <v>13</v>
      </c>
      <c r="C9" s="5">
        <v>569</v>
      </c>
      <c r="D9" s="5">
        <v>7961124</v>
      </c>
      <c r="E9" s="8">
        <v>45050.41</v>
      </c>
      <c r="F9" s="11">
        <v>-20101.89</v>
      </c>
      <c r="G9" s="11">
        <v>0</v>
      </c>
      <c r="H9" s="11">
        <v>631223.55</v>
      </c>
      <c r="I9" s="11">
        <v>651325.4399999995</v>
      </c>
      <c r="J9" s="11">
        <v>0</v>
      </c>
      <c r="K9" s="11">
        <v>0</v>
      </c>
      <c r="M9" s="28">
        <f t="shared" si="0"/>
        <v>0.0038</v>
      </c>
      <c r="N9" s="18" t="s">
        <v>30</v>
      </c>
      <c r="O9" s="26" t="s">
        <v>32</v>
      </c>
      <c r="P9" s="6">
        <f>SUM(C5:C9)</f>
        <v>1413</v>
      </c>
      <c r="Q9" s="28">
        <f>ROUND(P9/P12,4)</f>
        <v>0.0095</v>
      </c>
      <c r="S9" s="32">
        <v>1420</v>
      </c>
      <c r="T9" s="32">
        <f>+S9</f>
        <v>1420</v>
      </c>
      <c r="U9" s="32">
        <v>1411</v>
      </c>
      <c r="V9" s="32">
        <f>+U9</f>
        <v>1411</v>
      </c>
    </row>
    <row r="10" spans="1:22" ht="13.5" thickTop="1">
      <c r="A10" s="1" t="s">
        <v>18</v>
      </c>
      <c r="B10" s="3" t="s">
        <v>12</v>
      </c>
      <c r="C10" s="5">
        <v>2136</v>
      </c>
      <c r="D10" s="5">
        <v>3303366</v>
      </c>
      <c r="E10" s="8">
        <v>29430.34</v>
      </c>
      <c r="F10" s="11">
        <v>-8341.180000000011</v>
      </c>
      <c r="G10" s="11">
        <v>0</v>
      </c>
      <c r="H10" s="11">
        <v>279087.56</v>
      </c>
      <c r="I10" s="11">
        <v>287428.74000000075</v>
      </c>
      <c r="J10" s="11">
        <v>0</v>
      </c>
      <c r="K10" s="11">
        <v>0</v>
      </c>
      <c r="M10" s="28">
        <f t="shared" si="0"/>
        <v>0.0144</v>
      </c>
      <c r="O10" t="s">
        <v>33</v>
      </c>
      <c r="P10" s="6">
        <f>+C2+C10</f>
        <v>86120</v>
      </c>
      <c r="Q10" s="28">
        <f>1-Q9-Q11</f>
        <v>0.5790000000000001</v>
      </c>
      <c r="S10" s="33" t="s">
        <v>38</v>
      </c>
      <c r="T10" s="6">
        <f>ROUND(($P10/($P10+$P11))*$S12,0)</f>
        <v>85378</v>
      </c>
      <c r="U10" s="33" t="s">
        <v>38</v>
      </c>
      <c r="V10" s="6">
        <f>ROUND(($P10/($P10+$P11))*U12,0)</f>
        <v>83744</v>
      </c>
    </row>
    <row r="11" spans="1:22" ht="12.75">
      <c r="A11" s="1" t="s">
        <v>18</v>
      </c>
      <c r="B11" s="3" t="s">
        <v>13</v>
      </c>
      <c r="C11" s="5">
        <v>739</v>
      </c>
      <c r="D11" s="5">
        <v>4728201</v>
      </c>
      <c r="E11" s="8">
        <v>35291.54</v>
      </c>
      <c r="F11" s="11">
        <v>-11938.83</v>
      </c>
      <c r="G11" s="11">
        <v>0</v>
      </c>
      <c r="H11" s="11">
        <v>401739.6</v>
      </c>
      <c r="I11" s="11">
        <v>413678.43</v>
      </c>
      <c r="J11" s="11">
        <v>0</v>
      </c>
      <c r="K11" s="11">
        <v>0</v>
      </c>
      <c r="M11" s="28">
        <f t="shared" si="0"/>
        <v>0.005</v>
      </c>
      <c r="O11" t="s">
        <v>34</v>
      </c>
      <c r="P11" s="6">
        <f>+C3+C4+C11</f>
        <v>61210</v>
      </c>
      <c r="Q11" s="28">
        <f>ROUND(P11/P12,4)</f>
        <v>0.4115</v>
      </c>
      <c r="S11" s="33" t="s">
        <v>38</v>
      </c>
      <c r="T11" s="6">
        <f>ROUND(($P11/($P10+$P11))*$S12,0)</f>
        <v>60683</v>
      </c>
      <c r="U11" s="33" t="s">
        <v>38</v>
      </c>
      <c r="V11" s="6">
        <f>ROUND(($P11/($P10+$P11))*U12,0)</f>
        <v>59521</v>
      </c>
    </row>
    <row r="12" spans="1:22" ht="13.5" thickBot="1">
      <c r="A12" s="13" t="s">
        <v>19</v>
      </c>
      <c r="C12" s="14">
        <f aca="true" t="shared" si="1" ref="C12:K12">SUM(C2:C11)</f>
        <v>148743</v>
      </c>
      <c r="D12" s="14">
        <f t="shared" si="1"/>
        <v>1021657205</v>
      </c>
      <c r="E12" s="15">
        <f t="shared" si="1"/>
        <v>3716691.2699999996</v>
      </c>
      <c r="F12" s="16">
        <f t="shared" si="1"/>
        <v>-2579773.5200000247</v>
      </c>
      <c r="G12" s="16">
        <f t="shared" si="1"/>
        <v>0</v>
      </c>
      <c r="H12" s="16">
        <f t="shared" si="1"/>
        <v>65043559.90000014</v>
      </c>
      <c r="I12" s="16">
        <f t="shared" si="1"/>
        <v>67623333.42000055</v>
      </c>
      <c r="J12" s="16">
        <f t="shared" si="1"/>
        <v>0</v>
      </c>
      <c r="K12" s="16">
        <f t="shared" si="1"/>
        <v>0</v>
      </c>
      <c r="M12" s="29">
        <f>SUM(M2:M11)</f>
        <v>1</v>
      </c>
      <c r="O12" t="s">
        <v>19</v>
      </c>
      <c r="P12" s="14">
        <f>SUM(P9:P11)</f>
        <v>148743</v>
      </c>
      <c r="Q12" s="29">
        <f>SUM(Q9:Q11)</f>
        <v>1</v>
      </c>
      <c r="S12" s="32">
        <v>146061</v>
      </c>
      <c r="T12" s="14">
        <f>SUM(T10:T11)</f>
        <v>146061</v>
      </c>
      <c r="U12" s="32">
        <v>143265</v>
      </c>
      <c r="V12" s="14">
        <f>SUM(V10:V11)</f>
        <v>143265</v>
      </c>
    </row>
    <row r="13" ht="13.5" thickTop="1"/>
    <row r="14" spans="20:22" ht="13.5" thickBot="1">
      <c r="T14" s="32">
        <f>+T9+T12</f>
        <v>147481</v>
      </c>
      <c r="V14" s="32">
        <f>+V9+V12</f>
        <v>144676</v>
      </c>
    </row>
    <row r="15" ht="13.5" thickTop="1">
      <c r="A15" s="17" t="s">
        <v>20</v>
      </c>
    </row>
    <row r="16" spans="1:11" ht="12.75">
      <c r="A16" s="1" t="s">
        <v>11</v>
      </c>
      <c r="B16" s="18"/>
      <c r="C16" s="5">
        <v>325</v>
      </c>
      <c r="D16" s="5">
        <v>1753184</v>
      </c>
      <c r="E16" s="8">
        <v>17379.01</v>
      </c>
      <c r="F16" s="11">
        <v>-10884.62</v>
      </c>
      <c r="G16" s="11">
        <v>94384.62</v>
      </c>
      <c r="H16" s="11">
        <v>319784.3600000006</v>
      </c>
      <c r="I16" s="11">
        <v>319902.42000000057</v>
      </c>
      <c r="J16" s="11">
        <v>2238.77</v>
      </c>
      <c r="K16" s="11">
        <v>0</v>
      </c>
    </row>
    <row r="17" spans="1:22" ht="13.5" thickBot="1">
      <c r="A17" s="1" t="s">
        <v>11</v>
      </c>
      <c r="B17" s="3" t="s">
        <v>12</v>
      </c>
      <c r="C17" s="5">
        <v>7017</v>
      </c>
      <c r="D17" s="5">
        <v>-801270</v>
      </c>
      <c r="E17" s="8">
        <v>-542.1799999999989</v>
      </c>
      <c r="F17" s="11">
        <v>2022.8400000000065</v>
      </c>
      <c r="G17" s="11">
        <v>0</v>
      </c>
      <c r="H17" s="11">
        <v>-42888.28999999988</v>
      </c>
      <c r="I17" s="11">
        <v>-44911.13</v>
      </c>
      <c r="J17" s="11">
        <v>0</v>
      </c>
      <c r="K17" s="11">
        <v>0</v>
      </c>
      <c r="O17" s="34" t="s">
        <v>32</v>
      </c>
      <c r="P17" s="35">
        <f>SUM(C5:C9)</f>
        <v>1413</v>
      </c>
      <c r="Q17" s="36"/>
      <c r="R17" s="37"/>
      <c r="S17" s="35">
        <v>1420</v>
      </c>
      <c r="T17" s="35">
        <f>+S17</f>
        <v>1420</v>
      </c>
      <c r="U17" s="35">
        <v>1411</v>
      </c>
      <c r="V17" s="35">
        <f>+U17</f>
        <v>1411</v>
      </c>
    </row>
    <row r="18" spans="1:22" ht="13.5" thickTop="1">
      <c r="A18" s="1" t="s">
        <v>11</v>
      </c>
      <c r="B18" s="3" t="s">
        <v>13</v>
      </c>
      <c r="C18" s="5">
        <v>3644</v>
      </c>
      <c r="D18" s="5">
        <v>743526</v>
      </c>
      <c r="E18" s="8">
        <v>9543.860000000006</v>
      </c>
      <c r="F18" s="11">
        <v>-1877.41</v>
      </c>
      <c r="G18" s="11">
        <v>0</v>
      </c>
      <c r="H18" s="11">
        <v>73384.77</v>
      </c>
      <c r="I18" s="11">
        <v>75262.18</v>
      </c>
      <c r="J18" s="11">
        <v>0</v>
      </c>
      <c r="K18" s="11">
        <v>0</v>
      </c>
      <c r="O18" s="37" t="s">
        <v>33</v>
      </c>
      <c r="P18" s="38">
        <f>+C2+C6+C8+C10</f>
        <v>86344</v>
      </c>
      <c r="Q18" s="39">
        <f>1-Q19</f>
        <v>0.5805</v>
      </c>
      <c r="R18" s="37"/>
      <c r="S18" s="40" t="s">
        <v>38</v>
      </c>
      <c r="T18" s="38">
        <f>ROUND(($P18/$P20)*$S20,0)</f>
        <v>84787</v>
      </c>
      <c r="U18" s="40" t="s">
        <v>38</v>
      </c>
      <c r="V18" s="38">
        <f>ROUND(($P18/$P20)*U20,0)</f>
        <v>83164</v>
      </c>
    </row>
    <row r="19" spans="1:22" ht="12.75">
      <c r="A19" s="1" t="s">
        <v>14</v>
      </c>
      <c r="B19" s="3" t="s">
        <v>13</v>
      </c>
      <c r="C19" s="5">
        <v>4</v>
      </c>
      <c r="D19" s="5">
        <v>591</v>
      </c>
      <c r="E19" s="8">
        <v>87</v>
      </c>
      <c r="F19" s="11">
        <v>-1.49</v>
      </c>
      <c r="G19" s="11">
        <v>0</v>
      </c>
      <c r="H19" s="11">
        <v>110.8</v>
      </c>
      <c r="I19" s="11">
        <v>112.29</v>
      </c>
      <c r="J19" s="11">
        <v>0</v>
      </c>
      <c r="K19" s="11">
        <v>0</v>
      </c>
      <c r="O19" s="37" t="s">
        <v>34</v>
      </c>
      <c r="P19" s="38">
        <f>+C3+C4+C5+C7+C9+C11</f>
        <v>62399</v>
      </c>
      <c r="Q19" s="39">
        <f>ROUND(P19/P20,4)</f>
        <v>0.4195</v>
      </c>
      <c r="R19" s="37"/>
      <c r="S19" s="40" t="s">
        <v>38</v>
      </c>
      <c r="T19" s="38">
        <f>ROUND(($P19/$P20)*$S20,0)</f>
        <v>61274</v>
      </c>
      <c r="U19" s="40" t="s">
        <v>38</v>
      </c>
      <c r="V19" s="38">
        <f>ROUND(($P19/$P20)*U20,0)</f>
        <v>60101</v>
      </c>
    </row>
    <row r="20" spans="1:22" ht="13.5" thickBot="1">
      <c r="A20" s="1" t="s">
        <v>16</v>
      </c>
      <c r="B20" s="18"/>
      <c r="C20" s="5">
        <v>4</v>
      </c>
      <c r="D20" s="5">
        <v>1210</v>
      </c>
      <c r="E20" s="8">
        <v>44.2</v>
      </c>
      <c r="F20" s="11">
        <v>0</v>
      </c>
      <c r="G20" s="11">
        <v>0</v>
      </c>
      <c r="H20" s="11">
        <v>235.12</v>
      </c>
      <c r="I20" s="11">
        <v>235.12</v>
      </c>
      <c r="J20" s="11">
        <v>0</v>
      </c>
      <c r="K20" s="11">
        <v>0</v>
      </c>
      <c r="O20" s="37" t="s">
        <v>19</v>
      </c>
      <c r="P20" s="41">
        <f>SUM(P18:P19)</f>
        <v>148743</v>
      </c>
      <c r="Q20" s="42">
        <f>SUM(Q17:Q19)</f>
        <v>1</v>
      </c>
      <c r="R20" s="37"/>
      <c r="S20" s="35">
        <v>146061</v>
      </c>
      <c r="T20" s="41">
        <f>SUM(T18:T19)</f>
        <v>146061</v>
      </c>
      <c r="U20" s="35">
        <v>143265</v>
      </c>
      <c r="V20" s="41">
        <f>SUM(V18:V19)</f>
        <v>143265</v>
      </c>
    </row>
    <row r="21" spans="1:22" ht="13.5" thickTop="1">
      <c r="A21" s="1" t="s">
        <v>16</v>
      </c>
      <c r="B21" s="3" t="s">
        <v>12</v>
      </c>
      <c r="C21" s="5">
        <v>4</v>
      </c>
      <c r="D21" s="5">
        <v>18620</v>
      </c>
      <c r="E21" s="8">
        <v>247.11</v>
      </c>
      <c r="F21" s="11">
        <v>-47.01</v>
      </c>
      <c r="G21" s="11">
        <v>0</v>
      </c>
      <c r="H21" s="11">
        <v>2492.07</v>
      </c>
      <c r="I21" s="11">
        <v>2539.08</v>
      </c>
      <c r="J21" s="11">
        <v>0</v>
      </c>
      <c r="K21" s="11">
        <v>0</v>
      </c>
      <c r="O21" s="37"/>
      <c r="P21" s="37"/>
      <c r="Q21" s="37"/>
      <c r="R21" s="37"/>
      <c r="S21" s="38"/>
      <c r="T21" s="38"/>
      <c r="U21" s="37"/>
      <c r="V21" s="37"/>
    </row>
    <row r="22" spans="1:22" ht="13.5" thickBot="1">
      <c r="A22" s="1" t="s">
        <v>16</v>
      </c>
      <c r="B22" s="3" t="s">
        <v>13</v>
      </c>
      <c r="C22" s="5">
        <v>56</v>
      </c>
      <c r="D22" s="5">
        <v>633795</v>
      </c>
      <c r="E22" s="8">
        <v>1105.94</v>
      </c>
      <c r="F22" s="11">
        <v>-1600.35</v>
      </c>
      <c r="G22" s="11">
        <v>0</v>
      </c>
      <c r="H22" s="11">
        <v>33623.94</v>
      </c>
      <c r="I22" s="11">
        <v>35224.29</v>
      </c>
      <c r="J22" s="11">
        <v>0</v>
      </c>
      <c r="K22" s="11">
        <v>0</v>
      </c>
      <c r="O22" s="37"/>
      <c r="P22" s="37"/>
      <c r="Q22" s="37"/>
      <c r="R22" s="37"/>
      <c r="S22" s="38"/>
      <c r="T22" s="35">
        <f>+T17+T20</f>
        <v>147481</v>
      </c>
      <c r="U22" s="37"/>
      <c r="V22" s="35">
        <f>+V17+V20</f>
        <v>144676</v>
      </c>
    </row>
    <row r="23" spans="1:11" ht="13.5" thickTop="1">
      <c r="A23" s="1" t="s">
        <v>17</v>
      </c>
      <c r="B23" s="3" t="s">
        <v>12</v>
      </c>
      <c r="C23" s="5">
        <v>3</v>
      </c>
      <c r="D23" s="5">
        <v>76800</v>
      </c>
      <c r="E23" s="8">
        <v>311.92</v>
      </c>
      <c r="F23" s="11">
        <v>-193.93</v>
      </c>
      <c r="G23" s="11">
        <v>0</v>
      </c>
      <c r="H23" s="11">
        <v>5208.17</v>
      </c>
      <c r="I23" s="11">
        <v>5402.1</v>
      </c>
      <c r="J23" s="11">
        <v>0</v>
      </c>
      <c r="K23" s="11">
        <v>0</v>
      </c>
    </row>
    <row r="24" spans="1:11" ht="12.75">
      <c r="A24" s="1" t="s">
        <v>17</v>
      </c>
      <c r="B24" s="3" t="s">
        <v>13</v>
      </c>
      <c r="C24" s="5">
        <v>58</v>
      </c>
      <c r="D24" s="5">
        <v>306235</v>
      </c>
      <c r="E24" s="8">
        <v>2292.62</v>
      </c>
      <c r="F24" s="11">
        <v>-773.22</v>
      </c>
      <c r="G24" s="11">
        <v>0</v>
      </c>
      <c r="H24" s="11">
        <v>27452.97</v>
      </c>
      <c r="I24" s="11">
        <v>28226.19</v>
      </c>
      <c r="J24" s="11">
        <v>0</v>
      </c>
      <c r="K24" s="11">
        <v>0</v>
      </c>
    </row>
    <row r="25" spans="1:11" ht="12.75">
      <c r="A25" s="1" t="s">
        <v>18</v>
      </c>
      <c r="B25" s="18"/>
      <c r="C25" s="5">
        <v>2</v>
      </c>
      <c r="D25" s="5">
        <v>572</v>
      </c>
      <c r="E25" s="8">
        <v>2.72</v>
      </c>
      <c r="F25" s="11">
        <v>0</v>
      </c>
      <c r="G25" s="11">
        <v>0</v>
      </c>
      <c r="H25" s="11">
        <v>71.87</v>
      </c>
      <c r="I25" s="11">
        <v>71.87</v>
      </c>
      <c r="J25" s="11">
        <v>0</v>
      </c>
      <c r="K25" s="11">
        <v>0</v>
      </c>
    </row>
    <row r="26" spans="1:11" ht="12.75">
      <c r="A26" s="1" t="s">
        <v>18</v>
      </c>
      <c r="B26" s="3" t="s">
        <v>12</v>
      </c>
      <c r="C26" s="5">
        <v>144</v>
      </c>
      <c r="D26" s="5">
        <v>-28986</v>
      </c>
      <c r="E26" s="8">
        <v>121.49</v>
      </c>
      <c r="F26" s="11">
        <v>73.17</v>
      </c>
      <c r="G26" s="11">
        <v>0</v>
      </c>
      <c r="H26" s="11">
        <v>-1702.85</v>
      </c>
      <c r="I26" s="11">
        <v>-1776.02</v>
      </c>
      <c r="J26" s="11">
        <v>0</v>
      </c>
      <c r="K26" s="11">
        <v>0</v>
      </c>
    </row>
    <row r="27" spans="1:11" ht="12.75">
      <c r="A27" s="1" t="s">
        <v>18</v>
      </c>
      <c r="B27" s="3" t="s">
        <v>13</v>
      </c>
      <c r="C27" s="5">
        <v>19</v>
      </c>
      <c r="D27" s="5">
        <v>32456</v>
      </c>
      <c r="E27" s="8">
        <v>223.97</v>
      </c>
      <c r="F27" s="11">
        <v>-81.95</v>
      </c>
      <c r="G27" s="11">
        <v>0</v>
      </c>
      <c r="H27" s="11">
        <v>3200.44</v>
      </c>
      <c r="I27" s="11">
        <v>3282.39</v>
      </c>
      <c r="J27" s="11">
        <v>0</v>
      </c>
      <c r="K27" s="11">
        <v>0</v>
      </c>
    </row>
    <row r="28" spans="1:11" ht="13.5" thickBot="1">
      <c r="A28" s="13" t="s">
        <v>19</v>
      </c>
      <c r="C28" s="14">
        <f aca="true" t="shared" si="2" ref="C28:K28">SUM(C16:C27)</f>
        <v>11280</v>
      </c>
      <c r="D28" s="14">
        <f t="shared" si="2"/>
        <v>2736733</v>
      </c>
      <c r="E28" s="15">
        <f t="shared" si="2"/>
        <v>30817.660000000003</v>
      </c>
      <c r="F28" s="16">
        <f t="shared" si="2"/>
        <v>-13363.969999999996</v>
      </c>
      <c r="G28" s="16">
        <f t="shared" si="2"/>
        <v>94384.62</v>
      </c>
      <c r="H28" s="16">
        <f t="shared" si="2"/>
        <v>420973.37000000075</v>
      </c>
      <c r="I28" s="16">
        <f t="shared" si="2"/>
        <v>423570.7800000005</v>
      </c>
      <c r="J28" s="16">
        <f t="shared" si="2"/>
        <v>2238.77</v>
      </c>
      <c r="K28" s="16">
        <f t="shared" si="2"/>
        <v>0</v>
      </c>
    </row>
    <row r="29" ht="13.5" thickTop="1"/>
    <row r="30" spans="1:11" ht="12.75">
      <c r="A30" s="13" t="s">
        <v>19</v>
      </c>
      <c r="C30" s="19">
        <f>+C12+C28</f>
        <v>160023</v>
      </c>
      <c r="D30" s="19">
        <f aca="true" t="shared" si="3" ref="D30:K30">+D12+D28</f>
        <v>1024393938</v>
      </c>
      <c r="E30" s="20">
        <f t="shared" si="3"/>
        <v>3747508.9299999997</v>
      </c>
      <c r="F30" s="21">
        <f t="shared" si="3"/>
        <v>-2593137.490000025</v>
      </c>
      <c r="G30" s="21">
        <f t="shared" si="3"/>
        <v>94384.62</v>
      </c>
      <c r="H30" s="21">
        <f t="shared" si="3"/>
        <v>65464533.27000014</v>
      </c>
      <c r="I30" s="21">
        <f t="shared" si="3"/>
        <v>68046904.20000055</v>
      </c>
      <c r="J30" s="21">
        <f t="shared" si="3"/>
        <v>2238.77</v>
      </c>
      <c r="K30" s="21">
        <f t="shared" si="3"/>
        <v>0</v>
      </c>
    </row>
    <row r="32" ht="12.75">
      <c r="A32" s="17" t="s">
        <v>21</v>
      </c>
    </row>
    <row r="33" spans="1:11" ht="12.75">
      <c r="A33" s="1" t="s">
        <v>22</v>
      </c>
      <c r="C33" s="22">
        <v>111</v>
      </c>
      <c r="D33" s="22">
        <v>1377026</v>
      </c>
      <c r="E33" s="23">
        <v>-120</v>
      </c>
      <c r="F33" s="24">
        <v>51.23</v>
      </c>
      <c r="G33" s="24">
        <v>-685.65</v>
      </c>
      <c r="H33" s="24">
        <v>120540.5</v>
      </c>
      <c r="I33" s="24">
        <v>120489.27</v>
      </c>
      <c r="J33" s="24">
        <v>16138.77</v>
      </c>
      <c r="K33" s="24">
        <v>-2591.92</v>
      </c>
    </row>
    <row r="36" spans="1:11" ht="13.5" thickBot="1">
      <c r="A36" t="s">
        <v>23</v>
      </c>
      <c r="C36" s="14">
        <f>SUM(C30:C33)</f>
        <v>160134</v>
      </c>
      <c r="D36" s="14">
        <f aca="true" t="shared" si="4" ref="D36:K36">SUM(D30:D33)</f>
        <v>1025770964</v>
      </c>
      <c r="E36" s="15">
        <f t="shared" si="4"/>
        <v>3747388.9299999997</v>
      </c>
      <c r="F36" s="16">
        <f t="shared" si="4"/>
        <v>-2593086.260000025</v>
      </c>
      <c r="G36" s="16">
        <f t="shared" si="4"/>
        <v>93698.97</v>
      </c>
      <c r="H36" s="16">
        <f t="shared" si="4"/>
        <v>65585073.77000014</v>
      </c>
      <c r="I36" s="16">
        <f t="shared" si="4"/>
        <v>68167393.47000055</v>
      </c>
      <c r="J36" s="16">
        <f t="shared" si="4"/>
        <v>18377.54</v>
      </c>
      <c r="K36" s="16">
        <f t="shared" si="4"/>
        <v>-2591.92</v>
      </c>
    </row>
    <row r="37" ht="13.5" thickTop="1"/>
    <row r="38" spans="1:8" ht="12.75">
      <c r="A38" s="26" t="s">
        <v>27</v>
      </c>
      <c r="D38" s="6">
        <v>-605</v>
      </c>
      <c r="H38" s="12">
        <v>-117.56</v>
      </c>
    </row>
    <row r="41" spans="1:8" ht="12.75">
      <c r="A41" t="s">
        <v>24</v>
      </c>
      <c r="C41" s="6">
        <f>142330+1414+126</f>
        <v>143870</v>
      </c>
      <c r="D41" s="6">
        <v>1025770359</v>
      </c>
      <c r="E41" s="9">
        <v>3747369</v>
      </c>
      <c r="F41" s="12">
        <v>-2593086.26</v>
      </c>
      <c r="H41" s="12">
        <v>65576138.370000005</v>
      </c>
    </row>
    <row r="42" ht="12.75">
      <c r="C42"/>
    </row>
    <row r="43" spans="1:8" ht="13.5" thickBot="1">
      <c r="A43" t="s">
        <v>25</v>
      </c>
      <c r="C43" s="14">
        <f>+C36+C38-C41</f>
        <v>16264</v>
      </c>
      <c r="D43" s="14">
        <f>+D36+D38-D41</f>
        <v>0</v>
      </c>
      <c r="E43" s="15">
        <f>+E36+E38-E41</f>
        <v>19.929999999701977</v>
      </c>
      <c r="F43" s="16">
        <f>+F36+F38-F41</f>
        <v>-2.514570951461792E-08</v>
      </c>
      <c r="H43" s="16">
        <f>+H36+H38-H41</f>
        <v>8817.840000130236</v>
      </c>
    </row>
    <row r="44" spans="3:8" ht="13.5" thickTop="1">
      <c r="C44"/>
      <c r="D44"/>
      <c r="E44"/>
      <c r="F44"/>
      <c r="G44"/>
      <c r="H44"/>
    </row>
    <row r="45" spans="1:8" ht="13.5" thickBot="1">
      <c r="A45" t="s">
        <v>26</v>
      </c>
      <c r="C45" s="25">
        <f>ROUND(C43/C41,9)</f>
        <v>0.1130465</v>
      </c>
      <c r="D45" s="25">
        <f>ROUND(D43/D41,9)</f>
        <v>0</v>
      </c>
      <c r="E45" s="25">
        <f>ROUND(E43/E41,9)</f>
        <v>5.318E-06</v>
      </c>
      <c r="F45" s="25">
        <f>ROUND(F43/F41,9)</f>
        <v>0</v>
      </c>
      <c r="G45"/>
      <c r="H45" s="25">
        <f>ROUND(H43/H41,9)</f>
        <v>0.000134467</v>
      </c>
    </row>
    <row r="46" ht="13.5" thickTop="1"/>
  </sheetData>
  <printOptions/>
  <pageMargins left="0.75" right="0.75" top="1" bottom="1" header="0.5" footer="0.5"/>
  <pageSetup fitToHeight="1" fitToWidth="1" horizontalDpi="600" verticalDpi="600" orientation="landscape" scale="5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 Beagle</cp:lastModifiedBy>
  <cp:lastPrinted>2006-04-28T17:24:03Z</cp:lastPrinted>
  <dcterms:modified xsi:type="dcterms:W3CDTF">2006-05-04T13:26:01Z</dcterms:modified>
  <cp:category/>
  <cp:version/>
  <cp:contentType/>
  <cp:contentStatus/>
</cp:coreProperties>
</file>