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<sst xmlns="http://schemas.openxmlformats.org/spreadsheetml/2006/main" count="92" uniqueCount="29">
  <si>
    <t>Atmos Energy Corporation</t>
  </si>
  <si>
    <t>Short-term Debt Rate</t>
  </si>
  <si>
    <t>Kentucky</t>
  </si>
  <si>
    <t>Case Number 2005-00057</t>
  </si>
  <si>
    <t>Atmos Consolidated</t>
  </si>
  <si>
    <t>Line</t>
  </si>
  <si>
    <t>STD</t>
  </si>
  <si>
    <t>No.</t>
  </si>
  <si>
    <t>Date</t>
  </si>
  <si>
    <t>Avg Daily Bal</t>
  </si>
  <si>
    <t>Int Exp &amp; fees</t>
  </si>
  <si>
    <t>avg rate</t>
  </si>
  <si>
    <t>(d)</t>
  </si>
  <si>
    <t>(e)</t>
  </si>
  <si>
    <t>(f)</t>
  </si>
  <si>
    <t>(g)</t>
  </si>
  <si>
    <t>(h)</t>
  </si>
  <si>
    <t>(i)</t>
  </si>
  <si>
    <t>Page 1 of 2</t>
  </si>
  <si>
    <t>Page 2 of 2</t>
  </si>
  <si>
    <t>(a)</t>
  </si>
  <si>
    <t>(b)</t>
  </si>
  <si>
    <t>(c)</t>
  </si>
  <si>
    <t>(j)</t>
  </si>
  <si>
    <t>(k)</t>
  </si>
  <si>
    <t>(l)</t>
  </si>
  <si>
    <t>DR dated 6-14-06 item 7e</t>
  </si>
  <si>
    <t>Reference to AG-1-79</t>
  </si>
  <si>
    <t>Witness:  Laurie Sherwood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</si>
</sst>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6">
    <font>
      <sz val="10"/>
      <name val="Arial"/>
      <family val="0"/>
    </font>
    <font>
      <sz val="12"/>
      <name val="Tms Rmn"/>
      <family val="0"/>
    </font>
    <font>
      <sz val="8"/>
      <name val="Arial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3" fillId="0" borderId="1" xfId="20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0" fontId="3" fillId="0" borderId="2" xfId="20" applyNumberFormat="1" applyFont="1" applyBorder="1" applyAlignment="1">
      <alignment/>
    </xf>
    <xf numFmtId="10" fontId="3" fillId="0" borderId="0" xfId="20" applyNumberFormat="1" applyFont="1" applyBorder="1" applyAlignment="1">
      <alignment/>
    </xf>
    <xf numFmtId="41" fontId="3" fillId="0" borderId="0" xfId="20" applyNumberFormat="1" applyFont="1" applyBorder="1" applyAlignment="1">
      <alignment/>
    </xf>
    <xf numFmtId="165" fontId="4" fillId="0" borderId="0" xfId="15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38" fontId="4" fillId="0" borderId="3" xfId="0" applyNumberFormat="1" applyFont="1" applyFill="1" applyBorder="1" applyAlignment="1">
      <alignment/>
    </xf>
    <xf numFmtId="5" fontId="3" fillId="0" borderId="4" xfId="19" applyNumberFormat="1" applyFont="1" applyBorder="1" applyProtection="1">
      <alignment/>
      <protection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5" fontId="3" fillId="0" borderId="5" xfId="19" applyNumberFormat="1" applyFont="1" applyBorder="1" applyProtection="1">
      <alignment/>
      <protection/>
    </xf>
    <xf numFmtId="0" fontId="3" fillId="0" borderId="5" xfId="0" applyFont="1" applyBorder="1" applyAlignment="1">
      <alignment/>
    </xf>
    <xf numFmtId="41" fontId="3" fillId="0" borderId="6" xfId="20" applyNumberFormat="1" applyFont="1" applyBorder="1" applyAlignment="1">
      <alignment/>
    </xf>
    <xf numFmtId="5" fontId="3" fillId="0" borderId="3" xfId="19" applyNumberFormat="1" applyFont="1" applyBorder="1" applyProtection="1">
      <alignment/>
      <protection/>
    </xf>
    <xf numFmtId="10" fontId="3" fillId="0" borderId="3" xfId="20" applyNumberFormat="1" applyFont="1" applyBorder="1" applyAlignment="1" applyProtection="1">
      <alignment/>
      <protection/>
    </xf>
    <xf numFmtId="10" fontId="3" fillId="0" borderId="7" xfId="20" applyNumberFormat="1" applyFont="1" applyBorder="1" applyAlignment="1" applyProtection="1">
      <alignment/>
      <protection/>
    </xf>
    <xf numFmtId="10" fontId="3" fillId="0" borderId="8" xfId="2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19" applyFont="1" applyBorder="1" applyAlignment="1">
      <alignment horizontal="center"/>
      <protection/>
    </xf>
    <xf numFmtId="0" fontId="3" fillId="0" borderId="2" xfId="19" applyFont="1" applyBorder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" xfId="19" applyFont="1" applyBorder="1" applyAlignment="1">
      <alignment horizontal="center"/>
      <protection/>
    </xf>
    <xf numFmtId="0" fontId="3" fillId="0" borderId="11" xfId="19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5" xfId="19" applyFont="1" applyBorder="1">
      <alignment/>
      <protection/>
    </xf>
    <xf numFmtId="17" fontId="3" fillId="0" borderId="5" xfId="19" applyNumberFormat="1" applyFont="1" applyFill="1" applyBorder="1">
      <alignment/>
      <protection/>
    </xf>
    <xf numFmtId="17" fontId="3" fillId="0" borderId="5" xfId="19" applyNumberFormat="1" applyFont="1" applyBorder="1">
      <alignment/>
      <protection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5" fillId="0" borderId="13" xfId="19" applyFon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0" fontId="5" fillId="0" borderId="1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st of Capit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selection activeCell="AB6" sqref="AB6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16.8515625" style="0" customWidth="1"/>
    <col min="4" max="4" width="13.8515625" style="0" customWidth="1"/>
    <col min="5" max="5" width="9.421875" style="0" customWidth="1"/>
    <col min="6" max="6" width="5.140625" style="0" customWidth="1"/>
    <col min="7" max="7" width="8.28125" style="0" bestFit="1" customWidth="1"/>
    <col min="8" max="8" width="16.421875" style="0" customWidth="1"/>
    <col min="9" max="9" width="13.7109375" style="0" bestFit="1" customWidth="1"/>
    <col min="10" max="10" width="7.8515625" style="0" bestFit="1" customWidth="1"/>
    <col min="11" max="11" width="4.8515625" style="0" customWidth="1"/>
    <col min="13" max="13" width="14.00390625" style="0" bestFit="1" customWidth="1"/>
    <col min="14" max="14" width="15.28125" style="0" customWidth="1"/>
    <col min="15" max="15" width="7.8515625" style="0" customWidth="1"/>
    <col min="16" max="16" width="3.140625" style="0" hidden="1" customWidth="1"/>
    <col min="17" max="17" width="3.140625" style="0" customWidth="1"/>
    <col min="18" max="18" width="7.421875" style="0" customWidth="1"/>
    <col min="19" max="19" width="8.140625" style="0" customWidth="1"/>
    <col min="20" max="20" width="16.28125" style="0" customWidth="1"/>
    <col min="21" max="21" width="13.28125" style="0" customWidth="1"/>
    <col min="22" max="22" width="7.7109375" style="0" customWidth="1"/>
    <col min="23" max="23" width="4.8515625" style="0" customWidth="1"/>
    <col min="25" max="25" width="15.28125" style="0" customWidth="1"/>
    <col min="26" max="26" width="14.28125" style="0" customWidth="1"/>
    <col min="28" max="28" width="4.8515625" style="0" customWidth="1"/>
    <col min="30" max="30" width="15.421875" style="0" customWidth="1"/>
    <col min="31" max="31" width="15.28125" style="0" customWidth="1"/>
    <col min="32" max="32" width="11.140625" style="0" customWidth="1"/>
  </cols>
  <sheetData>
    <row r="1" spans="1:32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 t="s">
        <v>0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 t="s">
        <v>0</v>
      </c>
      <c r="AF1" s="20"/>
    </row>
    <row r="2" spans="1:32" ht="15">
      <c r="A2" s="20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20"/>
      <c r="M2" s="20" t="s">
        <v>2</v>
      </c>
      <c r="N2" s="21"/>
      <c r="O2" s="21"/>
      <c r="P2" s="20"/>
      <c r="Q2" s="20"/>
      <c r="R2" s="20"/>
      <c r="S2" s="40" t="s">
        <v>1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20" t="s">
        <v>2</v>
      </c>
      <c r="AF2" s="20"/>
    </row>
    <row r="3" spans="1:3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 t="s">
        <v>3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 t="s">
        <v>3</v>
      </c>
      <c r="AF3" s="20"/>
    </row>
    <row r="4" spans="1:32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26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 t="s">
        <v>26</v>
      </c>
      <c r="AF4" s="20"/>
    </row>
    <row r="5" spans="1:32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 t="s">
        <v>27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 t="s">
        <v>27</v>
      </c>
      <c r="AF5" s="20"/>
    </row>
    <row r="6" spans="1:32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 t="s">
        <v>28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 t="s">
        <v>28</v>
      </c>
      <c r="AF6" s="20"/>
    </row>
    <row r="7" spans="1:32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 t="s">
        <v>18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 t="s">
        <v>19</v>
      </c>
      <c r="AF7" s="20"/>
    </row>
    <row r="8" spans="1:32" ht="15">
      <c r="A8" s="22"/>
      <c r="B8" s="43">
        <v>38656</v>
      </c>
      <c r="C8" s="41"/>
      <c r="D8" s="41"/>
      <c r="E8" s="42"/>
      <c r="F8" s="23"/>
      <c r="G8" s="43">
        <v>38686</v>
      </c>
      <c r="H8" s="41"/>
      <c r="I8" s="41"/>
      <c r="J8" s="42"/>
      <c r="K8" s="23"/>
      <c r="L8" s="41">
        <v>38717</v>
      </c>
      <c r="M8" s="41"/>
      <c r="N8" s="41"/>
      <c r="O8" s="42"/>
      <c r="P8" s="23"/>
      <c r="Q8" s="20"/>
      <c r="R8" s="22"/>
      <c r="S8" s="43">
        <v>38748</v>
      </c>
      <c r="T8" s="41"/>
      <c r="U8" s="41"/>
      <c r="V8" s="42"/>
      <c r="W8" s="23"/>
      <c r="X8" s="43">
        <v>38776</v>
      </c>
      <c r="Y8" s="41"/>
      <c r="Z8" s="41"/>
      <c r="AA8" s="42"/>
      <c r="AB8" s="23"/>
      <c r="AC8" s="43">
        <v>38807</v>
      </c>
      <c r="AD8" s="41"/>
      <c r="AE8" s="41"/>
      <c r="AF8" s="42"/>
    </row>
    <row r="9" spans="1:32" ht="15">
      <c r="A9" s="24"/>
      <c r="B9" s="44" t="s">
        <v>4</v>
      </c>
      <c r="C9" s="45"/>
      <c r="D9" s="45"/>
      <c r="E9" s="46"/>
      <c r="F9" s="12"/>
      <c r="G9" s="44" t="s">
        <v>4</v>
      </c>
      <c r="H9" s="45"/>
      <c r="I9" s="45"/>
      <c r="J9" s="46"/>
      <c r="K9" s="12"/>
      <c r="L9" s="44" t="s">
        <v>4</v>
      </c>
      <c r="M9" s="45"/>
      <c r="N9" s="45"/>
      <c r="O9" s="46"/>
      <c r="P9" s="12"/>
      <c r="Q9" s="20"/>
      <c r="R9" s="24"/>
      <c r="S9" s="44" t="s">
        <v>4</v>
      </c>
      <c r="T9" s="45"/>
      <c r="U9" s="45"/>
      <c r="V9" s="46"/>
      <c r="W9" s="12"/>
      <c r="X9" s="44" t="s">
        <v>4</v>
      </c>
      <c r="Y9" s="45"/>
      <c r="Z9" s="45"/>
      <c r="AA9" s="46"/>
      <c r="AB9" s="12"/>
      <c r="AC9" s="44" t="s">
        <v>4</v>
      </c>
      <c r="AD9" s="45"/>
      <c r="AE9" s="45"/>
      <c r="AF9" s="46"/>
    </row>
    <row r="10" spans="1:32" ht="15">
      <c r="A10" s="24" t="s">
        <v>5</v>
      </c>
      <c r="B10" s="14"/>
      <c r="C10" s="25" t="s">
        <v>6</v>
      </c>
      <c r="D10" s="25" t="s">
        <v>6</v>
      </c>
      <c r="E10" s="26" t="s">
        <v>6</v>
      </c>
      <c r="F10" s="25"/>
      <c r="G10" s="27"/>
      <c r="H10" s="25" t="s">
        <v>6</v>
      </c>
      <c r="I10" s="25" t="s">
        <v>6</v>
      </c>
      <c r="J10" s="26" t="s">
        <v>6</v>
      </c>
      <c r="K10" s="20"/>
      <c r="L10" s="27"/>
      <c r="M10" s="25" t="s">
        <v>6</v>
      </c>
      <c r="N10" s="25" t="s">
        <v>6</v>
      </c>
      <c r="O10" s="26" t="s">
        <v>6</v>
      </c>
      <c r="P10" s="25"/>
      <c r="Q10" s="20"/>
      <c r="R10" s="24" t="s">
        <v>5</v>
      </c>
      <c r="S10" s="27"/>
      <c r="T10" s="25" t="s">
        <v>6</v>
      </c>
      <c r="U10" s="25" t="s">
        <v>6</v>
      </c>
      <c r="V10" s="26" t="s">
        <v>6</v>
      </c>
      <c r="W10" s="25"/>
      <c r="X10" s="27"/>
      <c r="Y10" s="25" t="s">
        <v>6</v>
      </c>
      <c r="Z10" s="25" t="s">
        <v>6</v>
      </c>
      <c r="AA10" s="26" t="s">
        <v>6</v>
      </c>
      <c r="AB10" s="25"/>
      <c r="AC10" s="27"/>
      <c r="AD10" s="25" t="s">
        <v>6</v>
      </c>
      <c r="AE10" s="25" t="s">
        <v>6</v>
      </c>
      <c r="AF10" s="26" t="s">
        <v>6</v>
      </c>
    </row>
    <row r="11" spans="1:32" ht="15">
      <c r="A11" s="28" t="s">
        <v>7</v>
      </c>
      <c r="B11" s="29" t="s">
        <v>8</v>
      </c>
      <c r="C11" s="30" t="s">
        <v>9</v>
      </c>
      <c r="D11" s="30" t="s">
        <v>10</v>
      </c>
      <c r="E11" s="31" t="s">
        <v>11</v>
      </c>
      <c r="F11" s="30"/>
      <c r="G11" s="32" t="s">
        <v>8</v>
      </c>
      <c r="H11" s="30" t="s">
        <v>9</v>
      </c>
      <c r="I11" s="30" t="s">
        <v>10</v>
      </c>
      <c r="J11" s="31" t="s">
        <v>11</v>
      </c>
      <c r="K11" s="28"/>
      <c r="L11" s="32" t="s">
        <v>8</v>
      </c>
      <c r="M11" s="30" t="s">
        <v>9</v>
      </c>
      <c r="N11" s="30" t="s">
        <v>10</v>
      </c>
      <c r="O11" s="31" t="s">
        <v>11</v>
      </c>
      <c r="P11" s="30"/>
      <c r="Q11" s="20"/>
      <c r="R11" s="28" t="s">
        <v>7</v>
      </c>
      <c r="S11" s="32" t="s">
        <v>8</v>
      </c>
      <c r="T11" s="30" t="s">
        <v>9</v>
      </c>
      <c r="U11" s="30" t="s">
        <v>10</v>
      </c>
      <c r="V11" s="31" t="s">
        <v>11</v>
      </c>
      <c r="W11" s="30"/>
      <c r="X11" s="32" t="s">
        <v>8</v>
      </c>
      <c r="Y11" s="30" t="s">
        <v>9</v>
      </c>
      <c r="Z11" s="30" t="s">
        <v>10</v>
      </c>
      <c r="AA11" s="31" t="s">
        <v>11</v>
      </c>
      <c r="AB11" s="30"/>
      <c r="AC11" s="32" t="s">
        <v>8</v>
      </c>
      <c r="AD11" s="30" t="s">
        <v>9</v>
      </c>
      <c r="AE11" s="30" t="s">
        <v>10</v>
      </c>
      <c r="AF11" s="31" t="s">
        <v>11</v>
      </c>
    </row>
    <row r="12" spans="1:33" ht="15">
      <c r="A12" s="33"/>
      <c r="B12" s="39" t="s">
        <v>20</v>
      </c>
      <c r="C12" s="25" t="s">
        <v>21</v>
      </c>
      <c r="D12" s="25" t="s">
        <v>22</v>
      </c>
      <c r="E12" s="26" t="s">
        <v>12</v>
      </c>
      <c r="F12" s="25"/>
      <c r="G12" s="27" t="s">
        <v>13</v>
      </c>
      <c r="H12" s="25" t="s">
        <v>14</v>
      </c>
      <c r="I12" s="25" t="s">
        <v>15</v>
      </c>
      <c r="J12" s="26" t="s">
        <v>16</v>
      </c>
      <c r="K12" s="25"/>
      <c r="L12" s="27" t="s">
        <v>17</v>
      </c>
      <c r="M12" s="25" t="s">
        <v>23</v>
      </c>
      <c r="N12" s="25" t="s">
        <v>24</v>
      </c>
      <c r="O12" s="26" t="s">
        <v>25</v>
      </c>
      <c r="P12" s="25"/>
      <c r="Q12" s="20"/>
      <c r="R12" s="33"/>
      <c r="S12" s="39" t="s">
        <v>20</v>
      </c>
      <c r="T12" s="25" t="s">
        <v>21</v>
      </c>
      <c r="U12" s="25" t="s">
        <v>22</v>
      </c>
      <c r="V12" s="26" t="s">
        <v>12</v>
      </c>
      <c r="W12" s="25"/>
      <c r="X12" s="27" t="s">
        <v>13</v>
      </c>
      <c r="Y12" s="25" t="s">
        <v>14</v>
      </c>
      <c r="Z12" s="25" t="s">
        <v>15</v>
      </c>
      <c r="AA12" s="26" t="s">
        <v>16</v>
      </c>
      <c r="AB12" s="25"/>
      <c r="AC12" s="27" t="s">
        <v>17</v>
      </c>
      <c r="AD12" s="25" t="s">
        <v>23</v>
      </c>
      <c r="AE12" s="25" t="s">
        <v>24</v>
      </c>
      <c r="AF12" s="26" t="s">
        <v>25</v>
      </c>
      <c r="AG12" s="26"/>
    </row>
    <row r="13" spans="1:32" ht="15">
      <c r="A13" s="24"/>
      <c r="B13" s="14"/>
      <c r="C13" s="34"/>
      <c r="D13" s="34"/>
      <c r="E13" s="11"/>
      <c r="F13" s="12"/>
      <c r="G13" s="35"/>
      <c r="H13" s="34"/>
      <c r="I13" s="34"/>
      <c r="J13" s="11"/>
      <c r="K13" s="12"/>
      <c r="L13" s="14"/>
      <c r="M13" s="34"/>
      <c r="N13" s="34"/>
      <c r="O13" s="11"/>
      <c r="P13" s="12"/>
      <c r="Q13" s="20"/>
      <c r="R13" s="24"/>
      <c r="S13" s="14"/>
      <c r="T13" s="34"/>
      <c r="U13" s="34"/>
      <c r="V13" s="11"/>
      <c r="W13" s="12"/>
      <c r="X13" s="14"/>
      <c r="Y13" s="34"/>
      <c r="Z13" s="34"/>
      <c r="AA13" s="11"/>
      <c r="AB13" s="12"/>
      <c r="AC13" s="14"/>
      <c r="AD13" s="34"/>
      <c r="AE13" s="34"/>
      <c r="AF13" s="11"/>
    </row>
    <row r="14" spans="1:32" ht="15">
      <c r="A14" s="1">
        <v>1</v>
      </c>
      <c r="B14" s="36">
        <v>38291</v>
      </c>
      <c r="C14" s="2"/>
      <c r="D14" s="2"/>
      <c r="E14" s="3"/>
      <c r="F14" s="4"/>
      <c r="G14" s="36">
        <v>38321</v>
      </c>
      <c r="H14" s="2"/>
      <c r="I14" s="2"/>
      <c r="J14" s="3"/>
      <c r="K14" s="5"/>
      <c r="L14" s="37">
        <v>38352</v>
      </c>
      <c r="M14" s="2"/>
      <c r="N14" s="2"/>
      <c r="O14" s="3"/>
      <c r="P14" s="4"/>
      <c r="Q14" s="20"/>
      <c r="R14" s="1">
        <v>1</v>
      </c>
      <c r="S14" s="36">
        <v>38383</v>
      </c>
      <c r="T14" s="2"/>
      <c r="U14" s="2"/>
      <c r="V14" s="3"/>
      <c r="W14" s="4"/>
      <c r="X14" s="36">
        <v>38411</v>
      </c>
      <c r="Y14" s="2"/>
      <c r="Z14" s="2"/>
      <c r="AA14" s="3"/>
      <c r="AB14" s="4"/>
      <c r="AC14" s="37">
        <v>38442</v>
      </c>
      <c r="AD14" s="6"/>
      <c r="AE14" s="7"/>
      <c r="AF14" s="3"/>
    </row>
    <row r="15" spans="1:32" ht="15">
      <c r="A15" s="1">
        <v>2</v>
      </c>
      <c r="B15" s="36">
        <v>38321</v>
      </c>
      <c r="C15" s="6">
        <v>20570000</v>
      </c>
      <c r="D15" s="6">
        <f>38613.98+30343.76+43356.69+74059.34+33333.33</f>
        <v>219707.10000000003</v>
      </c>
      <c r="E15" s="3"/>
      <c r="F15" s="4"/>
      <c r="G15" s="37">
        <v>38352</v>
      </c>
      <c r="H15" s="6">
        <v>15231451.612903226</v>
      </c>
      <c r="I15" s="7">
        <f>32626+1132.5+64583.33+43356.69+74059.34</f>
        <v>215757.86000000002</v>
      </c>
      <c r="J15" s="3"/>
      <c r="K15" s="5"/>
      <c r="L15" s="36">
        <v>38383</v>
      </c>
      <c r="M15" s="6">
        <v>26440322.580645163</v>
      </c>
      <c r="N15" s="7">
        <f>58798+65664.69+117416</f>
        <v>241878.69</v>
      </c>
      <c r="O15" s="3"/>
      <c r="P15" s="4"/>
      <c r="Q15" s="20"/>
      <c r="R15" s="1">
        <v>2</v>
      </c>
      <c r="S15" s="36">
        <v>38411</v>
      </c>
      <c r="T15" s="6">
        <v>325892.85714285716</v>
      </c>
      <c r="U15" s="7">
        <f>603+59689.29+43357+74059.34-43357</f>
        <v>134351.63</v>
      </c>
      <c r="V15" s="3"/>
      <c r="W15" s="4"/>
      <c r="X15" s="37">
        <v>38442</v>
      </c>
      <c r="Y15" s="6">
        <v>0</v>
      </c>
      <c r="Z15" s="7">
        <f>74059.34+66112.25</f>
        <v>140171.59</v>
      </c>
      <c r="AA15" s="3"/>
      <c r="AB15" s="4"/>
      <c r="AC15" s="36">
        <v>38472</v>
      </c>
      <c r="AD15" s="6">
        <v>0</v>
      </c>
      <c r="AE15" s="7">
        <v>138038.94</v>
      </c>
      <c r="AF15" s="3"/>
    </row>
    <row r="16" spans="1:32" ht="15">
      <c r="A16" s="1">
        <v>3</v>
      </c>
      <c r="B16" s="37">
        <v>38352</v>
      </c>
      <c r="C16" s="6">
        <v>15231451.612903226</v>
      </c>
      <c r="D16" s="7">
        <f>32626+1132.5+64583.33+43356.69+74059.34</f>
        <v>215757.86000000002</v>
      </c>
      <c r="E16" s="3"/>
      <c r="F16" s="4"/>
      <c r="G16" s="36">
        <v>38383</v>
      </c>
      <c r="H16" s="6">
        <v>26440322.580645163</v>
      </c>
      <c r="I16" s="7">
        <f>58798+65664.69+117416</f>
        <v>241878.69</v>
      </c>
      <c r="J16" s="3"/>
      <c r="K16" s="5"/>
      <c r="L16" s="36">
        <v>38411</v>
      </c>
      <c r="M16" s="6">
        <v>325892.85714285716</v>
      </c>
      <c r="N16" s="7">
        <f>603+59689.29+43357+74059.34-43357</f>
        <v>134351.63</v>
      </c>
      <c r="O16" s="3"/>
      <c r="P16" s="4"/>
      <c r="Q16" s="20"/>
      <c r="R16" s="1">
        <v>3</v>
      </c>
      <c r="S16" s="37">
        <v>38442</v>
      </c>
      <c r="T16" s="6">
        <v>0</v>
      </c>
      <c r="U16" s="7">
        <f>74059.34+66112.25</f>
        <v>140171.59</v>
      </c>
      <c r="V16" s="3"/>
      <c r="W16" s="4"/>
      <c r="X16" s="36">
        <v>38472</v>
      </c>
      <c r="Y16" s="6">
        <v>0</v>
      </c>
      <c r="Z16" s="7">
        <v>138038.94</v>
      </c>
      <c r="AA16" s="3"/>
      <c r="AB16" s="4"/>
      <c r="AC16" s="36">
        <v>38503</v>
      </c>
      <c r="AD16" s="6">
        <v>5857258.064516129</v>
      </c>
      <c r="AE16" s="7">
        <f>22980.69+140167.27</f>
        <v>163147.96</v>
      </c>
      <c r="AF16" s="3"/>
    </row>
    <row r="17" spans="1:32" ht="15">
      <c r="A17" s="1">
        <v>4</v>
      </c>
      <c r="B17" s="36">
        <v>38383</v>
      </c>
      <c r="C17" s="6">
        <v>26440322.580645163</v>
      </c>
      <c r="D17" s="7">
        <f>58798+65664.69+117416</f>
        <v>241878.69</v>
      </c>
      <c r="E17" s="3"/>
      <c r="F17" s="4"/>
      <c r="G17" s="36">
        <v>38411</v>
      </c>
      <c r="H17" s="6">
        <v>325892.85714285716</v>
      </c>
      <c r="I17" s="7">
        <f>603+59689.29+43357+74059.34-43357</f>
        <v>134351.63</v>
      </c>
      <c r="J17" s="3"/>
      <c r="K17" s="5"/>
      <c r="L17" s="37">
        <v>38442</v>
      </c>
      <c r="M17" s="6">
        <v>0</v>
      </c>
      <c r="N17" s="7">
        <f>74059.34+66112.25</f>
        <v>140171.59</v>
      </c>
      <c r="O17" s="3"/>
      <c r="P17" s="4"/>
      <c r="Q17" s="20"/>
      <c r="R17" s="1">
        <v>4</v>
      </c>
      <c r="S17" s="36">
        <v>38472</v>
      </c>
      <c r="T17" s="6">
        <v>0</v>
      </c>
      <c r="U17" s="7">
        <v>138038.94</v>
      </c>
      <c r="V17" s="3"/>
      <c r="W17" s="4"/>
      <c r="X17" s="36">
        <v>38503</v>
      </c>
      <c r="Y17" s="6">
        <v>5857258.064516129</v>
      </c>
      <c r="Z17" s="7">
        <f>22980.69+140167.27</f>
        <v>163147.96</v>
      </c>
      <c r="AA17" s="3"/>
      <c r="AB17" s="4"/>
      <c r="AC17" s="37">
        <v>38533</v>
      </c>
      <c r="AD17" s="6">
        <v>3000000</v>
      </c>
      <c r="AE17" s="7">
        <f>11950+138038.94</f>
        <v>149988.94</v>
      </c>
      <c r="AF17" s="3"/>
    </row>
    <row r="18" spans="1:32" ht="15">
      <c r="A18" s="1">
        <v>5</v>
      </c>
      <c r="B18" s="36">
        <v>38411</v>
      </c>
      <c r="C18" s="6">
        <v>325892.85714285716</v>
      </c>
      <c r="D18" s="7">
        <f>603+59689.29+43357+74059.34-43357</f>
        <v>134351.63</v>
      </c>
      <c r="E18" s="3"/>
      <c r="F18" s="4"/>
      <c r="G18" s="37">
        <v>38442</v>
      </c>
      <c r="H18" s="6">
        <v>0</v>
      </c>
      <c r="I18" s="7">
        <f>74059.34+66112.25</f>
        <v>140171.59</v>
      </c>
      <c r="J18" s="3"/>
      <c r="K18" s="5"/>
      <c r="L18" s="36">
        <v>38472</v>
      </c>
      <c r="M18" s="6">
        <v>0</v>
      </c>
      <c r="N18" s="7">
        <v>138038.94</v>
      </c>
      <c r="O18" s="3"/>
      <c r="P18" s="4"/>
      <c r="Q18" s="20"/>
      <c r="R18" s="1">
        <v>5</v>
      </c>
      <c r="S18" s="36">
        <v>38503</v>
      </c>
      <c r="T18" s="6">
        <v>5857258.064516129</v>
      </c>
      <c r="U18" s="7">
        <f>22980.69+140167.27</f>
        <v>163147.96</v>
      </c>
      <c r="V18" s="3"/>
      <c r="W18" s="4"/>
      <c r="X18" s="37">
        <v>38533</v>
      </c>
      <c r="Y18" s="6">
        <v>3000000</v>
      </c>
      <c r="Z18" s="7">
        <f>11950+138038.94</f>
        <v>149988.94</v>
      </c>
      <c r="AA18" s="3"/>
      <c r="AB18" s="4"/>
      <c r="AC18" s="36">
        <v>38564</v>
      </c>
      <c r="AD18" s="6">
        <v>10569354.838709677</v>
      </c>
      <c r="AE18" s="7">
        <f>36066.04+65929.88+74059.34</f>
        <v>176055.26</v>
      </c>
      <c r="AF18" s="3"/>
    </row>
    <row r="19" spans="1:32" ht="15">
      <c r="A19" s="1">
        <v>6</v>
      </c>
      <c r="B19" s="37">
        <v>38442</v>
      </c>
      <c r="C19" s="6">
        <v>0</v>
      </c>
      <c r="D19" s="7">
        <f>74059.34+66112.25</f>
        <v>140171.59</v>
      </c>
      <c r="E19" s="3"/>
      <c r="F19" s="4"/>
      <c r="G19" s="36">
        <v>38472</v>
      </c>
      <c r="H19" s="6">
        <v>0</v>
      </c>
      <c r="I19" s="7">
        <v>138038.94</v>
      </c>
      <c r="J19" s="3"/>
      <c r="K19" s="5"/>
      <c r="L19" s="36">
        <v>38503</v>
      </c>
      <c r="M19" s="6">
        <v>5857258.064516129</v>
      </c>
      <c r="N19" s="7">
        <f>22980.69+140167.27</f>
        <v>163147.96</v>
      </c>
      <c r="O19" s="3"/>
      <c r="P19" s="4"/>
      <c r="Q19" s="20"/>
      <c r="R19" s="1">
        <v>6</v>
      </c>
      <c r="S19" s="37">
        <v>38533</v>
      </c>
      <c r="T19" s="6">
        <v>3000000</v>
      </c>
      <c r="U19" s="7">
        <f>11950+138038.94</f>
        <v>149988.94</v>
      </c>
      <c r="V19" s="3"/>
      <c r="W19" s="4"/>
      <c r="X19" s="36">
        <v>38564</v>
      </c>
      <c r="Y19" s="6">
        <v>10569354.838709677</v>
      </c>
      <c r="Z19" s="7">
        <f>36066.04+65929.88+74059.34</f>
        <v>176055.26</v>
      </c>
      <c r="AA19" s="3"/>
      <c r="AB19" s="4"/>
      <c r="AC19" s="36">
        <v>38595</v>
      </c>
      <c r="AD19" s="6">
        <v>23514032.258064516</v>
      </c>
      <c r="AE19" s="7">
        <f>80225.33+65602.67+74059.34</f>
        <v>219887.34</v>
      </c>
      <c r="AF19" s="3"/>
    </row>
    <row r="20" spans="1:32" ht="15">
      <c r="A20" s="1">
        <v>7</v>
      </c>
      <c r="B20" s="36">
        <v>38472</v>
      </c>
      <c r="C20" s="6">
        <v>0</v>
      </c>
      <c r="D20" s="7">
        <v>138038.94</v>
      </c>
      <c r="E20" s="3"/>
      <c r="F20" s="4"/>
      <c r="G20" s="36">
        <v>38503</v>
      </c>
      <c r="H20" s="6">
        <v>5857258.064516129</v>
      </c>
      <c r="I20" s="7">
        <f>22980.69+140167.27</f>
        <v>163147.96</v>
      </c>
      <c r="J20" s="3"/>
      <c r="K20" s="5"/>
      <c r="L20" s="37">
        <v>38533</v>
      </c>
      <c r="M20" s="6">
        <v>3000000</v>
      </c>
      <c r="N20" s="7">
        <f>11950+138038.94</f>
        <v>149988.94</v>
      </c>
      <c r="O20" s="3"/>
      <c r="P20" s="4"/>
      <c r="Q20" s="20"/>
      <c r="R20" s="1">
        <v>7</v>
      </c>
      <c r="S20" s="36">
        <v>38564</v>
      </c>
      <c r="T20" s="6">
        <v>10569354.838709677</v>
      </c>
      <c r="U20" s="7">
        <f>36066.04+65929.88+74059.34</f>
        <v>176055.26</v>
      </c>
      <c r="V20" s="3"/>
      <c r="W20" s="4"/>
      <c r="X20" s="36">
        <v>38595</v>
      </c>
      <c r="Y20" s="6">
        <v>23514032.258064516</v>
      </c>
      <c r="Z20" s="7">
        <f>80225.33+65602.67+74059.34</f>
        <v>219887.34</v>
      </c>
      <c r="AA20" s="3"/>
      <c r="AB20" s="4"/>
      <c r="AC20" s="37">
        <v>38625</v>
      </c>
      <c r="AD20" s="6">
        <v>36963333.333333336</v>
      </c>
      <c r="AE20" s="7">
        <f>123915.41+637.53+62500+74059.34</f>
        <v>261112.28</v>
      </c>
      <c r="AF20" s="3"/>
    </row>
    <row r="21" spans="1:32" ht="15">
      <c r="A21" s="1">
        <v>8</v>
      </c>
      <c r="B21" s="36">
        <v>38503</v>
      </c>
      <c r="C21" s="6">
        <v>5857258.064516129</v>
      </c>
      <c r="D21" s="7">
        <f>22980.69+140167.27</f>
        <v>163147.96</v>
      </c>
      <c r="E21" s="3"/>
      <c r="F21" s="4"/>
      <c r="G21" s="37">
        <v>38533</v>
      </c>
      <c r="H21" s="6">
        <v>3000000</v>
      </c>
      <c r="I21" s="7">
        <f>11950+138038.94</f>
        <v>149988.94</v>
      </c>
      <c r="J21" s="3"/>
      <c r="K21" s="5"/>
      <c r="L21" s="36">
        <v>38564</v>
      </c>
      <c r="M21" s="6">
        <v>10569354.838709677</v>
      </c>
      <c r="N21" s="7">
        <f>36066.04+65929.88+74059.34</f>
        <v>176055.26</v>
      </c>
      <c r="O21" s="3"/>
      <c r="P21" s="4"/>
      <c r="Q21" s="20"/>
      <c r="R21" s="1">
        <v>8</v>
      </c>
      <c r="S21" s="36">
        <v>38595</v>
      </c>
      <c r="T21" s="6">
        <v>23514032.258064516</v>
      </c>
      <c r="U21" s="7">
        <f>80225.33+65602.67+74059.34</f>
        <v>219887.34</v>
      </c>
      <c r="V21" s="3"/>
      <c r="W21" s="4"/>
      <c r="X21" s="37">
        <v>38625</v>
      </c>
      <c r="Y21" s="6">
        <v>36963333.333333336</v>
      </c>
      <c r="Z21" s="7">
        <f>123915.41+637.53+62500+74059.34</f>
        <v>261112.28</v>
      </c>
      <c r="AA21" s="3"/>
      <c r="AB21" s="4"/>
      <c r="AC21" s="36">
        <v>38656</v>
      </c>
      <c r="AD21" s="6">
        <v>156300161.29032257</v>
      </c>
      <c r="AE21" s="7">
        <f>559247.33+59575.19+74059.34</f>
        <v>692881.86</v>
      </c>
      <c r="AF21" s="3"/>
    </row>
    <row r="22" spans="1:32" ht="15">
      <c r="A22" s="1">
        <v>9</v>
      </c>
      <c r="B22" s="37">
        <v>38533</v>
      </c>
      <c r="C22" s="6">
        <v>3000000</v>
      </c>
      <c r="D22" s="7">
        <f>11950+138038.94</f>
        <v>149988.94</v>
      </c>
      <c r="E22" s="3"/>
      <c r="F22" s="4"/>
      <c r="G22" s="36">
        <v>38564</v>
      </c>
      <c r="H22" s="6">
        <v>10569354.838709677</v>
      </c>
      <c r="I22" s="7">
        <f>36066.04+65929.88+74059.34</f>
        <v>176055.26</v>
      </c>
      <c r="J22" s="3"/>
      <c r="K22" s="5"/>
      <c r="L22" s="36">
        <v>38595</v>
      </c>
      <c r="M22" s="6">
        <v>23514032.258064516</v>
      </c>
      <c r="N22" s="7">
        <f>80225.33+65602.67+74059.34</f>
        <v>219887.34</v>
      </c>
      <c r="O22" s="3"/>
      <c r="P22" s="4"/>
      <c r="Q22" s="20"/>
      <c r="R22" s="1">
        <v>9</v>
      </c>
      <c r="S22" s="37">
        <v>38625</v>
      </c>
      <c r="T22" s="6">
        <v>36963333.333333336</v>
      </c>
      <c r="U22" s="7">
        <f>123915.41+637.53+62500+74059.34</f>
        <v>261112.28</v>
      </c>
      <c r="V22" s="3"/>
      <c r="W22" s="4"/>
      <c r="X22" s="36">
        <v>38656</v>
      </c>
      <c r="Y22" s="6">
        <v>156300161.29032257</v>
      </c>
      <c r="Z22" s="7">
        <f>559247.33+59575.19+74059.34</f>
        <v>692881.86</v>
      </c>
      <c r="AA22" s="3"/>
      <c r="AB22" s="4"/>
      <c r="AC22" s="36">
        <v>38686</v>
      </c>
      <c r="AD22" s="6">
        <v>236930933.33333334</v>
      </c>
      <c r="AE22" s="7">
        <f>850789.9+68226.44+64426.13</f>
        <v>983442.4700000001</v>
      </c>
      <c r="AF22" s="3"/>
    </row>
    <row r="23" spans="1:32" ht="15">
      <c r="A23" s="1">
        <v>10</v>
      </c>
      <c r="B23" s="36">
        <v>38564</v>
      </c>
      <c r="C23" s="6">
        <v>10569354.838709677</v>
      </c>
      <c r="D23" s="7">
        <f>36066.04+65929.88+74059.34</f>
        <v>176055.26</v>
      </c>
      <c r="E23" s="3"/>
      <c r="F23" s="4"/>
      <c r="G23" s="36">
        <v>38595</v>
      </c>
      <c r="H23" s="6">
        <v>23514032.258064516</v>
      </c>
      <c r="I23" s="7">
        <f>80225.33+65602.67+74059.34</f>
        <v>219887.34</v>
      </c>
      <c r="J23" s="3"/>
      <c r="K23" s="5"/>
      <c r="L23" s="37">
        <v>38625</v>
      </c>
      <c r="M23" s="6">
        <v>36963333.333333336</v>
      </c>
      <c r="N23" s="7">
        <f>123915.41+637.53+62500+74059.34</f>
        <v>261112.28</v>
      </c>
      <c r="O23" s="3"/>
      <c r="P23" s="4"/>
      <c r="Q23" s="20"/>
      <c r="R23" s="1">
        <v>10</v>
      </c>
      <c r="S23" s="36">
        <v>38656</v>
      </c>
      <c r="T23" s="6">
        <v>156300161.29032257</v>
      </c>
      <c r="U23" s="7">
        <f>559247.33+59575.19+74059.34</f>
        <v>692881.86</v>
      </c>
      <c r="V23" s="3"/>
      <c r="W23" s="4"/>
      <c r="X23" s="36">
        <v>38686</v>
      </c>
      <c r="Y23" s="6">
        <v>236930933.33333334</v>
      </c>
      <c r="Z23" s="7">
        <f>850789.9+68226.44+64426.13</f>
        <v>983442.4700000001</v>
      </c>
      <c r="AA23" s="3"/>
      <c r="AB23" s="4"/>
      <c r="AC23" s="37">
        <v>38717</v>
      </c>
      <c r="AD23" s="6">
        <v>303849193.5483871</v>
      </c>
      <c r="AE23" s="7">
        <f>1196412.16+77996.65+52345.44</f>
        <v>1326754.2499999998</v>
      </c>
      <c r="AF23" s="3"/>
    </row>
    <row r="24" spans="1:32" ht="15">
      <c r="A24" s="1">
        <v>11</v>
      </c>
      <c r="B24" s="36">
        <v>38595</v>
      </c>
      <c r="C24" s="6">
        <v>23514032.258064516</v>
      </c>
      <c r="D24" s="7">
        <f>80225.33+65602.67+74059.34</f>
        <v>219887.34</v>
      </c>
      <c r="E24" s="3"/>
      <c r="F24" s="4"/>
      <c r="G24" s="37">
        <v>38625</v>
      </c>
      <c r="H24" s="6">
        <v>36963333.333333336</v>
      </c>
      <c r="I24" s="7">
        <f>123915.41+637.53+62500+74059.34</f>
        <v>261112.28</v>
      </c>
      <c r="J24" s="3"/>
      <c r="K24" s="5"/>
      <c r="L24" s="36">
        <v>38656</v>
      </c>
      <c r="M24" s="6">
        <v>156300161.29032257</v>
      </c>
      <c r="N24" s="7">
        <f>559247.33+59575.19+74059.34</f>
        <v>692881.86</v>
      </c>
      <c r="O24" s="3"/>
      <c r="P24" s="4"/>
      <c r="Q24" s="20"/>
      <c r="R24" s="1">
        <v>11</v>
      </c>
      <c r="S24" s="36">
        <v>38686</v>
      </c>
      <c r="T24" s="6">
        <v>236930933.33333334</v>
      </c>
      <c r="U24" s="7">
        <f>850789.9+68226.44+64426.13</f>
        <v>983442.4700000001</v>
      </c>
      <c r="V24" s="3"/>
      <c r="W24" s="4"/>
      <c r="X24" s="37">
        <v>38717</v>
      </c>
      <c r="Y24" s="6">
        <v>303849193.5483871</v>
      </c>
      <c r="Z24" s="7">
        <f>1196412.16+77996.65+52345.44</f>
        <v>1326754.2499999998</v>
      </c>
      <c r="AA24" s="3"/>
      <c r="AB24" s="4"/>
      <c r="AC24" s="36">
        <v>38748</v>
      </c>
      <c r="AD24" s="6">
        <v>268228225.80645162</v>
      </c>
      <c r="AE24" s="7">
        <f>1098200.57+77956.9+42654.92+54293.27</f>
        <v>1273105.66</v>
      </c>
      <c r="AF24" s="3"/>
    </row>
    <row r="25" spans="1:32" ht="15">
      <c r="A25" s="1">
        <v>12</v>
      </c>
      <c r="B25" s="37">
        <v>38625</v>
      </c>
      <c r="C25" s="6">
        <v>36963333.333333336</v>
      </c>
      <c r="D25" s="7">
        <f>123915.41+637.53+62500+74059.34</f>
        <v>261112.28</v>
      </c>
      <c r="E25" s="3"/>
      <c r="F25" s="4"/>
      <c r="G25" s="36">
        <v>38656</v>
      </c>
      <c r="H25" s="6">
        <v>156300161.29032257</v>
      </c>
      <c r="I25" s="7">
        <f>559247.33+59575.19+74059.34</f>
        <v>692881.86</v>
      </c>
      <c r="J25" s="3"/>
      <c r="K25" s="5"/>
      <c r="L25" s="36">
        <v>38686</v>
      </c>
      <c r="M25" s="6">
        <v>236930933.33333334</v>
      </c>
      <c r="N25" s="7">
        <f>850789.9+68226.44+64426.13</f>
        <v>983442.4700000001</v>
      </c>
      <c r="O25" s="3"/>
      <c r="P25" s="4"/>
      <c r="Q25" s="20"/>
      <c r="R25" s="1">
        <v>12</v>
      </c>
      <c r="S25" s="37">
        <v>38717</v>
      </c>
      <c r="T25" s="6">
        <v>303849193.5483871</v>
      </c>
      <c r="U25" s="7">
        <f>1196412.16+77996.65+52345.44</f>
        <v>1326754.2499999998</v>
      </c>
      <c r="V25" s="3"/>
      <c r="W25" s="4"/>
      <c r="X25" s="36">
        <v>38748</v>
      </c>
      <c r="Y25" s="6">
        <v>268228225.80645162</v>
      </c>
      <c r="Z25" s="7">
        <f>1098200.57+77956.9+42654.92+54293.27</f>
        <v>1273105.66</v>
      </c>
      <c r="AA25" s="3"/>
      <c r="AB25" s="4"/>
      <c r="AC25" s="36">
        <v>38776</v>
      </c>
      <c r="AD25" s="6">
        <v>186207821.42857143</v>
      </c>
      <c r="AE25" s="7">
        <f>689325+71380+32964.39+80423.4</f>
        <v>874092.79</v>
      </c>
      <c r="AF25" s="3"/>
    </row>
    <row r="26" spans="1:32" ht="15">
      <c r="A26" s="1">
        <v>13</v>
      </c>
      <c r="B26" s="36">
        <v>38656</v>
      </c>
      <c r="C26" s="8">
        <v>156300161.29032257</v>
      </c>
      <c r="D26" s="9">
        <f>559247.33+59575.19+74059.34</f>
        <v>692881.86</v>
      </c>
      <c r="E26" s="3"/>
      <c r="F26" s="4"/>
      <c r="G26" s="36">
        <v>38686</v>
      </c>
      <c r="H26" s="8">
        <v>236930933.33333334</v>
      </c>
      <c r="I26" s="9">
        <f>850789.9+68226.44+64426.13</f>
        <v>983442.4700000001</v>
      </c>
      <c r="J26" s="3"/>
      <c r="K26" s="5"/>
      <c r="L26" s="37">
        <v>38717</v>
      </c>
      <c r="M26" s="8">
        <v>303849193.5483871</v>
      </c>
      <c r="N26" s="9">
        <f>1196412.16+77996.65+52345.44</f>
        <v>1326754.2499999998</v>
      </c>
      <c r="O26" s="3"/>
      <c r="P26" s="4"/>
      <c r="Q26" s="20"/>
      <c r="R26" s="1">
        <v>13</v>
      </c>
      <c r="S26" s="36">
        <v>38748</v>
      </c>
      <c r="T26" s="8">
        <v>268228225.80645162</v>
      </c>
      <c r="U26" s="9">
        <f>1098200.57+77956.9+42654.92+54293.27</f>
        <v>1273105.66</v>
      </c>
      <c r="V26" s="3"/>
      <c r="W26" s="4"/>
      <c r="X26" s="36">
        <v>38776</v>
      </c>
      <c r="Y26" s="8">
        <v>186207821.42857143</v>
      </c>
      <c r="Z26" s="9">
        <f>689325+71380+32964.39+80423.4</f>
        <v>874092.79</v>
      </c>
      <c r="AA26" s="3"/>
      <c r="AB26" s="4"/>
      <c r="AC26" s="36">
        <v>38807</v>
      </c>
      <c r="AD26" s="8">
        <v>186226613</v>
      </c>
      <c r="AE26" s="9">
        <v>972660</v>
      </c>
      <c r="AF26" s="3"/>
    </row>
    <row r="27" spans="1:32" ht="15.75" thickBot="1">
      <c r="A27" s="1">
        <v>14</v>
      </c>
      <c r="B27" s="14"/>
      <c r="C27" s="34"/>
      <c r="D27" s="10">
        <f>SUM(D15:D26)</f>
        <v>2752979.45</v>
      </c>
      <c r="E27" s="11"/>
      <c r="F27" s="12"/>
      <c r="G27" s="13"/>
      <c r="H27" s="34"/>
      <c r="I27" s="10">
        <f>SUM(I15:I26)</f>
        <v>3516714.8200000003</v>
      </c>
      <c r="J27" s="11"/>
      <c r="K27" s="5"/>
      <c r="L27" s="14"/>
      <c r="M27" s="34"/>
      <c r="N27" s="10">
        <f>SUM(N15:N26)</f>
        <v>4627711.21</v>
      </c>
      <c r="O27" s="11"/>
      <c r="P27" s="12"/>
      <c r="Q27" s="20"/>
      <c r="R27" s="1">
        <v>14</v>
      </c>
      <c r="S27" s="14"/>
      <c r="T27" s="34"/>
      <c r="U27" s="10">
        <f>SUM(U15:U26)</f>
        <v>5658938.180000001</v>
      </c>
      <c r="V27" s="11"/>
      <c r="W27" s="12"/>
      <c r="X27" s="14"/>
      <c r="Y27" s="34"/>
      <c r="Z27" s="10">
        <f>SUM(Z15:Z26)</f>
        <v>6398679.34</v>
      </c>
      <c r="AA27" s="11"/>
      <c r="AB27" s="12"/>
      <c r="AC27" s="14"/>
      <c r="AD27" s="34"/>
      <c r="AE27" s="10">
        <f>SUM(AE15:AE26)</f>
        <v>7231167.75</v>
      </c>
      <c r="AF27" s="11"/>
    </row>
    <row r="28" spans="1:32" ht="15.75" thickTop="1">
      <c r="A28" s="1">
        <v>15</v>
      </c>
      <c r="B28" s="14"/>
      <c r="C28" s="12"/>
      <c r="D28" s="12"/>
      <c r="E28" s="11"/>
      <c r="F28" s="12"/>
      <c r="G28" s="14"/>
      <c r="H28" s="12"/>
      <c r="I28" s="12"/>
      <c r="J28" s="11"/>
      <c r="K28" s="5"/>
      <c r="L28" s="14"/>
      <c r="M28" s="12"/>
      <c r="N28" s="12"/>
      <c r="O28" s="11"/>
      <c r="P28" s="12"/>
      <c r="Q28" s="20"/>
      <c r="R28" s="1">
        <v>15</v>
      </c>
      <c r="S28" s="14"/>
      <c r="T28" s="12"/>
      <c r="U28" s="12"/>
      <c r="V28" s="11"/>
      <c r="W28" s="12"/>
      <c r="X28" s="14"/>
      <c r="Y28" s="12"/>
      <c r="Z28" s="12"/>
      <c r="AA28" s="11"/>
      <c r="AB28" s="12"/>
      <c r="AC28" s="14"/>
      <c r="AD28" s="12"/>
      <c r="AE28" s="12"/>
      <c r="AF28" s="11"/>
    </row>
    <row r="29" spans="1:32" ht="15">
      <c r="A29" s="15">
        <v>16</v>
      </c>
      <c r="B29" s="38"/>
      <c r="C29" s="16">
        <f>AVERAGE(C15:C26)</f>
        <v>24897650.569636453</v>
      </c>
      <c r="D29" s="17"/>
      <c r="E29" s="18">
        <f>+D27/C29</f>
        <v>0.11057185666174277</v>
      </c>
      <c r="F29" s="17"/>
      <c r="G29" s="19"/>
      <c r="H29" s="16">
        <f>AVERAGE(H15:H26)</f>
        <v>42927728.34741423</v>
      </c>
      <c r="I29" s="17"/>
      <c r="J29" s="18">
        <f>+I27/H29</f>
        <v>0.08192175443198897</v>
      </c>
      <c r="K29" s="15"/>
      <c r="L29" s="19"/>
      <c r="M29" s="16">
        <f>AVERAGE(M15:M26)</f>
        <v>66979206.842037894</v>
      </c>
      <c r="N29" s="17"/>
      <c r="O29" s="18">
        <f>+N27/M29</f>
        <v>0.06909175889338134</v>
      </c>
      <c r="P29" s="17"/>
      <c r="Q29" s="20"/>
      <c r="R29" s="15">
        <v>16</v>
      </c>
      <c r="S29" s="19"/>
      <c r="T29" s="16">
        <f>AVERAGE(T15:T26)</f>
        <v>87128198.77752174</v>
      </c>
      <c r="U29" s="17"/>
      <c r="V29" s="18">
        <f>+U27/T29</f>
        <v>0.0649495600666538</v>
      </c>
      <c r="W29" s="17"/>
      <c r="X29" s="19"/>
      <c r="Y29" s="16">
        <f>AVERAGE(Y15:Y26)</f>
        <v>102618359.49180748</v>
      </c>
      <c r="Z29" s="17"/>
      <c r="AA29" s="18">
        <f>+Z27/Y29</f>
        <v>0.06235413791146055</v>
      </c>
      <c r="AB29" s="17"/>
      <c r="AC29" s="19"/>
      <c r="AD29" s="16">
        <f>AVERAGE(AD15:AD26)</f>
        <v>118137243.90847415</v>
      </c>
      <c r="AE29" s="17"/>
      <c r="AF29" s="18">
        <f>+AE27/AD29</f>
        <v>0.061209890384799286</v>
      </c>
    </row>
  </sheetData>
  <mergeCells count="14">
    <mergeCell ref="X9:AA9"/>
    <mergeCell ref="AC9:AF9"/>
    <mergeCell ref="S9:V9"/>
    <mergeCell ref="G9:J9"/>
    <mergeCell ref="B9:E9"/>
    <mergeCell ref="L9:O9"/>
    <mergeCell ref="B8:E8"/>
    <mergeCell ref="G8:J8"/>
    <mergeCell ref="S2:AD2"/>
    <mergeCell ref="B2:K2"/>
    <mergeCell ref="L8:O8"/>
    <mergeCell ref="S8:V8"/>
    <mergeCell ref="X8:AA8"/>
    <mergeCell ref="AC8:AF8"/>
  </mergeCells>
  <printOptions/>
  <pageMargins left="0.5" right="0.5" top="1" bottom="1" header="0.5" footer="0.5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mrsmith</dc:creator>
  <cp:keywords/>
  <dc:description/>
  <cp:lastModifiedBy>gsmith</cp:lastModifiedBy>
  <cp:lastPrinted>2006-06-26T23:03:24Z</cp:lastPrinted>
  <dcterms:created xsi:type="dcterms:W3CDTF">2006-06-26T20:13:05Z</dcterms:created>
  <dcterms:modified xsi:type="dcterms:W3CDTF">2006-07-12T20:03:01Z</dcterms:modified>
  <cp:category/>
  <cp:version/>
  <cp:contentType/>
  <cp:contentStatus/>
</cp:coreProperties>
</file>