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epenergy.sharepoint.com/sites/RegulatoryServices/OPCO/Kentucky Power/Riders/2026-00271 FAC (three 6-month reviews)/05 Discovery/01 Staff/Attachments/"/>
    </mc:Choice>
  </mc:AlternateContent>
  <xr:revisionPtr revIDLastSave="5" documentId="13_ncr:1_{41E70DF0-E9E8-476B-90AD-437CA9F5EECC}" xr6:coauthVersionLast="47" xr6:coauthVersionMax="47" xr10:uidLastSave="{814CDD04-D3D6-466B-A63D-4D99E821A098}"/>
  <bookViews>
    <workbookView xWindow="28680" yWindow="-120" windowWidth="29040" windowHeight="15720" xr2:uid="{D2E107FC-3F36-48B3-9487-B489C2D65787}"/>
  </bookViews>
  <sheets>
    <sheet name="Mitchell NAPP 2025" sheetId="1" r:id="rId1"/>
    <sheet name="Mitchell NAPP 2026" sheetId="2" r:id="rId2"/>
    <sheet name="Mitchell NAPP 2027" sheetId="3" r:id="rId3"/>
    <sheet name="Mitchell NAPP 2028" sheetId="4" r:id="rId4"/>
    <sheet name="Mitchell CAPP 2026" sheetId="5" r:id="rId5"/>
    <sheet name="Mitchell CAPP 2027" sheetId="6" r:id="rId6"/>
    <sheet name="Mitchell CAPP 2028" sheetId="7" r:id="rId7"/>
  </sheets>
  <definedNames>
    <definedName name="FGD" localSheetId="4">#REF!</definedName>
    <definedName name="FGD" localSheetId="5">#REF!</definedName>
    <definedName name="FGD" localSheetId="6">#REF!</definedName>
    <definedName name="FGD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ile" localSheetId="4">#REF!</definedName>
    <definedName name="Pile" localSheetId="5">#REF!</definedName>
    <definedName name="Pile" localSheetId="6">#REF!</definedName>
    <definedName name="Pile">#REF!</definedName>
    <definedName name="SO2_Credit" localSheetId="4">#REF!</definedName>
    <definedName name="SO2_Credit" localSheetId="5">#REF!</definedName>
    <definedName name="SO2_Credit" localSheetId="6">#REF!</definedName>
    <definedName name="SO2_Credit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9" i="7" l="1"/>
  <c r="P9" i="7"/>
  <c r="R9" i="7"/>
  <c r="Q9" i="7"/>
  <c r="O8" i="7"/>
  <c r="P8" i="7"/>
  <c r="R8" i="7"/>
  <c r="Q8" i="7"/>
  <c r="O10" i="6"/>
  <c r="P10" i="6"/>
  <c r="R10" i="6"/>
  <c r="Q10" i="6"/>
  <c r="O9" i="6"/>
  <c r="P9" i="6"/>
  <c r="R9" i="6"/>
  <c r="Q9" i="6"/>
  <c r="O8" i="6"/>
  <c r="P8" i="6"/>
  <c r="R8" i="6"/>
  <c r="Q8" i="6"/>
  <c r="O9" i="5"/>
  <c r="P9" i="5"/>
  <c r="R9" i="5"/>
  <c r="Q9" i="5"/>
  <c r="O7" i="4"/>
  <c r="P7" i="4"/>
  <c r="R7" i="4"/>
  <c r="Q7" i="4"/>
  <c r="O7" i="3"/>
  <c r="P7" i="3"/>
  <c r="R7" i="3"/>
  <c r="Q7" i="3"/>
</calcChain>
</file>

<file path=xl/sharedStrings.xml><?xml version="1.0" encoding="utf-8"?>
<sst xmlns="http://schemas.openxmlformats.org/spreadsheetml/2006/main" count="255" uniqueCount="50">
  <si>
    <t>Offer / Plant / Year</t>
  </si>
  <si>
    <t>Mine</t>
  </si>
  <si>
    <t>Quantity</t>
  </si>
  <si>
    <t>Coal Price</t>
  </si>
  <si>
    <t xml:space="preserve">Transportation </t>
  </si>
  <si>
    <t>Offered Quality</t>
  </si>
  <si>
    <t>Quality Adjusted Delivered Pricing</t>
  </si>
  <si>
    <t>Tons</t>
  </si>
  <si>
    <t>BTU</t>
  </si>
  <si>
    <t>River / Rail</t>
  </si>
  <si>
    <t>MP / District</t>
  </si>
  <si>
    <t>Rate</t>
  </si>
  <si>
    <t>Btu</t>
  </si>
  <si>
    <r>
      <t>lbs. SO</t>
    </r>
    <r>
      <rPr>
        <b/>
        <vertAlign val="subscript"/>
        <sz val="11"/>
        <rFont val="Calibri"/>
        <family val="2"/>
      </rPr>
      <t>2</t>
    </r>
  </si>
  <si>
    <t>Sulfur %</t>
  </si>
  <si>
    <t>Ash %</t>
  </si>
  <si>
    <t>Quality Adj.</t>
  </si>
  <si>
    <t>Quality Adjusted</t>
  </si>
  <si>
    <t>Delivered</t>
  </si>
  <si>
    <t>Comments</t>
  </si>
  <si>
    <t xml:space="preserve">Delivered Cost </t>
  </si>
  <si>
    <t xml:space="preserve">$MMBTU </t>
  </si>
  <si>
    <t>Delivered $MWH</t>
  </si>
  <si>
    <t>FGD Removal Efficiency</t>
  </si>
  <si>
    <r>
      <t>SO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 xml:space="preserve"> Allowance Cost </t>
    </r>
  </si>
  <si>
    <t>Removal Cost $/Ton</t>
  </si>
  <si>
    <t>Mitchell</t>
  </si>
  <si>
    <t>Mitchell - 2025 NAPP</t>
  </si>
  <si>
    <t>Mitchell NAPP</t>
  </si>
  <si>
    <t>Mitchell - 2026 NAPP</t>
  </si>
  <si>
    <t>Mitchell - 2027 NAPP</t>
  </si>
  <si>
    <t>Mitchell - 2028 NAPP</t>
  </si>
  <si>
    <t>Mitchell CAPP</t>
  </si>
  <si>
    <t>Mitchell  - 2026 CAPP</t>
  </si>
  <si>
    <t>Mitchell - 2027 CAPP</t>
  </si>
  <si>
    <t>Mitchell - 2028 CAPP</t>
  </si>
  <si>
    <t>Alliance Coal, LLC.</t>
  </si>
  <si>
    <t>Tunnel Ridge Mine</t>
  </si>
  <si>
    <t>Barge</t>
  </si>
  <si>
    <t>Tunnel Ridge LO - Triadelphia, WV</t>
  </si>
  <si>
    <t>Proposed Purchase</t>
  </si>
  <si>
    <t>BAMM, Inc.</t>
  </si>
  <si>
    <t>Prime Met, Inc. - Tom Bailey Branch</t>
  </si>
  <si>
    <t>KY Coal Terminal LO, KY</t>
  </si>
  <si>
    <t>Alpha Metallurgical Resources, LLC d/b/a</t>
  </si>
  <si>
    <t>Kingston South</t>
  </si>
  <si>
    <t>Mammoth Dock LO - Montgomery, WV</t>
  </si>
  <si>
    <t>Blackhawk Proposal</t>
  </si>
  <si>
    <t>Blue Creek</t>
  </si>
  <si>
    <t>Quincy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</si>
</sst>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</font>
    <font>
      <vertAlign val="subscript"/>
      <sz val="11"/>
      <name val="Calibri"/>
      <family val="2"/>
    </font>
    <font>
      <sz val="11"/>
      <name val="Calibri"/>
      <family val="2"/>
    </font>
    <font>
      <b/>
      <u val="double"/>
      <sz val="14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11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2" applyFont="1" applyFill="1"/>
    <xf numFmtId="0" fontId="6" fillId="3" borderId="1" xfId="2" applyFont="1" applyFill="1" applyBorder="1"/>
    <xf numFmtId="0" fontId="6" fillId="3" borderId="2" xfId="2" applyFont="1" applyFill="1" applyBorder="1"/>
    <xf numFmtId="164" fontId="6" fillId="3" borderId="2" xfId="3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left"/>
    </xf>
    <xf numFmtId="3" fontId="6" fillId="3" borderId="2" xfId="2" applyNumberFormat="1" applyFont="1" applyFill="1" applyBorder="1" applyAlignment="1">
      <alignment horizontal="left"/>
    </xf>
    <xf numFmtId="2" fontId="6" fillId="3" borderId="2" xfId="2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center"/>
    </xf>
    <xf numFmtId="164" fontId="7" fillId="3" borderId="2" xfId="2" applyNumberFormat="1" applyFont="1" applyFill="1" applyBorder="1" applyAlignment="1">
      <alignment horizontal="center"/>
    </xf>
    <xf numFmtId="2" fontId="7" fillId="3" borderId="2" xfId="2" applyNumberFormat="1" applyFont="1" applyFill="1" applyBorder="1" applyAlignment="1">
      <alignment horizontal="center"/>
    </xf>
    <xf numFmtId="0" fontId="6" fillId="3" borderId="3" xfId="2" applyFont="1" applyFill="1" applyBorder="1"/>
    <xf numFmtId="0" fontId="6" fillId="3" borderId="4" xfId="2" applyFont="1" applyFill="1" applyBorder="1"/>
    <xf numFmtId="0" fontId="8" fillId="2" borderId="5" xfId="2" applyFont="1" applyFill="1" applyBorder="1"/>
    <xf numFmtId="0" fontId="8" fillId="2" borderId="6" xfId="2" applyFont="1" applyFill="1" applyBorder="1"/>
    <xf numFmtId="164" fontId="8" fillId="2" borderId="9" xfId="3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3" xfId="2" applyFont="1" applyFill="1" applyBorder="1"/>
    <xf numFmtId="0" fontId="6" fillId="3" borderId="11" xfId="2" applyFont="1" applyFill="1" applyBorder="1"/>
    <xf numFmtId="0" fontId="8" fillId="2" borderId="12" xfId="2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0" fontId="11" fillId="2" borderId="16" xfId="2" applyFont="1" applyFill="1" applyBorder="1" applyAlignment="1">
      <alignment horizontal="center"/>
    </xf>
    <xf numFmtId="0" fontId="11" fillId="2" borderId="17" xfId="2" applyFont="1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1" fillId="2" borderId="23" xfId="2" applyFont="1" applyFill="1" applyBorder="1" applyAlignment="1">
      <alignment horizontal="center"/>
    </xf>
    <xf numFmtId="0" fontId="11" fillId="2" borderId="24" xfId="2" applyFont="1" applyFill="1" applyBorder="1" applyAlignment="1">
      <alignment horizontal="center"/>
    </xf>
    <xf numFmtId="0" fontId="6" fillId="2" borderId="4" xfId="2" applyFont="1" applyFill="1" applyBorder="1"/>
    <xf numFmtId="3" fontId="6" fillId="2" borderId="0" xfId="2" applyNumberFormat="1" applyFont="1" applyFill="1"/>
    <xf numFmtId="164" fontId="6" fillId="2" borderId="0" xfId="2" applyNumberFormat="1" applyFont="1" applyFill="1"/>
    <xf numFmtId="164" fontId="6" fillId="2" borderId="0" xfId="3" applyNumberFormat="1" applyFont="1" applyFill="1" applyBorder="1" applyAlignment="1">
      <alignment horizontal="left"/>
    </xf>
    <xf numFmtId="164" fontId="6" fillId="2" borderId="0" xfId="2" applyNumberFormat="1" applyFont="1" applyFill="1" applyAlignment="1">
      <alignment horizontal="right"/>
    </xf>
    <xf numFmtId="3" fontId="6" fillId="2" borderId="0" xfId="2" applyNumberFormat="1" applyFont="1" applyFill="1" applyAlignment="1">
      <alignment horizontal="right"/>
    </xf>
    <xf numFmtId="4" fontId="6" fillId="2" borderId="0" xfId="2" applyNumberFormat="1" applyFont="1" applyFill="1" applyAlignment="1">
      <alignment horizontal="right"/>
    </xf>
    <xf numFmtId="10" fontId="6" fillId="2" borderId="0" xfId="1" applyNumberFormat="1" applyFont="1" applyFill="1" applyBorder="1" applyAlignment="1">
      <alignment horizontal="right"/>
    </xf>
    <xf numFmtId="164" fontId="6" fillId="2" borderId="0" xfId="2" applyNumberFormat="1" applyFont="1" applyFill="1" applyAlignment="1">
      <alignment horizontal="center"/>
    </xf>
    <xf numFmtId="164" fontId="7" fillId="2" borderId="0" xfId="2" applyNumberFormat="1" applyFont="1" applyFill="1" applyAlignment="1">
      <alignment horizontal="center"/>
    </xf>
    <xf numFmtId="0" fontId="6" fillId="2" borderId="11" xfId="2" applyFont="1" applyFill="1" applyBorder="1"/>
    <xf numFmtId="0" fontId="6" fillId="3" borderId="11" xfId="2" applyFont="1" applyFill="1" applyBorder="1" applyAlignment="1">
      <alignment horizontal="center"/>
    </xf>
    <xf numFmtId="164" fontId="6" fillId="2" borderId="0" xfId="2" applyNumberFormat="1" applyFont="1" applyFill="1" applyAlignment="1">
      <alignment horizontal="left"/>
    </xf>
    <xf numFmtId="3" fontId="6" fillId="2" borderId="0" xfId="2" applyNumberFormat="1" applyFont="1" applyFill="1" applyAlignment="1">
      <alignment horizontal="left"/>
    </xf>
    <xf numFmtId="9" fontId="6" fillId="2" borderId="0" xfId="1" applyFont="1" applyFill="1" applyBorder="1" applyAlignment="1">
      <alignment horizontal="left"/>
    </xf>
    <xf numFmtId="2" fontId="7" fillId="2" borderId="0" xfId="2" applyNumberFormat="1" applyFont="1" applyFill="1" applyAlignment="1">
      <alignment horizontal="center"/>
    </xf>
    <xf numFmtId="0" fontId="6" fillId="2" borderId="0" xfId="2" applyFont="1" applyFill="1" applyAlignment="1">
      <alignment horizontal="center"/>
    </xf>
    <xf numFmtId="2" fontId="6" fillId="2" borderId="0" xfId="2" applyNumberFormat="1" applyFont="1" applyFill="1" applyAlignment="1">
      <alignment horizontal="left"/>
    </xf>
    <xf numFmtId="10" fontId="6" fillId="2" borderId="11" xfId="2" applyNumberFormat="1" applyFont="1" applyFill="1" applyBorder="1" applyAlignment="1">
      <alignment horizontal="left"/>
    </xf>
    <xf numFmtId="10" fontId="6" fillId="2" borderId="4" xfId="2" applyNumberFormat="1" applyFont="1" applyFill="1" applyBorder="1" applyAlignment="1">
      <alignment horizontal="left"/>
    </xf>
    <xf numFmtId="164" fontId="6" fillId="2" borderId="11" xfId="2" applyNumberFormat="1" applyFont="1" applyFill="1" applyBorder="1" applyAlignment="1">
      <alignment horizontal="left"/>
    </xf>
    <xf numFmtId="164" fontId="6" fillId="2" borderId="4" xfId="2" applyNumberFormat="1" applyFont="1" applyFill="1" applyBorder="1" applyAlignment="1">
      <alignment horizontal="left"/>
    </xf>
    <xf numFmtId="0" fontId="6" fillId="2" borderId="25" xfId="2" applyFont="1" applyFill="1" applyBorder="1" applyAlignment="1">
      <alignment horizontal="left"/>
    </xf>
    <xf numFmtId="0" fontId="6" fillId="2" borderId="26" xfId="2" applyFont="1" applyFill="1" applyBorder="1" applyAlignment="1">
      <alignment horizontal="left"/>
    </xf>
    <xf numFmtId="164" fontId="6" fillId="2" borderId="27" xfId="2" applyNumberFormat="1" applyFont="1" applyFill="1" applyBorder="1" applyAlignment="1">
      <alignment horizontal="left"/>
    </xf>
    <xf numFmtId="0" fontId="6" fillId="3" borderId="25" xfId="2" applyFont="1" applyFill="1" applyBorder="1"/>
    <xf numFmtId="0" fontId="6" fillId="3" borderId="26" xfId="2" applyFont="1" applyFill="1" applyBorder="1"/>
    <xf numFmtId="0" fontId="6" fillId="3" borderId="26" xfId="2" applyFont="1" applyFill="1" applyBorder="1" applyAlignment="1">
      <alignment horizontal="left"/>
    </xf>
    <xf numFmtId="2" fontId="6" fillId="3" borderId="26" xfId="2" applyNumberFormat="1" applyFont="1" applyFill="1" applyBorder="1" applyAlignment="1">
      <alignment horizontal="left"/>
    </xf>
    <xf numFmtId="164" fontId="6" fillId="3" borderId="26" xfId="2" applyNumberFormat="1" applyFont="1" applyFill="1" applyBorder="1" applyAlignment="1">
      <alignment horizontal="left"/>
    </xf>
    <xf numFmtId="0" fontId="6" fillId="3" borderId="26" xfId="2" applyFont="1" applyFill="1" applyBorder="1" applyAlignment="1">
      <alignment horizontal="center"/>
    </xf>
    <xf numFmtId="0" fontId="6" fillId="3" borderId="27" xfId="2" applyFont="1" applyFill="1" applyBorder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3" fontId="11" fillId="2" borderId="0" xfId="2" applyNumberFormat="1" applyFont="1" applyFill="1" applyAlignment="1">
      <alignment horizontal="left"/>
    </xf>
    <xf numFmtId="165" fontId="16" fillId="2" borderId="0" xfId="2" applyNumberFormat="1" applyFont="1" applyFill="1" applyAlignment="1">
      <alignment horizontal="center"/>
    </xf>
    <xf numFmtId="2" fontId="6" fillId="2" borderId="0" xfId="2" applyNumberFormat="1" applyFont="1" applyFill="1"/>
    <xf numFmtId="0" fontId="11" fillId="4" borderId="1" xfId="2" applyFont="1" applyFill="1" applyBorder="1"/>
    <xf numFmtId="0" fontId="11" fillId="4" borderId="2" xfId="2" applyFont="1" applyFill="1" applyBorder="1"/>
    <xf numFmtId="0" fontId="6" fillId="4" borderId="3" xfId="2" applyFont="1" applyFill="1" applyBorder="1"/>
    <xf numFmtId="0" fontId="6" fillId="5" borderId="4" xfId="2" applyFont="1" applyFill="1" applyBorder="1"/>
    <xf numFmtId="0" fontId="6" fillId="5" borderId="0" xfId="2" applyFont="1" applyFill="1"/>
    <xf numFmtId="3" fontId="6" fillId="5" borderId="0" xfId="2" applyNumberFormat="1" applyFont="1" applyFill="1"/>
    <xf numFmtId="164" fontId="6" fillId="5" borderId="0" xfId="2" applyNumberFormat="1" applyFont="1" applyFill="1"/>
    <xf numFmtId="164" fontId="6" fillId="5" borderId="0" xfId="3" applyNumberFormat="1" applyFont="1" applyFill="1" applyBorder="1" applyAlignment="1">
      <alignment horizontal="left"/>
    </xf>
    <xf numFmtId="164" fontId="6" fillId="5" borderId="0" xfId="2" applyNumberFormat="1" applyFont="1" applyFill="1" applyAlignment="1">
      <alignment horizontal="right"/>
    </xf>
    <xf numFmtId="3" fontId="6" fillId="5" borderId="0" xfId="2" applyNumberFormat="1" applyFont="1" applyFill="1" applyAlignment="1">
      <alignment horizontal="right"/>
    </xf>
    <xf numFmtId="4" fontId="6" fillId="5" borderId="0" xfId="2" applyNumberFormat="1" applyFont="1" applyFill="1" applyAlignment="1">
      <alignment horizontal="right"/>
    </xf>
    <xf numFmtId="10" fontId="6" fillId="5" borderId="0" xfId="1" applyNumberFormat="1" applyFont="1" applyFill="1" applyBorder="1" applyAlignment="1">
      <alignment horizontal="right"/>
    </xf>
    <xf numFmtId="164" fontId="6" fillId="5" borderId="0" xfId="2" applyNumberFormat="1" applyFont="1" applyFill="1" applyAlignment="1">
      <alignment horizontal="center"/>
    </xf>
    <xf numFmtId="164" fontId="7" fillId="5" borderId="0" xfId="2" applyNumberFormat="1" applyFont="1" applyFill="1" applyAlignment="1">
      <alignment horizontal="center"/>
    </xf>
    <xf numFmtId="0" fontId="6" fillId="5" borderId="11" xfId="2" applyFont="1" applyFill="1" applyBorder="1"/>
    <xf numFmtId="0" fontId="11" fillId="2" borderId="18" xfId="2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15" fillId="2" borderId="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5" fillId="2" borderId="11" xfId="2" applyFont="1" applyFill="1" applyBorder="1" applyAlignment="1">
      <alignment horizontal="center" vertical="center"/>
    </xf>
    <xf numFmtId="0" fontId="15" fillId="2" borderId="25" xfId="2" applyFont="1" applyFill="1" applyBorder="1" applyAlignment="1">
      <alignment horizontal="center" vertical="center"/>
    </xf>
    <xf numFmtId="0" fontId="15" fillId="2" borderId="26" xfId="2" applyFont="1" applyFill="1" applyBorder="1" applyAlignment="1">
      <alignment horizontal="center" vertical="center"/>
    </xf>
    <xf numFmtId="0" fontId="15" fillId="2" borderId="27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1" fontId="11" fillId="2" borderId="14" xfId="2" applyNumberFormat="1" applyFont="1" applyFill="1" applyBorder="1" applyAlignment="1">
      <alignment horizontal="right" vertical="center"/>
    </xf>
    <xf numFmtId="2" fontId="11" fillId="2" borderId="14" xfId="2" applyNumberFormat="1" applyFont="1" applyFill="1" applyBorder="1" applyAlignment="1">
      <alignment horizontal="right" vertical="center"/>
    </xf>
    <xf numFmtId="164" fontId="11" fillId="2" borderId="14" xfId="2" applyNumberFormat="1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3" fontId="8" fillId="2" borderId="9" xfId="2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4" fontId="8" fillId="2" borderId="7" xfId="2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</cellXfs>
  <cellStyles count="4">
    <cellStyle name="Currency 2" xfId="3" xr:uid="{C8FDC4A8-4933-4474-966B-1B03DE62216F}"/>
    <cellStyle name="Normal" xfId="0" builtinId="0"/>
    <cellStyle name="Normal 11" xfId="2" xr:uid="{12081988-5180-4D80-9C8B-B5889946C7A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D58E-384B-494B-8F4F-234FE7D6035E}">
  <sheetPr codeName="Sheet10">
    <tabColor theme="7" tint="0.59999389629810485"/>
    <pageSetUpPr autoPageBreaks="0"/>
  </sheetPr>
  <dimension ref="B1:BR49"/>
  <sheetViews>
    <sheetView tabSelected="1" zoomScale="85" zoomScaleNormal="85" workbookViewId="0">
      <selection activeCell="C17" sqref="C17:S18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14062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27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2025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28"/>
      <c r="E9" s="29"/>
      <c r="F9" s="29"/>
      <c r="G9" s="30"/>
      <c r="H9" s="31"/>
      <c r="I9" s="31"/>
      <c r="J9" s="32"/>
      <c r="K9" s="33"/>
      <c r="L9" s="34"/>
      <c r="M9" s="35"/>
      <c r="N9" s="35"/>
      <c r="P9" s="37"/>
      <c r="Q9" s="37"/>
      <c r="R9" s="37"/>
      <c r="S9" s="38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s="44" customFormat="1" ht="15.75" thickBot="1" x14ac:dyDescent="0.3">
      <c r="B12" s="13"/>
      <c r="C12" s="28"/>
      <c r="D12" s="2"/>
      <c r="E12" s="29"/>
      <c r="F12" s="29"/>
      <c r="G12" s="30"/>
      <c r="H12" s="31"/>
      <c r="I12" s="31"/>
      <c r="J12" s="40"/>
      <c r="K12" s="41"/>
      <c r="L12" s="41"/>
      <c r="M12" s="42"/>
      <c r="N12" s="42"/>
      <c r="O12" s="36"/>
      <c r="P12" s="37"/>
      <c r="Q12" s="43"/>
      <c r="R12" s="43"/>
      <c r="S12" s="38"/>
      <c r="T12" s="19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2:70" s="44" customFormat="1" ht="16.5" customHeight="1" x14ac:dyDescent="0.25">
      <c r="B13" s="13"/>
      <c r="C13" s="65" t="s">
        <v>26</v>
      </c>
      <c r="D13" s="66"/>
      <c r="E13" s="67"/>
      <c r="F13" s="2"/>
      <c r="G13" s="2"/>
      <c r="H13" s="31"/>
      <c r="I13" s="31"/>
      <c r="J13" s="40"/>
      <c r="K13" s="41"/>
      <c r="L13" s="41"/>
      <c r="M13" s="45"/>
      <c r="N13" s="45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28" t="s">
        <v>23</v>
      </c>
      <c r="D14" s="2"/>
      <c r="E14" s="46">
        <v>0.97309999999999997</v>
      </c>
      <c r="F14" s="47"/>
      <c r="G14" s="2"/>
      <c r="H14" s="2"/>
      <c r="I14" s="2"/>
      <c r="J14" s="2"/>
      <c r="K14" s="29"/>
      <c r="L14" s="29"/>
      <c r="M14" s="45"/>
      <c r="N14" s="45"/>
      <c r="O14" s="40"/>
      <c r="P14" s="36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8" x14ac:dyDescent="0.35">
      <c r="B15" s="13"/>
      <c r="C15" s="28" t="s">
        <v>24</v>
      </c>
      <c r="D15" s="2"/>
      <c r="E15" s="48">
        <v>2</v>
      </c>
      <c r="F15" s="49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5.75" thickBot="1" x14ac:dyDescent="0.3">
      <c r="B16" s="13"/>
      <c r="C16" s="50" t="s">
        <v>25</v>
      </c>
      <c r="D16" s="51"/>
      <c r="E16" s="52">
        <v>249.36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4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7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53"/>
      <c r="C19" s="54"/>
      <c r="D19" s="54"/>
      <c r="E19" s="54"/>
      <c r="F19" s="54"/>
      <c r="G19" s="54"/>
      <c r="H19" s="55"/>
      <c r="I19" s="55"/>
      <c r="J19" s="54"/>
      <c r="K19" s="54"/>
      <c r="L19" s="54"/>
      <c r="M19" s="56"/>
      <c r="N19" s="56"/>
      <c r="O19" s="57"/>
      <c r="P19" s="57"/>
      <c r="Q19" s="58"/>
      <c r="R19" s="58"/>
      <c r="S19" s="54"/>
      <c r="T19" s="5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6.5" customHeight="1" x14ac:dyDescent="0.25">
      <c r="C20" s="2"/>
      <c r="D20" s="2"/>
      <c r="E20" s="2"/>
      <c r="F20" s="2"/>
      <c r="G20" s="2"/>
      <c r="H20" s="60"/>
      <c r="I20" s="60"/>
      <c r="J20" s="2"/>
      <c r="K20" s="2"/>
      <c r="L20" s="2"/>
      <c r="M20" s="45"/>
      <c r="N20" s="45"/>
      <c r="O20" s="40"/>
      <c r="P20" s="40"/>
      <c r="S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61"/>
      <c r="D22" s="61"/>
      <c r="E22" s="6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Q22" s="63"/>
      <c r="R22" s="63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ht="16.5" customHeight="1" x14ac:dyDescent="0.25">
      <c r="H42" s="60"/>
      <c r="I42" s="60"/>
      <c r="M42" s="45"/>
      <c r="N42" s="45"/>
      <c r="O42" s="40"/>
      <c r="P42" s="40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</sheetData>
  <mergeCells count="18">
    <mergeCell ref="B1:S2"/>
    <mergeCell ref="E4:F4"/>
    <mergeCell ref="H4:J4"/>
    <mergeCell ref="K4:N4"/>
    <mergeCell ref="O4:Q4"/>
    <mergeCell ref="S5:S6"/>
    <mergeCell ref="C17:S18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2C31-F45B-4FC9-B8AE-72B3DBA3F22A}">
  <sheetPr codeName="Sheet11">
    <tabColor theme="7" tint="0.59999389629810485"/>
    <pageSetUpPr autoPageBreaks="0"/>
  </sheetPr>
  <dimension ref="B1:BR50"/>
  <sheetViews>
    <sheetView zoomScale="85" zoomScaleNormal="85" workbookViewId="0">
      <selection activeCell="C37" sqref="C3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7.28515625" style="44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29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2026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79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s="44" customFormat="1" ht="15.75" thickBot="1" x14ac:dyDescent="0.3">
      <c r="B13" s="13"/>
      <c r="C13" s="28"/>
      <c r="D13" s="2"/>
      <c r="E13" s="29"/>
      <c r="F13" s="29"/>
      <c r="G13" s="30"/>
      <c r="H13" s="31"/>
      <c r="I13" s="31"/>
      <c r="J13" s="40"/>
      <c r="K13" s="41"/>
      <c r="L13" s="41"/>
      <c r="M13" s="42"/>
      <c r="N13" s="42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65" t="s">
        <v>26</v>
      </c>
      <c r="D14" s="66"/>
      <c r="E14" s="67"/>
      <c r="F14" s="2"/>
      <c r="G14" s="2"/>
      <c r="H14" s="31"/>
      <c r="I14" s="31"/>
      <c r="J14" s="40"/>
      <c r="K14" s="41"/>
      <c r="L14" s="41"/>
      <c r="M14" s="45"/>
      <c r="N14" s="45"/>
      <c r="O14" s="36"/>
      <c r="P14" s="37"/>
      <c r="Q14" s="43"/>
      <c r="R14" s="43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28" t="s">
        <v>23</v>
      </c>
      <c r="D15" s="2"/>
      <c r="E15" s="46">
        <v>0.97309999999999997</v>
      </c>
      <c r="F15" s="47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8" x14ac:dyDescent="0.35">
      <c r="B16" s="13"/>
      <c r="C16" s="28" t="s">
        <v>24</v>
      </c>
      <c r="D16" s="2"/>
      <c r="E16" s="48">
        <v>2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5.75" thickBot="1" x14ac:dyDescent="0.3">
      <c r="B17" s="13"/>
      <c r="C17" s="50" t="s">
        <v>25</v>
      </c>
      <c r="D17" s="51"/>
      <c r="E17" s="52">
        <v>249.36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4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13"/>
      <c r="C19" s="85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7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53"/>
      <c r="C20" s="54"/>
      <c r="D20" s="54"/>
      <c r="E20" s="54"/>
      <c r="F20" s="54"/>
      <c r="G20" s="54"/>
      <c r="H20" s="55"/>
      <c r="I20" s="55"/>
      <c r="J20" s="54"/>
      <c r="K20" s="54"/>
      <c r="L20" s="54"/>
      <c r="M20" s="56"/>
      <c r="N20" s="56"/>
      <c r="O20" s="57"/>
      <c r="P20" s="57"/>
      <c r="Q20" s="58"/>
      <c r="R20" s="58"/>
      <c r="S20" s="54"/>
      <c r="T20" s="5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61"/>
      <c r="D23" s="61"/>
      <c r="E23" s="6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Q23" s="63"/>
      <c r="R23" s="63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</sheetData>
  <mergeCells count="18">
    <mergeCell ref="B1:S2"/>
    <mergeCell ref="E4:F4"/>
    <mergeCell ref="H4:J4"/>
    <mergeCell ref="K4:N4"/>
    <mergeCell ref="O4:Q4"/>
    <mergeCell ref="S5:S6"/>
    <mergeCell ref="C18:S19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1D8E-A53E-4E6B-AFB3-235E6A81832C}">
  <sheetPr codeName="Sheet13">
    <tabColor theme="7" tint="0.59999389629810485"/>
    <pageSetUpPr autoPageBreaks="0"/>
  </sheetPr>
  <dimension ref="B1:BR50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6" style="44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30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2027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28" t="s">
        <v>36</v>
      </c>
      <c r="D7" s="2" t="s">
        <v>37</v>
      </c>
      <c r="E7" s="29">
        <v>4200000</v>
      </c>
      <c r="F7" s="29">
        <v>105840000</v>
      </c>
      <c r="G7" s="30">
        <v>55</v>
      </c>
      <c r="H7" s="31" t="s">
        <v>38</v>
      </c>
      <c r="I7" s="31" t="s">
        <v>39</v>
      </c>
      <c r="J7" s="32">
        <v>2.69</v>
      </c>
      <c r="K7" s="33">
        <v>12600</v>
      </c>
      <c r="L7" s="34">
        <v>5.5</v>
      </c>
      <c r="M7" s="35">
        <v>3.465E-2</v>
      </c>
      <c r="N7" s="35">
        <v>9.5000000000000001E-2</v>
      </c>
      <c r="O7" s="36">
        <f>+((1-$E$15)*(L7*K7*$E$16)/1000000)+(($E$15*L7*K7*$E$17)/1000000)</f>
        <v>16.8195269088</v>
      </c>
      <c r="P7" s="37">
        <f>G7+J7+O7</f>
        <v>74.509526908799998</v>
      </c>
      <c r="Q7" s="37">
        <f>P7/(K7/500)</f>
        <v>2.9567272582857145</v>
      </c>
      <c r="R7" s="37">
        <f>(P7*11000)/(2*K7)</f>
        <v>32.523999841142853</v>
      </c>
      <c r="S7" s="38" t="s">
        <v>40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79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s="44" customFormat="1" ht="15.75" thickBot="1" x14ac:dyDescent="0.3">
      <c r="B13" s="13"/>
      <c r="C13" s="28"/>
      <c r="D13" s="2"/>
      <c r="E13" s="29"/>
      <c r="F13" s="29"/>
      <c r="G13" s="30"/>
      <c r="H13" s="31"/>
      <c r="I13" s="31"/>
      <c r="J13" s="40"/>
      <c r="K13" s="41"/>
      <c r="L13" s="41"/>
      <c r="M13" s="42"/>
      <c r="N13" s="42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65" t="s">
        <v>26</v>
      </c>
      <c r="D14" s="66"/>
      <c r="E14" s="67"/>
      <c r="F14" s="2"/>
      <c r="G14" s="2"/>
      <c r="H14" s="31"/>
      <c r="I14" s="31"/>
      <c r="J14" s="40"/>
      <c r="K14" s="41"/>
      <c r="L14" s="41"/>
      <c r="M14" s="45"/>
      <c r="N14" s="45"/>
      <c r="O14" s="36"/>
      <c r="P14" s="37"/>
      <c r="Q14" s="43"/>
      <c r="R14" s="43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28" t="s">
        <v>23</v>
      </c>
      <c r="D15" s="2"/>
      <c r="E15" s="46">
        <v>0.97309999999999997</v>
      </c>
      <c r="F15" s="47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8" x14ac:dyDescent="0.35">
      <c r="B16" s="13"/>
      <c r="C16" s="28" t="s">
        <v>24</v>
      </c>
      <c r="D16" s="2"/>
      <c r="E16" s="48">
        <v>2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5.75" thickBot="1" x14ac:dyDescent="0.3">
      <c r="B17" s="13"/>
      <c r="C17" s="50" t="s">
        <v>25</v>
      </c>
      <c r="D17" s="51"/>
      <c r="E17" s="52">
        <v>249.36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4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13"/>
      <c r="C19" s="85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7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53"/>
      <c r="C20" s="54"/>
      <c r="D20" s="54"/>
      <c r="E20" s="54"/>
      <c r="F20" s="54"/>
      <c r="G20" s="54"/>
      <c r="H20" s="55"/>
      <c r="I20" s="55"/>
      <c r="J20" s="54"/>
      <c r="K20" s="54"/>
      <c r="L20" s="54"/>
      <c r="M20" s="56"/>
      <c r="N20" s="56"/>
      <c r="O20" s="57"/>
      <c r="P20" s="57"/>
      <c r="Q20" s="58"/>
      <c r="R20" s="58"/>
      <c r="S20" s="54"/>
      <c r="T20" s="5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61"/>
      <c r="D23" s="61"/>
      <c r="E23" s="6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Q23" s="63"/>
      <c r="R23" s="63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</sheetData>
  <mergeCells count="18">
    <mergeCell ref="B1:S2"/>
    <mergeCell ref="E4:F4"/>
    <mergeCell ref="H4:J4"/>
    <mergeCell ref="K4:N4"/>
    <mergeCell ref="O4:Q4"/>
    <mergeCell ref="S5:S6"/>
    <mergeCell ref="C18:S19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6AEE-D144-4153-A08F-016357A143F9}">
  <sheetPr codeName="Sheet14">
    <tabColor theme="7" tint="0.59999389629810485"/>
    <pageSetUpPr autoPageBreaks="0"/>
  </sheetPr>
  <dimension ref="B1:BR50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6.85546875" style="44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31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2028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28" t="s">
        <v>36</v>
      </c>
      <c r="D7" s="2" t="s">
        <v>37</v>
      </c>
      <c r="E7" s="29">
        <v>4200000</v>
      </c>
      <c r="F7" s="29">
        <v>105840000</v>
      </c>
      <c r="G7" s="30">
        <v>57</v>
      </c>
      <c r="H7" s="31" t="s">
        <v>38</v>
      </c>
      <c r="I7" s="31" t="s">
        <v>39</v>
      </c>
      <c r="J7" s="32">
        <v>2.78</v>
      </c>
      <c r="K7" s="33">
        <v>12600</v>
      </c>
      <c r="L7" s="34">
        <v>5.5</v>
      </c>
      <c r="M7" s="35">
        <v>3.465E-2</v>
      </c>
      <c r="N7" s="35">
        <v>9.5000000000000001E-2</v>
      </c>
      <c r="O7" s="36">
        <f>+((1-$E$15)*(L7*K7*$E$16)/1000000)+(($E$15*L7*K7*$E$17)/1000000)</f>
        <v>16.8195269088</v>
      </c>
      <c r="P7" s="37">
        <f>G7+J7+O7</f>
        <v>76.599526908800001</v>
      </c>
      <c r="Q7" s="37">
        <f>P7/(K7/500)</f>
        <v>3.0396637662222226</v>
      </c>
      <c r="R7" s="37">
        <f>(P7*11000)/(2*K7)</f>
        <v>33.436301428444445</v>
      </c>
      <c r="S7" s="38" t="s">
        <v>40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79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s="44" customFormat="1" ht="15.75" thickBot="1" x14ac:dyDescent="0.3">
      <c r="B13" s="13"/>
      <c r="C13" s="28"/>
      <c r="D13" s="2"/>
      <c r="E13" s="29"/>
      <c r="F13" s="29"/>
      <c r="G13" s="30"/>
      <c r="H13" s="31"/>
      <c r="I13" s="31"/>
      <c r="J13" s="40"/>
      <c r="K13" s="41"/>
      <c r="L13" s="41"/>
      <c r="M13" s="42"/>
      <c r="N13" s="42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65" t="s">
        <v>26</v>
      </c>
      <c r="D14" s="66"/>
      <c r="E14" s="67"/>
      <c r="F14" s="2"/>
      <c r="G14" s="2"/>
      <c r="H14" s="31"/>
      <c r="I14" s="31"/>
      <c r="J14" s="40"/>
      <c r="K14" s="41"/>
      <c r="L14" s="41"/>
      <c r="M14" s="45"/>
      <c r="N14" s="45"/>
      <c r="O14" s="36"/>
      <c r="P14" s="37"/>
      <c r="Q14" s="43"/>
      <c r="R14" s="43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28" t="s">
        <v>23</v>
      </c>
      <c r="D15" s="2"/>
      <c r="E15" s="46">
        <v>0.97309999999999997</v>
      </c>
      <c r="F15" s="47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8" x14ac:dyDescent="0.35">
      <c r="B16" s="13"/>
      <c r="C16" s="28" t="s">
        <v>24</v>
      </c>
      <c r="D16" s="2"/>
      <c r="E16" s="48">
        <v>2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5.75" thickBot="1" x14ac:dyDescent="0.3">
      <c r="B17" s="13"/>
      <c r="C17" s="50" t="s">
        <v>25</v>
      </c>
      <c r="D17" s="51"/>
      <c r="E17" s="52">
        <v>249.36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4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13"/>
      <c r="C19" s="85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7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53"/>
      <c r="C20" s="54"/>
      <c r="D20" s="54"/>
      <c r="E20" s="54"/>
      <c r="F20" s="54"/>
      <c r="G20" s="54"/>
      <c r="H20" s="55"/>
      <c r="I20" s="55"/>
      <c r="J20" s="54"/>
      <c r="K20" s="54"/>
      <c r="L20" s="54"/>
      <c r="M20" s="56"/>
      <c r="N20" s="56"/>
      <c r="O20" s="57"/>
      <c r="P20" s="57"/>
      <c r="Q20" s="58"/>
      <c r="R20" s="58"/>
      <c r="S20" s="54"/>
      <c r="T20" s="5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61"/>
      <c r="D23" s="61"/>
      <c r="E23" s="6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Q23" s="63"/>
      <c r="R23" s="63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</sheetData>
  <mergeCells count="18">
    <mergeCell ref="B1:S2"/>
    <mergeCell ref="E4:F4"/>
    <mergeCell ref="H4:J4"/>
    <mergeCell ref="K4:N4"/>
    <mergeCell ref="O4:Q4"/>
    <mergeCell ref="S5:S6"/>
    <mergeCell ref="C18:S19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4122-C133-42ED-874F-64058A876A88}">
  <sheetPr codeName="Sheet12">
    <tabColor theme="7" tint="0.59999389629810485"/>
    <pageSetUpPr autoPageBreaks="0"/>
  </sheetPr>
  <dimension ref="B1:BR54"/>
  <sheetViews>
    <sheetView zoomScale="85" zoomScaleNormal="85" workbookViewId="0">
      <selection activeCell="C9" sqref="C9:S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14062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20" ht="26.25" x14ac:dyDescent="0.25">
      <c r="B1" s="99" t="s">
        <v>33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2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2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2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20" ht="15.75" x14ac:dyDescent="0.25">
      <c r="B5" s="13"/>
      <c r="C5" s="20" t="s">
        <v>32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20" ht="15.75" x14ac:dyDescent="0.25">
      <c r="B6" s="13"/>
      <c r="C6" s="24">
        <v>2026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2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2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20" x14ac:dyDescent="0.25">
      <c r="B9" s="13"/>
      <c r="C9" s="28" t="s">
        <v>41</v>
      </c>
      <c r="D9" s="2" t="s">
        <v>42</v>
      </c>
      <c r="E9" s="29">
        <v>180000</v>
      </c>
      <c r="F9" s="29">
        <v>4320000</v>
      </c>
      <c r="G9" s="30">
        <v>74.25</v>
      </c>
      <c r="H9" s="31" t="s">
        <v>38</v>
      </c>
      <c r="I9" s="31" t="s">
        <v>43</v>
      </c>
      <c r="J9" s="32">
        <v>14.56</v>
      </c>
      <c r="K9" s="33">
        <v>12000</v>
      </c>
      <c r="L9" s="34">
        <v>1.67</v>
      </c>
      <c r="M9" s="35">
        <v>1.0019999999999999E-2</v>
      </c>
      <c r="N9" s="35">
        <v>0.12</v>
      </c>
      <c r="O9" s="36">
        <f t="shared" ref="O9" si="0">+((1-$E$19)*(L9*K9*$E$20)/1000000)+(($E$19*L9*K9*$E$21)/1000000)</f>
        <v>4.86382856064</v>
      </c>
      <c r="P9" s="37">
        <f t="shared" ref="P9" si="1">G9+J9+O9</f>
        <v>93.673828560640004</v>
      </c>
      <c r="Q9" s="37">
        <f t="shared" ref="Q9" si="2">P9/(K9/500)</f>
        <v>3.9030761900266668</v>
      </c>
      <c r="R9" s="37">
        <f t="shared" ref="R9" si="3">(P9*11000)/(2*K9)</f>
        <v>42.933838090293335</v>
      </c>
      <c r="S9" s="38" t="s">
        <v>40</v>
      </c>
      <c r="T9" s="39"/>
    </row>
    <row r="10" spans="2:2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79"/>
      <c r="T10" s="39"/>
    </row>
    <row r="11" spans="2:20" x14ac:dyDescent="0.25">
      <c r="B11" s="13"/>
      <c r="C11" s="68"/>
      <c r="D11" s="69"/>
      <c r="E11" s="70"/>
      <c r="F11" s="70"/>
      <c r="G11" s="71"/>
      <c r="H11" s="72"/>
      <c r="I11" s="72"/>
      <c r="J11" s="73"/>
      <c r="K11" s="74"/>
      <c r="L11" s="75"/>
      <c r="M11" s="76"/>
      <c r="N11" s="76"/>
      <c r="O11" s="77"/>
      <c r="P11" s="78"/>
      <c r="Q11" s="78"/>
      <c r="R11" s="78"/>
      <c r="S11" s="79"/>
      <c r="T11" s="39"/>
    </row>
    <row r="12" spans="2:20" x14ac:dyDescent="0.25">
      <c r="B12" s="13"/>
      <c r="C12" s="68"/>
      <c r="D12" s="69"/>
      <c r="E12" s="70"/>
      <c r="F12" s="70"/>
      <c r="G12" s="71"/>
      <c r="H12" s="72"/>
      <c r="I12" s="72"/>
      <c r="J12" s="73"/>
      <c r="K12" s="74"/>
      <c r="L12" s="75"/>
      <c r="M12" s="76"/>
      <c r="N12" s="76"/>
      <c r="O12" s="77"/>
      <c r="P12" s="78"/>
      <c r="Q12" s="78"/>
      <c r="R12" s="78"/>
      <c r="S12" s="79"/>
      <c r="T12" s="39"/>
    </row>
    <row r="13" spans="2:20" x14ac:dyDescent="0.25">
      <c r="B13" s="13"/>
      <c r="C13" s="68"/>
      <c r="D13" s="69"/>
      <c r="E13" s="70"/>
      <c r="F13" s="70"/>
      <c r="G13" s="71"/>
      <c r="H13" s="72"/>
      <c r="I13" s="72"/>
      <c r="J13" s="73"/>
      <c r="K13" s="74"/>
      <c r="L13" s="75"/>
      <c r="M13" s="76"/>
      <c r="N13" s="76"/>
      <c r="O13" s="77"/>
      <c r="P13" s="78"/>
      <c r="Q13" s="78"/>
      <c r="R13" s="78"/>
      <c r="S13" s="79"/>
      <c r="T13" s="39"/>
    </row>
    <row r="14" spans="2:20" x14ac:dyDescent="0.25">
      <c r="B14" s="13"/>
      <c r="C14" s="28"/>
      <c r="E14" s="29"/>
      <c r="F14" s="29"/>
      <c r="G14" s="30"/>
      <c r="H14" s="31"/>
      <c r="I14" s="31"/>
      <c r="J14" s="32"/>
      <c r="K14" s="33"/>
      <c r="L14" s="34"/>
      <c r="M14" s="35"/>
      <c r="N14" s="35"/>
      <c r="P14" s="37"/>
      <c r="Q14" s="37"/>
      <c r="R14" s="37"/>
      <c r="S14" s="38"/>
      <c r="T14" s="39"/>
    </row>
    <row r="15" spans="2:20" x14ac:dyDescent="0.25">
      <c r="B15" s="13"/>
      <c r="C15" s="28"/>
      <c r="E15" s="29"/>
      <c r="F15" s="29"/>
      <c r="G15" s="30"/>
      <c r="H15" s="31"/>
      <c r="I15" s="31"/>
      <c r="J15" s="32"/>
      <c r="K15" s="33"/>
      <c r="L15" s="34"/>
      <c r="M15" s="35"/>
      <c r="N15" s="35"/>
      <c r="P15" s="37"/>
      <c r="Q15" s="37"/>
      <c r="R15" s="37"/>
      <c r="S15" s="38"/>
      <c r="T15" s="39"/>
    </row>
    <row r="16" spans="2:20" x14ac:dyDescent="0.25">
      <c r="B16" s="13"/>
      <c r="C16" s="28"/>
      <c r="E16" s="29"/>
      <c r="F16" s="29"/>
      <c r="G16" s="30"/>
      <c r="H16" s="31"/>
      <c r="I16" s="31"/>
      <c r="J16" s="32"/>
      <c r="K16" s="33"/>
      <c r="L16" s="34"/>
      <c r="M16" s="35"/>
      <c r="N16" s="35"/>
      <c r="P16" s="37"/>
      <c r="Q16" s="37"/>
      <c r="R16" s="37"/>
      <c r="S16" s="38"/>
      <c r="T16" s="39"/>
    </row>
    <row r="17" spans="2:70" s="44" customFormat="1" ht="15.75" thickBot="1" x14ac:dyDescent="0.3">
      <c r="B17" s="13"/>
      <c r="C17" s="28"/>
      <c r="D17" s="2"/>
      <c r="E17" s="29"/>
      <c r="F17" s="29"/>
      <c r="G17" s="30"/>
      <c r="H17" s="31"/>
      <c r="I17" s="31"/>
      <c r="J17" s="40"/>
      <c r="K17" s="41"/>
      <c r="L17" s="41"/>
      <c r="M17" s="42"/>
      <c r="N17" s="42"/>
      <c r="O17" s="36"/>
      <c r="P17" s="37"/>
      <c r="Q17" s="43"/>
      <c r="R17" s="43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65" t="s">
        <v>26</v>
      </c>
      <c r="D18" s="66"/>
      <c r="E18" s="67"/>
      <c r="F18" s="2"/>
      <c r="G18" s="2"/>
      <c r="H18" s="31"/>
      <c r="I18" s="31"/>
      <c r="J18" s="40"/>
      <c r="K18" s="41"/>
      <c r="L18" s="41"/>
      <c r="M18" s="45"/>
      <c r="N18" s="45"/>
      <c r="O18" s="36"/>
      <c r="P18" s="37"/>
      <c r="Q18" s="43"/>
      <c r="R18" s="43"/>
      <c r="S18" s="38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6.5" customHeight="1" x14ac:dyDescent="0.25">
      <c r="B19" s="13"/>
      <c r="C19" s="28" t="s">
        <v>23</v>
      </c>
      <c r="D19" s="2"/>
      <c r="E19" s="46">
        <v>0.97309999999999997</v>
      </c>
      <c r="F19" s="47"/>
      <c r="G19" s="2"/>
      <c r="H19" s="2"/>
      <c r="I19" s="2"/>
      <c r="J19" s="2"/>
      <c r="K19" s="29"/>
      <c r="L19" s="29"/>
      <c r="M19" s="45"/>
      <c r="N19" s="45"/>
      <c r="O19" s="40"/>
      <c r="P19" s="36"/>
      <c r="S19" s="3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8" x14ac:dyDescent="0.35">
      <c r="B20" s="13"/>
      <c r="C20" s="28" t="s">
        <v>24</v>
      </c>
      <c r="D20" s="2"/>
      <c r="E20" s="48">
        <v>2</v>
      </c>
      <c r="F20" s="49"/>
      <c r="G20" s="2"/>
      <c r="H20" s="2"/>
      <c r="I20" s="2"/>
      <c r="J20" s="2"/>
      <c r="K20" s="29"/>
      <c r="L20" s="29"/>
      <c r="M20" s="45"/>
      <c r="N20" s="45"/>
      <c r="O20" s="40"/>
      <c r="P20" s="36"/>
      <c r="S20" s="38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5.75" thickBot="1" x14ac:dyDescent="0.3">
      <c r="B21" s="13"/>
      <c r="C21" s="50" t="s">
        <v>25</v>
      </c>
      <c r="D21" s="51"/>
      <c r="E21" s="52">
        <v>249.36</v>
      </c>
      <c r="F21" s="49"/>
      <c r="G21" s="2"/>
      <c r="H21" s="2"/>
      <c r="I21" s="2"/>
      <c r="J21" s="2"/>
      <c r="K21" s="29"/>
      <c r="L21" s="29"/>
      <c r="M21" s="45"/>
      <c r="N21" s="45"/>
      <c r="O21" s="40"/>
      <c r="P21" s="36"/>
      <c r="S21" s="38"/>
      <c r="T21" s="1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B22" s="13"/>
      <c r="C22" s="8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4"/>
      <c r="T22" s="1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5.75" thickBot="1" x14ac:dyDescent="0.3">
      <c r="B23" s="13"/>
      <c r="C23" s="85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7"/>
      <c r="T23" s="19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5.75" thickBot="1" x14ac:dyDescent="0.3">
      <c r="B24" s="53"/>
      <c r="C24" s="54"/>
      <c r="D24" s="54"/>
      <c r="E24" s="54"/>
      <c r="F24" s="54"/>
      <c r="G24" s="54"/>
      <c r="H24" s="55"/>
      <c r="I24" s="55"/>
      <c r="J24" s="54"/>
      <c r="K24" s="54"/>
      <c r="L24" s="54"/>
      <c r="M24" s="56"/>
      <c r="N24" s="56"/>
      <c r="O24" s="57"/>
      <c r="P24" s="57"/>
      <c r="Q24" s="58"/>
      <c r="R24" s="58"/>
      <c r="S24" s="54"/>
      <c r="T24" s="59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61"/>
      <c r="D27" s="61"/>
      <c r="E27" s="6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Q27" s="63"/>
      <c r="R27" s="63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S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s="44" customFormat="1" ht="16.5" customHeight="1" x14ac:dyDescent="0.25">
      <c r="C44" s="2"/>
      <c r="D44" s="2"/>
      <c r="E44" s="2"/>
      <c r="F44" s="2"/>
      <c r="G44" s="2"/>
      <c r="H44" s="60"/>
      <c r="I44" s="60"/>
      <c r="J44" s="2"/>
      <c r="K44" s="2"/>
      <c r="L44" s="2"/>
      <c r="M44" s="45"/>
      <c r="N44" s="45"/>
      <c r="O44" s="40"/>
      <c r="P44" s="40"/>
      <c r="S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3:70" s="44" customFormat="1" ht="16.5" customHeight="1" x14ac:dyDescent="0.25">
      <c r="C45" s="2"/>
      <c r="D45" s="2"/>
      <c r="E45" s="2"/>
      <c r="F45" s="2"/>
      <c r="G45" s="2"/>
      <c r="H45" s="60"/>
      <c r="I45" s="60"/>
      <c r="J45" s="2"/>
      <c r="K45" s="2"/>
      <c r="L45" s="2"/>
      <c r="M45" s="45"/>
      <c r="N45" s="45"/>
      <c r="O45" s="40"/>
      <c r="P45" s="40"/>
      <c r="S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3:70" s="44" customFormat="1" ht="16.5" customHeight="1" x14ac:dyDescent="0.25">
      <c r="C46" s="2"/>
      <c r="D46" s="2"/>
      <c r="E46" s="2"/>
      <c r="F46" s="2"/>
      <c r="G46" s="2"/>
      <c r="H46" s="60"/>
      <c r="I46" s="60"/>
      <c r="J46" s="2"/>
      <c r="K46" s="2"/>
      <c r="L46" s="2"/>
      <c r="M46" s="45"/>
      <c r="N46" s="45"/>
      <c r="O46" s="40"/>
      <c r="P46" s="40"/>
      <c r="S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</row>
    <row r="47" spans="3:70" ht="16.5" customHeight="1" x14ac:dyDescent="0.25">
      <c r="H47" s="60"/>
      <c r="I47" s="60"/>
      <c r="M47" s="45"/>
      <c r="N47" s="45"/>
      <c r="O47" s="40"/>
      <c r="P47" s="40"/>
    </row>
    <row r="48" spans="3:70" ht="16.5" customHeight="1" x14ac:dyDescent="0.25">
      <c r="H48" s="60"/>
      <c r="I48" s="60"/>
      <c r="M48" s="45"/>
      <c r="N48" s="45"/>
      <c r="O48" s="40"/>
      <c r="P48" s="40"/>
    </row>
    <row r="49" spans="8:16" ht="16.5" customHeight="1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  <row r="52" spans="8:16" x14ac:dyDescent="0.25">
      <c r="H52" s="60"/>
      <c r="I52" s="60"/>
      <c r="M52" s="45"/>
      <c r="N52" s="45"/>
      <c r="O52" s="40"/>
      <c r="P52" s="40"/>
    </row>
    <row r="53" spans="8:16" x14ac:dyDescent="0.25">
      <c r="H53" s="60"/>
      <c r="I53" s="60"/>
      <c r="M53" s="45"/>
      <c r="N53" s="45"/>
      <c r="O53" s="40"/>
      <c r="P53" s="40"/>
    </row>
    <row r="54" spans="8:16" x14ac:dyDescent="0.25">
      <c r="H54" s="60"/>
      <c r="I54" s="60"/>
      <c r="M54" s="45"/>
      <c r="N54" s="45"/>
      <c r="O54" s="40"/>
      <c r="P54" s="40"/>
    </row>
  </sheetData>
  <mergeCells count="18">
    <mergeCell ref="B1:S2"/>
    <mergeCell ref="E4:F4"/>
    <mergeCell ref="H4:J4"/>
    <mergeCell ref="K4:N4"/>
    <mergeCell ref="O4:Q4"/>
    <mergeCell ref="S5:S6"/>
    <mergeCell ref="C22:S23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149E-FC56-4F04-8F78-FA56BE7E5EED}">
  <sheetPr codeName="Sheet15">
    <tabColor theme="7" tint="0.59999389629810485"/>
    <pageSetUpPr autoPageBreaks="0"/>
  </sheetPr>
  <dimension ref="B1:BR53"/>
  <sheetViews>
    <sheetView zoomScale="85" zoomScaleNormal="85" workbookViewId="0">
      <selection activeCell="C8" sqref="C8:S10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8" width="13.28515625" style="44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34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2027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28" t="s">
        <v>44</v>
      </c>
      <c r="D8" s="2" t="s">
        <v>45</v>
      </c>
      <c r="E8" s="29">
        <v>300000</v>
      </c>
      <c r="F8" s="29">
        <v>7440000</v>
      </c>
      <c r="G8" s="30">
        <v>82</v>
      </c>
      <c r="H8" s="31" t="s">
        <v>38</v>
      </c>
      <c r="I8" s="31" t="s">
        <v>46</v>
      </c>
      <c r="J8" s="32">
        <v>11.76</v>
      </c>
      <c r="K8" s="33">
        <v>12400</v>
      </c>
      <c r="L8" s="34">
        <v>1.6</v>
      </c>
      <c r="M8" s="35">
        <v>9.92E-3</v>
      </c>
      <c r="N8" s="35">
        <v>0.105</v>
      </c>
      <c r="O8" s="36">
        <f t="shared" ref="O8:O10" si="0">+((1-$E$18)*(L8*K8*$E$19)/1000000)+(($E$18*L8*K8*$E$20)/1000000)</f>
        <v>4.8152873574400008</v>
      </c>
      <c r="P8" s="37">
        <f t="shared" ref="P8:P10" si="1">G8+J8+O8</f>
        <v>98.575287357440004</v>
      </c>
      <c r="Q8" s="37">
        <f t="shared" ref="Q8:Q10" si="2">P8/(K8/500)</f>
        <v>3.9748099740903227</v>
      </c>
      <c r="R8" s="37">
        <f t="shared" ref="R8:R10" si="3">(P8*11000)/(2*K8)</f>
        <v>43.722909714993548</v>
      </c>
      <c r="S8" s="38" t="s">
        <v>40</v>
      </c>
      <c r="T8" s="39"/>
    </row>
    <row r="9" spans="2:70" x14ac:dyDescent="0.25">
      <c r="B9" s="13"/>
      <c r="C9" s="28" t="s">
        <v>41</v>
      </c>
      <c r="D9" s="2" t="s">
        <v>42</v>
      </c>
      <c r="E9" s="29">
        <v>180000</v>
      </c>
      <c r="F9" s="29">
        <v>4320000</v>
      </c>
      <c r="G9" s="30">
        <v>76.5</v>
      </c>
      <c r="H9" s="31" t="s">
        <v>38</v>
      </c>
      <c r="I9" s="31" t="s">
        <v>43</v>
      </c>
      <c r="J9" s="32">
        <v>15.07</v>
      </c>
      <c r="K9" s="33">
        <v>12000</v>
      </c>
      <c r="L9" s="34">
        <v>1.67</v>
      </c>
      <c r="M9" s="35">
        <v>1.0019999999999999E-2</v>
      </c>
      <c r="N9" s="35">
        <v>0.12</v>
      </c>
      <c r="O9" s="36">
        <f t="shared" si="0"/>
        <v>4.86382856064</v>
      </c>
      <c r="P9" s="37">
        <f t="shared" si="1"/>
        <v>96.433828560639995</v>
      </c>
      <c r="Q9" s="37">
        <f t="shared" si="2"/>
        <v>4.0180761900266662</v>
      </c>
      <c r="R9" s="37">
        <f t="shared" si="3"/>
        <v>44.198838090293336</v>
      </c>
      <c r="S9" s="38" t="s">
        <v>40</v>
      </c>
      <c r="T9" s="39"/>
    </row>
    <row r="10" spans="2:70" x14ac:dyDescent="0.25">
      <c r="B10" s="13"/>
      <c r="C10" s="28" t="s">
        <v>47</v>
      </c>
      <c r="D10" s="2" t="s">
        <v>48</v>
      </c>
      <c r="E10" s="29">
        <v>400000</v>
      </c>
      <c r="F10" s="29"/>
      <c r="G10" s="30">
        <v>87.4</v>
      </c>
      <c r="H10" s="31"/>
      <c r="I10" s="31" t="s">
        <v>49</v>
      </c>
      <c r="J10" s="32">
        <v>11.47</v>
      </c>
      <c r="K10" s="33">
        <v>12000</v>
      </c>
      <c r="L10" s="34">
        <v>1.45</v>
      </c>
      <c r="M10" s="35">
        <v>8.6999999999999994E-3</v>
      </c>
      <c r="N10" s="35">
        <v>7.0000000000000007E-2</v>
      </c>
      <c r="O10" s="36">
        <f t="shared" si="0"/>
        <v>4.2230846784000002</v>
      </c>
      <c r="P10" s="37">
        <f t="shared" si="1"/>
        <v>103.0930846784</v>
      </c>
      <c r="Q10" s="37">
        <f t="shared" si="2"/>
        <v>4.2955451949333332</v>
      </c>
      <c r="R10" s="37">
        <f t="shared" si="3"/>
        <v>47.25099714426667</v>
      </c>
      <c r="S10" s="38" t="s">
        <v>40</v>
      </c>
      <c r="T10" s="39"/>
    </row>
    <row r="11" spans="2:70" x14ac:dyDescent="0.25">
      <c r="B11" s="13"/>
      <c r="C11" s="68"/>
      <c r="D11" s="69"/>
      <c r="E11" s="70"/>
      <c r="F11" s="70"/>
      <c r="G11" s="71"/>
      <c r="H11" s="72"/>
      <c r="I11" s="72"/>
      <c r="J11" s="73"/>
      <c r="K11" s="74"/>
      <c r="L11" s="75"/>
      <c r="M11" s="76"/>
      <c r="N11" s="76"/>
      <c r="O11" s="77"/>
      <c r="P11" s="78"/>
      <c r="Q11" s="78"/>
      <c r="R11" s="78"/>
      <c r="S11" s="79"/>
      <c r="T11" s="39"/>
    </row>
    <row r="12" spans="2:70" x14ac:dyDescent="0.25">
      <c r="B12" s="13"/>
      <c r="C12" s="68"/>
      <c r="D12" s="69"/>
      <c r="E12" s="70"/>
      <c r="F12" s="70"/>
      <c r="G12" s="71"/>
      <c r="H12" s="72"/>
      <c r="I12" s="72"/>
      <c r="J12" s="73"/>
      <c r="K12" s="74"/>
      <c r="L12" s="75"/>
      <c r="M12" s="76"/>
      <c r="N12" s="76"/>
      <c r="O12" s="77"/>
      <c r="P12" s="78"/>
      <c r="Q12" s="78"/>
      <c r="R12" s="78"/>
      <c r="S12" s="79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38"/>
      <c r="T13" s="39"/>
    </row>
    <row r="14" spans="2:70" x14ac:dyDescent="0.25">
      <c r="B14" s="13"/>
      <c r="C14" s="28"/>
      <c r="E14" s="29"/>
      <c r="F14" s="29"/>
      <c r="G14" s="30"/>
      <c r="H14" s="31"/>
      <c r="I14" s="31"/>
      <c r="J14" s="32"/>
      <c r="K14" s="33"/>
      <c r="L14" s="34"/>
      <c r="M14" s="35"/>
      <c r="N14" s="35"/>
      <c r="P14" s="37"/>
      <c r="Q14" s="37"/>
      <c r="R14" s="37"/>
      <c r="S14" s="38"/>
      <c r="T14" s="39"/>
    </row>
    <row r="15" spans="2:70" x14ac:dyDescent="0.25">
      <c r="B15" s="13"/>
      <c r="C15" s="28"/>
      <c r="E15" s="29"/>
      <c r="F15" s="29"/>
      <c r="G15" s="30"/>
      <c r="H15" s="31"/>
      <c r="I15" s="31"/>
      <c r="J15" s="32"/>
      <c r="K15" s="33"/>
      <c r="L15" s="34"/>
      <c r="M15" s="35"/>
      <c r="N15" s="35"/>
      <c r="P15" s="37"/>
      <c r="Q15" s="37"/>
      <c r="R15" s="37"/>
      <c r="S15" s="38"/>
      <c r="T15" s="39"/>
    </row>
    <row r="16" spans="2:70" s="44" customFormat="1" ht="15.75" thickBot="1" x14ac:dyDescent="0.3">
      <c r="B16" s="13"/>
      <c r="C16" s="28"/>
      <c r="D16" s="2"/>
      <c r="E16" s="29"/>
      <c r="F16" s="29"/>
      <c r="G16" s="30"/>
      <c r="H16" s="31"/>
      <c r="I16" s="31"/>
      <c r="J16" s="40"/>
      <c r="K16" s="41"/>
      <c r="L16" s="41"/>
      <c r="M16" s="42"/>
      <c r="N16" s="42"/>
      <c r="O16" s="36"/>
      <c r="P16" s="37"/>
      <c r="Q16" s="43"/>
      <c r="R16" s="43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65" t="s">
        <v>26</v>
      </c>
      <c r="D17" s="66"/>
      <c r="E17" s="67"/>
      <c r="F17" s="2"/>
      <c r="G17" s="2"/>
      <c r="H17" s="31"/>
      <c r="I17" s="31"/>
      <c r="J17" s="40"/>
      <c r="K17" s="41"/>
      <c r="L17" s="41"/>
      <c r="M17" s="45"/>
      <c r="N17" s="45"/>
      <c r="O17" s="36"/>
      <c r="P17" s="37"/>
      <c r="Q17" s="43"/>
      <c r="R17" s="43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28" t="s">
        <v>23</v>
      </c>
      <c r="D18" s="2"/>
      <c r="E18" s="46">
        <v>0.97309999999999997</v>
      </c>
      <c r="F18" s="47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38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8" x14ac:dyDescent="0.35">
      <c r="B19" s="13"/>
      <c r="C19" s="28" t="s">
        <v>24</v>
      </c>
      <c r="D19" s="2"/>
      <c r="E19" s="48">
        <v>2</v>
      </c>
      <c r="F19" s="49"/>
      <c r="G19" s="2"/>
      <c r="H19" s="2"/>
      <c r="I19" s="2"/>
      <c r="J19" s="2"/>
      <c r="K19" s="29"/>
      <c r="L19" s="29"/>
      <c r="M19" s="45"/>
      <c r="N19" s="45"/>
      <c r="O19" s="40"/>
      <c r="P19" s="36"/>
      <c r="S19" s="3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13"/>
      <c r="C20" s="50" t="s">
        <v>25</v>
      </c>
      <c r="D20" s="51"/>
      <c r="E20" s="52">
        <v>249.36</v>
      </c>
      <c r="F20" s="49"/>
      <c r="G20" s="2"/>
      <c r="H20" s="2"/>
      <c r="I20" s="2"/>
      <c r="J20" s="2"/>
      <c r="K20" s="29"/>
      <c r="L20" s="29"/>
      <c r="M20" s="45"/>
      <c r="N20" s="45"/>
      <c r="O20" s="40"/>
      <c r="P20" s="36"/>
      <c r="S20" s="38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B21" s="13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4"/>
      <c r="T21" s="1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5.75" thickBot="1" x14ac:dyDescent="0.3">
      <c r="B22" s="13"/>
      <c r="C22" s="85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7"/>
      <c r="T22" s="1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5.75" thickBot="1" x14ac:dyDescent="0.3">
      <c r="B23" s="53"/>
      <c r="C23" s="54"/>
      <c r="D23" s="54"/>
      <c r="E23" s="54"/>
      <c r="F23" s="54"/>
      <c r="G23" s="54"/>
      <c r="H23" s="55"/>
      <c r="I23" s="55"/>
      <c r="J23" s="54"/>
      <c r="K23" s="54"/>
      <c r="L23" s="54"/>
      <c r="M23" s="56"/>
      <c r="N23" s="56"/>
      <c r="O23" s="57"/>
      <c r="P23" s="57"/>
      <c r="Q23" s="58"/>
      <c r="R23" s="58"/>
      <c r="S23" s="54"/>
      <c r="T23" s="59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61"/>
      <c r="D26" s="61"/>
      <c r="E26" s="6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Q26" s="63"/>
      <c r="R26" s="63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S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s="44" customFormat="1" ht="16.5" customHeight="1" x14ac:dyDescent="0.25">
      <c r="C44" s="2"/>
      <c r="D44" s="2"/>
      <c r="E44" s="2"/>
      <c r="F44" s="2"/>
      <c r="G44" s="2"/>
      <c r="H44" s="60"/>
      <c r="I44" s="60"/>
      <c r="J44" s="2"/>
      <c r="K44" s="2"/>
      <c r="L44" s="2"/>
      <c r="M44" s="45"/>
      <c r="N44" s="45"/>
      <c r="O44" s="40"/>
      <c r="P44" s="40"/>
      <c r="S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3:70" s="44" customFormat="1" ht="16.5" customHeight="1" x14ac:dyDescent="0.25">
      <c r="C45" s="2"/>
      <c r="D45" s="2"/>
      <c r="E45" s="2"/>
      <c r="F45" s="2"/>
      <c r="G45" s="2"/>
      <c r="H45" s="60"/>
      <c r="I45" s="60"/>
      <c r="J45" s="2"/>
      <c r="K45" s="2"/>
      <c r="L45" s="2"/>
      <c r="M45" s="45"/>
      <c r="N45" s="45"/>
      <c r="O45" s="40"/>
      <c r="P45" s="40"/>
      <c r="S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ht="16.5" customHeight="1" x14ac:dyDescent="0.25">
      <c r="H47" s="60"/>
      <c r="I47" s="60"/>
      <c r="M47" s="45"/>
      <c r="N47" s="45"/>
      <c r="O47" s="40"/>
      <c r="P47" s="40"/>
    </row>
    <row r="48" spans="3:70" ht="16.5" customHeight="1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  <row r="52" spans="8:16" x14ac:dyDescent="0.25">
      <c r="H52" s="60"/>
      <c r="I52" s="60"/>
      <c r="M52" s="45"/>
      <c r="N52" s="45"/>
      <c r="O52" s="40"/>
      <c r="P52" s="40"/>
    </row>
    <row r="53" spans="8:16" x14ac:dyDescent="0.25">
      <c r="H53" s="60"/>
      <c r="I53" s="60"/>
      <c r="M53" s="45"/>
      <c r="N53" s="45"/>
      <c r="O53" s="40"/>
      <c r="P53" s="40"/>
    </row>
  </sheetData>
  <mergeCells count="18">
    <mergeCell ref="B1:S2"/>
    <mergeCell ref="E4:F4"/>
    <mergeCell ref="H4:J4"/>
    <mergeCell ref="K4:N4"/>
    <mergeCell ref="O4:Q4"/>
    <mergeCell ref="S5:S6"/>
    <mergeCell ref="C21:S22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B0D6-95FB-4B93-9FBC-F88DCA6F2520}">
  <sheetPr codeName="Sheet16">
    <tabColor theme="7" tint="0.59999389629810485"/>
    <pageSetUpPr autoPageBreaks="0"/>
  </sheetPr>
  <dimension ref="B1:BR52"/>
  <sheetViews>
    <sheetView zoomScale="85" zoomScaleNormal="85" workbookViewId="0">
      <selection activeCell="C8" sqref="C8:S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4.5703125" style="44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99" t="s">
        <v>35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</row>
    <row r="2" spans="2:70" ht="27" thickBot="1" x14ac:dyDescent="0.3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1" t="s">
        <v>2</v>
      </c>
      <c r="F4" s="102"/>
      <c r="G4" s="16" t="s">
        <v>3</v>
      </c>
      <c r="H4" s="103" t="s">
        <v>4</v>
      </c>
      <c r="I4" s="104"/>
      <c r="J4" s="105"/>
      <c r="K4" s="106" t="s">
        <v>5</v>
      </c>
      <c r="L4" s="106"/>
      <c r="M4" s="107"/>
      <c r="N4" s="107"/>
      <c r="O4" s="108" t="s">
        <v>6</v>
      </c>
      <c r="P4" s="109"/>
      <c r="Q4" s="110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4" t="s">
        <v>7</v>
      </c>
      <c r="F5" s="94" t="s">
        <v>8</v>
      </c>
      <c r="G5" s="97" t="s">
        <v>3</v>
      </c>
      <c r="H5" s="97" t="s">
        <v>9</v>
      </c>
      <c r="I5" s="97" t="s">
        <v>10</v>
      </c>
      <c r="J5" s="88" t="s">
        <v>11</v>
      </c>
      <c r="K5" s="90" t="s">
        <v>12</v>
      </c>
      <c r="L5" s="91" t="s">
        <v>13</v>
      </c>
      <c r="M5" s="91" t="s">
        <v>14</v>
      </c>
      <c r="N5" s="91" t="s">
        <v>15</v>
      </c>
      <c r="O5" s="92" t="s">
        <v>16</v>
      </c>
      <c r="P5" s="22" t="s">
        <v>17</v>
      </c>
      <c r="Q5" s="23" t="s">
        <v>18</v>
      </c>
      <c r="R5" s="23" t="s">
        <v>17</v>
      </c>
      <c r="S5" s="80" t="s">
        <v>19</v>
      </c>
      <c r="T5" s="19"/>
    </row>
    <row r="6" spans="2:70" ht="15.75" x14ac:dyDescent="0.25">
      <c r="B6" s="13"/>
      <c r="C6" s="24">
        <v>2028</v>
      </c>
      <c r="D6" s="25"/>
      <c r="E6" s="95"/>
      <c r="F6" s="96"/>
      <c r="G6" s="98"/>
      <c r="H6" s="98"/>
      <c r="I6" s="98"/>
      <c r="J6" s="89"/>
      <c r="K6" s="89"/>
      <c r="L6" s="89"/>
      <c r="M6" s="89"/>
      <c r="N6" s="89"/>
      <c r="O6" s="93"/>
      <c r="P6" s="26" t="s">
        <v>20</v>
      </c>
      <c r="Q6" s="27" t="s">
        <v>21</v>
      </c>
      <c r="R6" s="27" t="s">
        <v>22</v>
      </c>
      <c r="S6" s="81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28" t="s">
        <v>41</v>
      </c>
      <c r="D8" s="2" t="s">
        <v>42</v>
      </c>
      <c r="E8" s="29">
        <v>180000</v>
      </c>
      <c r="F8" s="29">
        <v>4320000</v>
      </c>
      <c r="G8" s="30">
        <v>78.75</v>
      </c>
      <c r="H8" s="31" t="s">
        <v>38</v>
      </c>
      <c r="I8" s="31" t="s">
        <v>43</v>
      </c>
      <c r="J8" s="32">
        <v>15.6</v>
      </c>
      <c r="K8" s="33">
        <v>12000</v>
      </c>
      <c r="L8" s="34">
        <v>1.67</v>
      </c>
      <c r="M8" s="35">
        <v>1.0019999999999999E-2</v>
      </c>
      <c r="N8" s="35">
        <v>0.12</v>
      </c>
      <c r="O8" s="36">
        <f>+((1-$E$17)*(L8*K8*$E$18)/1000000)+(($E$17*L8*K8*$E$19)/1000000)</f>
        <v>4.86382856064</v>
      </c>
      <c r="P8" s="37">
        <f>G8+J8+O8</f>
        <v>99.213828560639996</v>
      </c>
      <c r="Q8" s="37">
        <f>P8/(K8/500)</f>
        <v>4.1339095233599998</v>
      </c>
      <c r="R8" s="37">
        <f>(P8*11000)/(2*K8)</f>
        <v>45.473004756960002</v>
      </c>
      <c r="S8" s="38" t="s">
        <v>40</v>
      </c>
      <c r="T8" s="39"/>
    </row>
    <row r="9" spans="2:70" x14ac:dyDescent="0.25">
      <c r="B9" s="13"/>
      <c r="C9" s="28" t="s">
        <v>47</v>
      </c>
      <c r="D9" s="2" t="s">
        <v>48</v>
      </c>
      <c r="E9" s="29">
        <v>400000</v>
      </c>
      <c r="F9" s="29"/>
      <c r="G9" s="30">
        <v>89.15</v>
      </c>
      <c r="H9" s="31"/>
      <c r="I9" s="31" t="s">
        <v>49</v>
      </c>
      <c r="J9" s="32">
        <v>11.47</v>
      </c>
      <c r="K9" s="33">
        <v>12000</v>
      </c>
      <c r="L9" s="34">
        <v>1.45</v>
      </c>
      <c r="M9" s="35">
        <v>8.6999999999999994E-3</v>
      </c>
      <c r="N9" s="35">
        <v>7.0000000000000007E-2</v>
      </c>
      <c r="O9" s="36">
        <f>+((1-$E$17)*(L9*K9*$E$18)/1000000)+(($E$17*L9*K9*$E$19)/1000000)</f>
        <v>4.2230846784000002</v>
      </c>
      <c r="P9" s="37">
        <f>G9+J9+O9</f>
        <v>104.8430846784</v>
      </c>
      <c r="Q9" s="37">
        <f>P9/(K9/500)</f>
        <v>4.3684618616000002</v>
      </c>
      <c r="R9" s="37">
        <f>(P9*11000)/(2*K9)</f>
        <v>48.053080477600005</v>
      </c>
      <c r="S9" s="38" t="s">
        <v>40</v>
      </c>
      <c r="T9" s="39"/>
    </row>
    <row r="10" spans="2:7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79"/>
      <c r="T10" s="39"/>
    </row>
    <row r="11" spans="2:70" x14ac:dyDescent="0.25">
      <c r="B11" s="13"/>
      <c r="C11" s="68"/>
      <c r="D11" s="69"/>
      <c r="E11" s="70"/>
      <c r="F11" s="70"/>
      <c r="G11" s="71"/>
      <c r="H11" s="72"/>
      <c r="I11" s="72"/>
      <c r="J11" s="73"/>
      <c r="K11" s="74"/>
      <c r="L11" s="75"/>
      <c r="M11" s="76"/>
      <c r="N11" s="76"/>
      <c r="O11" s="77"/>
      <c r="P11" s="78"/>
      <c r="Q11" s="78"/>
      <c r="R11" s="78"/>
      <c r="S11" s="79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38"/>
      <c r="T13" s="39"/>
    </row>
    <row r="14" spans="2:70" x14ac:dyDescent="0.25">
      <c r="B14" s="13"/>
      <c r="C14" s="28"/>
      <c r="E14" s="29"/>
      <c r="F14" s="29"/>
      <c r="G14" s="30"/>
      <c r="H14" s="31"/>
      <c r="I14" s="31"/>
      <c r="J14" s="32"/>
      <c r="K14" s="33"/>
      <c r="L14" s="34"/>
      <c r="M14" s="35"/>
      <c r="N14" s="35"/>
      <c r="P14" s="37"/>
      <c r="Q14" s="37"/>
      <c r="R14" s="37"/>
      <c r="S14" s="38"/>
      <c r="T14" s="39"/>
    </row>
    <row r="15" spans="2:70" s="44" customFormat="1" ht="15.75" thickBot="1" x14ac:dyDescent="0.3">
      <c r="B15" s="13"/>
      <c r="C15" s="28"/>
      <c r="D15" s="2"/>
      <c r="E15" s="29"/>
      <c r="F15" s="29"/>
      <c r="G15" s="30"/>
      <c r="H15" s="31"/>
      <c r="I15" s="31"/>
      <c r="J15" s="40"/>
      <c r="K15" s="41"/>
      <c r="L15" s="41"/>
      <c r="M15" s="42"/>
      <c r="N15" s="42"/>
      <c r="O15" s="36"/>
      <c r="P15" s="37"/>
      <c r="Q15" s="43"/>
      <c r="R15" s="43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6.5" customHeight="1" x14ac:dyDescent="0.25">
      <c r="B16" s="13"/>
      <c r="C16" s="65" t="s">
        <v>26</v>
      </c>
      <c r="D16" s="66"/>
      <c r="E16" s="67"/>
      <c r="F16" s="2"/>
      <c r="G16" s="2"/>
      <c r="H16" s="31"/>
      <c r="I16" s="31"/>
      <c r="J16" s="40"/>
      <c r="K16" s="41"/>
      <c r="L16" s="41"/>
      <c r="M16" s="45"/>
      <c r="N16" s="45"/>
      <c r="O16" s="36"/>
      <c r="P16" s="37"/>
      <c r="Q16" s="43"/>
      <c r="R16" s="43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28" t="s">
        <v>23</v>
      </c>
      <c r="D17" s="2"/>
      <c r="E17" s="46">
        <v>0.97309999999999997</v>
      </c>
      <c r="F17" s="47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8" x14ac:dyDescent="0.35">
      <c r="B18" s="13"/>
      <c r="C18" s="28" t="s">
        <v>24</v>
      </c>
      <c r="D18" s="2"/>
      <c r="E18" s="48">
        <v>2</v>
      </c>
      <c r="F18" s="49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38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13"/>
      <c r="C19" s="50" t="s">
        <v>25</v>
      </c>
      <c r="D19" s="51"/>
      <c r="E19" s="52">
        <v>249.36</v>
      </c>
      <c r="F19" s="49"/>
      <c r="G19" s="2"/>
      <c r="H19" s="2"/>
      <c r="I19" s="2"/>
      <c r="J19" s="2"/>
      <c r="K19" s="29"/>
      <c r="L19" s="29"/>
      <c r="M19" s="45"/>
      <c r="N19" s="45"/>
      <c r="O19" s="40"/>
      <c r="P19" s="36"/>
      <c r="S19" s="3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6.5" customHeight="1" x14ac:dyDescent="0.25">
      <c r="B20" s="13"/>
      <c r="C20" s="8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5.75" thickBot="1" x14ac:dyDescent="0.3">
      <c r="B21" s="13"/>
      <c r="C21" s="85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7"/>
      <c r="T21" s="1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5.75" thickBot="1" x14ac:dyDescent="0.3">
      <c r="B22" s="53"/>
      <c r="C22" s="54"/>
      <c r="D22" s="54"/>
      <c r="E22" s="54"/>
      <c r="F22" s="54"/>
      <c r="G22" s="54"/>
      <c r="H22" s="55"/>
      <c r="I22" s="55"/>
      <c r="J22" s="54"/>
      <c r="K22" s="54"/>
      <c r="L22" s="54"/>
      <c r="M22" s="56"/>
      <c r="N22" s="56"/>
      <c r="O22" s="57"/>
      <c r="P22" s="57"/>
      <c r="Q22" s="58"/>
      <c r="R22" s="58"/>
      <c r="S22" s="54"/>
      <c r="T22" s="5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61"/>
      <c r="D25" s="61"/>
      <c r="E25" s="6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Q25" s="63"/>
      <c r="R25" s="63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S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s="44" customFormat="1" ht="16.5" customHeight="1" x14ac:dyDescent="0.25">
      <c r="C44" s="2"/>
      <c r="D44" s="2"/>
      <c r="E44" s="2"/>
      <c r="F44" s="2"/>
      <c r="G44" s="2"/>
      <c r="H44" s="60"/>
      <c r="I44" s="60"/>
      <c r="J44" s="2"/>
      <c r="K44" s="2"/>
      <c r="L44" s="2"/>
      <c r="M44" s="45"/>
      <c r="N44" s="45"/>
      <c r="O44" s="40"/>
      <c r="P44" s="40"/>
      <c r="S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ht="16.5" customHeight="1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  <row r="52" spans="8:16" x14ac:dyDescent="0.25">
      <c r="H52" s="60"/>
      <c r="I52" s="60"/>
      <c r="M52" s="45"/>
      <c r="N52" s="45"/>
      <c r="O52" s="40"/>
      <c r="P52" s="40"/>
    </row>
  </sheetData>
  <mergeCells count="18">
    <mergeCell ref="B1:S2"/>
    <mergeCell ref="E4:F4"/>
    <mergeCell ref="H4:J4"/>
    <mergeCell ref="K4:N4"/>
    <mergeCell ref="O4:Q4"/>
    <mergeCell ref="S5:S6"/>
    <mergeCell ref="C20:S21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kwRkEwMzQ0LUI5M0QtNEEwRS1CQkRCLUY4NjdENjg5MDhGQX08L2lkPjxWYWxpZD50cnVlPC9WYWxpZD48aXRlbT48c2lzbCBzaXNsVmVyc2lvbj0iMCIgcG9saWN5PSJlOWMwYjhkNy1iZGI0LTRmZDMtYjYyYS1mNTAzMjdhYWVmY2UiIG9yaWdpbj0idXNlclNlbGVjdGVkIj48ZWxlbWVudCB1aWQ9IjFmNmE5OGQ1LTRlNmEtNDA2Zi04MjU4LTNmMDdiNjFhMWI5OCIgdmFsdWU9IiIgeG1sbnM9Imh0dHA6Ly93d3cuYm9sZG9uamFtZXMuY29tLzIwMDgvMDEvc2llL2ludGVybmFsL2xhYmVsIiAvPjxlbGVtZW50IHVpZD0iYjc2MGFkYTUtMTJiZS00YTk5LTljNTgtZTM4NjU1Nzg3ZTMzIiB2YWx1ZT0iIiB4bWxucz0iaHR0cDovL3d3dy5ib2xkb25qYW1lcy5jb20vMjAwOC8wMS9zaWUvaW50ZXJuYWwvbGFiZWwiIC8+PGVsZW1lbnQgdWlkPSI0NzI1NzU5OC0wYzgyLTQ0MDItOTAyMi1kYzEzZDU0YWFmNTM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+Q09SUFxzNDAzNDA0PC9Vc2VyTmFtZT48RGF0ZVRpbWU+MTAvMTQvMjAyNiA0OjQyOjE4IFBNPC9EYXRlVGltZT48TGFiZWxTdHJpbmc+QUVQIENvbmZpZGVudGlhbDwvTGFiZWxTdHJpbmc+PC9pdGVtPjxpdGVtPjxzaXNsIHNpc2xWZXJzaW9uPSIwIiBwb2xpY3k9ImU5YzBiOGQ3LWJkYjQtNGZkMy1iNjJhLWY1MDMyN2FhZWZjZSIgb3JpZ2luPSJ1c2VyU2VsZWN0ZWQiPjxlbGVtZW50IHVpZD0iYzVmOGViMTItNWIyNy00MzlkLWFhYTYtMzQwMmFmNjI2ZmEzIiB2YWx1ZT0iIiB4bWxucz0iaHR0cDovL3d3dy5ib2xkb25qYW1lcy5jb20vMjAwOC8wMS9zaWUvaW50ZXJuYWwvbGFiZWwiIC8+PGVsZW1lbnQgdWlkPSJkMTRmNWMzNi1mNDRhLTQzMTUtYjQzOC0wMDVjZmU4ZjA2OWYiIHZhbHVlPSIiIHhtbG5zPSJodHRwOi8vd3d3LmJvbGRvbmphbWVzLmNvbS8yMDA4LzAxL3NpZS9pbnRlcm5hbC9sYWJlbCIgLz48L3Npc2w+PFVzZXJOYW1lPkNPUlBcczQwMzQwNDwvVXNlck5hbWU+PERhdGVUaW1lPjEwLzIwLzIwMjYgMTI6NTE6MjggUE08L0RhdGVUaW1lPjxMYWJlbFN0cmluZz5BRVAgUHVibGljPC9MYWJlbFN0cmluZz48L2l0ZW0+PC9sYWJlbEhpc3Rvcnk+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6Lwoauy+IL/+Wh7TYjs8wWfw9pblJuaeNREwzkf2IV8=</DigestValue>
      </Reference>
      <Reference URI="#CLASSIFICATIONHISTORY">
        <DigestMethod Algorithm="http://www.w3.org/2001/04/xmlenc#sha256"/>
        <DigestValue>o/zEZlT7bRximLZAQeG411uoP6mIcChnVFzPwQhZEbs=</DigestValue>
      </Reference>
    </SignedInfo>
    <SignatureValue>eB8X//JfCEnHOavxZY9g9AZN7r5s73Gv1dLDfZ6lsM0xfoAJftBNj52hQnTFdQ1NE/S0H+SC/w6AaXbelt47zQ==</SignatureValue>
    <Object Id="CLASSIFICATIONHISTORY">
      <ArrayOfString xmlns:xsd="http://www.w3.org/2001/XMLSchema" xmlns:xsi="http://www.w3.org/2001/XMLSchema-instance" xmlns="">
        <string>5XZG+8HIhlSAC+M9N9+tOi01mH5hVO5/</string>
      </ArrayOfString>
    </Object>
  </Signatur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  <element uid="d14f5c36-f44a-4315-b438-005cfe8f069f" value=""/>
</sisl>
</file>

<file path=customXml/itemProps1.xml><?xml version="1.0" encoding="utf-8"?>
<ds:datastoreItem xmlns:ds="http://schemas.openxmlformats.org/officeDocument/2006/customXml" ds:itemID="{EC10AF4E-FCF9-4E44-BBD0-7A6AB68B8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ffb1c-9230-4705-a789-27bae69f5829"/>
    <ds:schemaRef ds:uri="b6888f76-1100-40b0-929b-1efe90444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FA0344-B93D-4A0E-BBDB-F867D68908FA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3.xml><?xml version="1.0" encoding="utf-8"?>
<ds:datastoreItem xmlns:ds="http://schemas.openxmlformats.org/officeDocument/2006/customXml" ds:itemID="{4B33A965-4CD7-45FB-907C-98709F080658}">
  <ds:schemaRefs>
    <ds:schemaRef ds:uri="http://purl.org/dc/terms/"/>
    <ds:schemaRef ds:uri="http://purl.org/dc/dcmitype/"/>
    <ds:schemaRef ds:uri="http://purl.org/dc/elements/1.1/"/>
    <ds:schemaRef ds:uri="f88ffb1c-9230-4705-a789-27bae69f5829"/>
    <ds:schemaRef ds:uri="http://schemas.microsoft.com/office/2006/documentManagement/types"/>
    <ds:schemaRef ds:uri="b6888f76-1100-40b0-929b-1efe9044426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D078F5D-0249-4F84-BC2D-9BC312C3E13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6F9105B-A7B2-4C88-ACCE-FE1E6E6EE6D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Mitchell NAPP 2025</vt:lpstr>
      <vt:lpstr>Mitchell NAPP 2026</vt:lpstr>
      <vt:lpstr>Mitchell NAPP 2027</vt:lpstr>
      <vt:lpstr>Mitchell NAPP 2028</vt:lpstr>
      <vt:lpstr>Mitchell CAPP 2026</vt:lpstr>
      <vt:lpstr>Mitchell CAPP 2027</vt:lpstr>
      <vt:lpstr>Mitchell CAPP 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Estep</dc:creator>
  <cp:keywords>AEP Public</cp:keywords>
  <cp:lastModifiedBy>Roger Estep</cp:lastModifiedBy>
  <dcterms:created xsi:type="dcterms:W3CDTF">2026-10-14T16:32:30Z</dcterms:created>
  <dcterms:modified xsi:type="dcterms:W3CDTF">2026-10-21T12:32:27Z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5f461ef2-8749-4cf3-840a-028be6bcd266</vt:lpwstr>
  </property>
  <property fmtid="{D5CDD505-2E9C-101B-9397-08002B2CF9AE}" pid="3" name="bjClsUserRVM">
    <vt:lpwstr>[]</vt:lpwstr>
  </property>
  <property fmtid="{D5CDD505-2E9C-101B-9397-08002B2CF9AE}" pid="4" name="bjSaver">
    <vt:lpwstr>S6YXwBI1/SxGsxISSh8oC0r+XVeeaZ/R</vt:lpwstr>
  </property>
  <property fmtid="{D5CDD505-2E9C-101B-9397-08002B2CF9AE}" pid="5" name="MSIP_Label_5c34e43d-0b77-4b2c-b224-1b46981ccfdb_Enabled">
    <vt:lpwstr>true</vt:lpwstr>
  </property>
  <property fmtid="{D5CDD505-2E9C-101B-9397-08002B2CF9AE}" pid="6" name="MSIP_Label_5c34e43d-0b77-4b2c-b224-1b46981ccfdb_SetDate">
    <vt:lpwstr>2026-10-20T12:49:15Z</vt:lpwstr>
  </property>
  <property fmtid="{D5CDD505-2E9C-101B-9397-08002B2CF9AE}" pid="7" name="MSIP_Label_5c34e43d-0b77-4b2c-b224-1b46981ccfdb_Method">
    <vt:lpwstr>Privileged</vt:lpwstr>
  </property>
  <property fmtid="{D5CDD505-2E9C-101B-9397-08002B2CF9AE}" pid="8" name="MSIP_Label_5c34e43d-0b77-4b2c-b224-1b46981ccfdb_Name">
    <vt:lpwstr>AEP Public</vt:lpwstr>
  </property>
  <property fmtid="{D5CDD505-2E9C-101B-9397-08002B2CF9AE}" pid="9" name="MSIP_Label_5c34e43d-0b77-4b2c-b224-1b46981ccfdb_SiteId">
    <vt:lpwstr>15f3c881-6b03-4ff6-8559-77bf5177818f</vt:lpwstr>
  </property>
  <property fmtid="{D5CDD505-2E9C-101B-9397-08002B2CF9AE}" pid="10" name="MSIP_Label_5c34e43d-0b77-4b2c-b224-1b46981ccfdb_ActionId">
    <vt:lpwstr>2c7db32f-5230-48ec-a834-4fd358aeaf1b</vt:lpwstr>
  </property>
  <property fmtid="{D5CDD505-2E9C-101B-9397-08002B2CF9AE}" pid="11" name="MSIP_Label_5c34e43d-0b77-4b2c-b224-1b46981ccfdb_ContentBits">
    <vt:lpwstr>0</vt:lpwstr>
  </property>
  <property fmtid="{D5CDD505-2E9C-101B-9397-08002B2CF9AE}" pid="12" name="MSIP_Label_5c34e43d-0b77-4b2c-b224-1b46981ccfdb_Tag">
    <vt:lpwstr>10, 0, 1, 1</vt:lpwstr>
  </property>
  <property fmtid="{D5CDD505-2E9C-101B-9397-08002B2CF9AE}" pid="13" name="MSIP_Label_85f73bb4-fdd9-4d27-8bad-8de5101a60b4_SiteId">
    <vt:lpwstr>15f3c881-6b03-4ff6-8559-77bf5177818f</vt:lpwstr>
  </property>
  <property fmtid="{D5CDD505-2E9C-101B-9397-08002B2CF9AE}" pid="14" name="MSIP_Label_85f73bb4-fdd9-4d27-8bad-8de5101a60b4_Name">
    <vt:lpwstr>Confidential [C]</vt:lpwstr>
  </property>
  <property fmtid="{D5CDD505-2E9C-101B-9397-08002B2CF9AE}" pid="15" name="MSIP_Label_85f73bb4-fdd9-4d27-8bad-8de5101a60b4_Enabled">
    <vt:lpwstr>true</vt:lpwstr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7" name="bjDocumentLabelXML-0">
    <vt:lpwstr>ames.com/2008/01/sie/internal/label"&gt;&lt;element uid="c5f8eb12-5b27-439d-aaa6-3402af626fa3" value="" /&gt;&lt;element uid="d14f5c36-f44a-4315-b438-005cfe8f069f" value="" /&gt;&lt;/sisl&gt;</vt:lpwstr>
  </property>
  <property fmtid="{D5CDD505-2E9C-101B-9397-08002B2CF9AE}" pid="18" name="bjDocumentSecurityLabel">
    <vt:lpwstr>AEP Public</vt:lpwstr>
  </property>
  <property fmtid="{D5CDD505-2E9C-101B-9397-08002B2CF9AE}" pid="19" name="bjpmDocIH">
    <vt:lpwstr>o3YjrXYXRlfLBgCaCyhgVM3HRrs8ITz0</vt:lpwstr>
  </property>
  <property fmtid="{D5CDD505-2E9C-101B-9397-08002B2CF9AE}" pid="20" name="bjLabelHistoryID">
    <vt:lpwstr>{90FA0344-B93D-4A0E-BBDB-F867D68908FA}</vt:lpwstr>
  </property>
  <property fmtid="{D5CDD505-2E9C-101B-9397-08002B2CF9AE}" pid="21" name="ContentTypeId">
    <vt:lpwstr>0x0101004DF805D1E1DA4A49A223477D3B105720</vt:lpwstr>
  </property>
  <property fmtid="{D5CDD505-2E9C-101B-9397-08002B2CF9AE}" pid="22" name="MediaServiceImageTags">
    <vt:lpwstr/>
  </property>
</Properties>
</file>