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eam.duke-energy.com/sites/OHKYRegDiscovery/KY/202600234 ESM/Discovery/STAFF's 1st Set of Data Requests/"/>
    </mc:Choice>
  </mc:AlternateContent>
  <xr:revisionPtr revIDLastSave="0" documentId="13_ncr:20000001_{22729025-41CA-4766-A7C0-25E7FCDD1705}" xr6:coauthVersionLast="47" xr6:coauthVersionMax="47" xr10:uidLastSave="{00000000-0000-0000-0000-000000000000}"/>
  <bookViews>
    <workbookView xWindow="-108" yWindow="-108" windowWidth="23256" windowHeight="12456" tabRatio="925" xr2:uid="{00000000-000D-0000-FFFF-FFFF00000000}"/>
  </bookViews>
  <sheets>
    <sheet name="STAFF-DR-01-005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6" l="1"/>
  <c r="E8" i="6" l="1"/>
  <c r="E5" i="6"/>
  <c r="E4" i="6"/>
  <c r="C13" i="6" l="1"/>
  <c r="C12" i="6" l="1"/>
  <c r="A5" i="6" l="1"/>
  <c r="A6" i="6" s="1"/>
  <c r="A7" i="6" s="1"/>
  <c r="A8" i="6" s="1"/>
  <c r="A9" i="6" s="1"/>
  <c r="A13" i="6" s="1"/>
  <c r="A14" i="6" s="1"/>
  <c r="A15" i="6" s="1"/>
  <c r="A16" i="6" s="1"/>
  <c r="A17" i="6" s="1"/>
  <c r="A18" i="6" s="1"/>
  <c r="A22" i="6" s="1"/>
  <c r="A23" i="6" s="1"/>
  <c r="A24" i="6" s="1"/>
  <c r="A25" i="6" s="1"/>
  <c r="A26" i="6" s="1"/>
  <c r="A27" i="6" s="1"/>
  <c r="A31" i="6" s="1"/>
  <c r="A32" i="6" s="1"/>
  <c r="A33" i="6" s="1"/>
  <c r="A34" i="6" s="1"/>
  <c r="A35" i="6" s="1"/>
  <c r="A36" i="6" s="1"/>
  <c r="A40" i="6" s="1"/>
  <c r="A41" i="6" s="1"/>
  <c r="A42" i="6" s="1"/>
  <c r="A43" i="6" s="1"/>
  <c r="A44" i="6" s="1"/>
  <c r="A45" i="6" s="1"/>
  <c r="D45" i="6" l="1"/>
  <c r="D36" i="6"/>
  <c r="D27" i="6"/>
  <c r="D18" i="6"/>
  <c r="C40" i="6"/>
  <c r="E40" i="6" s="1"/>
  <c r="C43" i="6"/>
  <c r="C44" i="6"/>
  <c r="C39" i="6"/>
  <c r="C32" i="6"/>
  <c r="C33" i="6"/>
  <c r="C34" i="6"/>
  <c r="C35" i="6"/>
  <c r="E35" i="6" s="1"/>
  <c r="C30" i="6"/>
  <c r="C26" i="6"/>
  <c r="E13" i="6"/>
  <c r="C14" i="6"/>
  <c r="E14" i="6" s="1"/>
  <c r="C15" i="6"/>
  <c r="E15" i="6" s="1"/>
  <c r="C16" i="6"/>
  <c r="E16" i="6" s="1"/>
  <c r="C17" i="6"/>
  <c r="C21" i="6"/>
  <c r="E7" i="6"/>
  <c r="E6" i="6"/>
  <c r="D9" i="6"/>
  <c r="C9" i="6"/>
  <c r="C36" i="6" l="1"/>
  <c r="C18" i="6"/>
  <c r="E32" i="6"/>
  <c r="E26" i="6"/>
  <c r="E33" i="6"/>
  <c r="E44" i="6"/>
  <c r="E43" i="6"/>
  <c r="E34" i="6"/>
  <c r="C22" i="6"/>
  <c r="C23" i="6"/>
  <c r="E23" i="6" s="1"/>
  <c r="C25" i="6"/>
  <c r="E25" i="6" s="1"/>
  <c r="E17" i="6"/>
  <c r="E31" i="6"/>
  <c r="C41" i="6"/>
  <c r="E41" i="6" s="1"/>
  <c r="C24" i="6"/>
  <c r="E24" i="6" s="1"/>
  <c r="C42" i="6"/>
  <c r="E42" i="6" s="1"/>
  <c r="C45" i="6" l="1"/>
  <c r="E22" i="6"/>
  <c r="C27" i="6"/>
</calcChain>
</file>

<file path=xl/sharedStrings.xml><?xml version="1.0" encoding="utf-8"?>
<sst xmlns="http://schemas.openxmlformats.org/spreadsheetml/2006/main" count="66" uniqueCount="27">
  <si>
    <t xml:space="preserve"> </t>
  </si>
  <si>
    <t>Total</t>
  </si>
  <si>
    <t>Reagent</t>
  </si>
  <si>
    <t>Ammonia</t>
  </si>
  <si>
    <t>Lime</t>
  </si>
  <si>
    <t>Magnesium Hydroxide</t>
  </si>
  <si>
    <t>pH Control Treatment</t>
  </si>
  <si>
    <t>Variance</t>
  </si>
  <si>
    <t>Hydrated Lime</t>
  </si>
  <si>
    <t>Explanation</t>
  </si>
  <si>
    <t>October 25</t>
  </si>
  <si>
    <t>November 25</t>
  </si>
  <si>
    <t>December 25</t>
  </si>
  <si>
    <t>February 26</t>
  </si>
  <si>
    <t>March 26</t>
  </si>
  <si>
    <t>January 26</t>
  </si>
  <si>
    <t>Station was in planned fall outage from 9/6/25 to 11/8/25</t>
  </si>
  <si>
    <t xml:space="preserve">The station received 5 more ammonia trucks in January than December. Filling tank after fall outage and maintenance on unloading valves. </t>
  </si>
  <si>
    <t>Received three less hydrated lime trucks in January than December due to system maintenance limiting lime flow.</t>
  </si>
  <si>
    <t>The station received 22% less ammonia in December than November due to ammonia tank maintenance.</t>
  </si>
  <si>
    <t xml:space="preserve">The station had a 41% increase service hours and 52% increase net generation in December. There were 6 more hydrated lime trucks received in December than November. </t>
  </si>
  <si>
    <t>The amount of ammonia trucks received was reduced to a normal level after filling the tank in January.</t>
  </si>
  <si>
    <t>The station's net generations was -11.79% in February than January.</t>
  </si>
  <si>
    <t>The station's net generations was -11.79% in February than January.  System maintenance resulted in fewer trucks being unloaded.</t>
  </si>
  <si>
    <t xml:space="preserve">The station received 1 more truck for ammonia in March than February. </t>
  </si>
  <si>
    <t xml:space="preserve">The station had a 41% increase service hours and 52% increase net generation in December. </t>
  </si>
  <si>
    <t>Lime expense was higher in December than in January due to increased consumption and higher unit costs.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</si>
</sst>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8" x14ac:knownFonts="1">
    <font>
      <sz val="10"/>
      <color rgb="FF000000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u/>
      <sz val="10"/>
      <color rgb="FF000000"/>
      <name val="Times New Roman"/>
      <family val="1"/>
    </font>
    <font>
      <sz val="10"/>
      <name val="Arial"/>
      <family val="2"/>
    </font>
    <font>
      <strike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</cellStyleXfs>
  <cellXfs count="23">
    <xf numFmtId="0" fontId="0" fillId="0" borderId="0" xfId="0"/>
    <xf numFmtId="43" fontId="0" fillId="0" borderId="0" xfId="0" applyNumberFormat="1"/>
    <xf numFmtId="0" fontId="4" fillId="0" borderId="0" xfId="0" applyFont="1"/>
    <xf numFmtId="0" fontId="4" fillId="0" borderId="0" xfId="0" quotePrefix="1" applyFont="1"/>
    <xf numFmtId="10" fontId="4" fillId="0" borderId="0" xfId="0" applyNumberFormat="1" applyFont="1"/>
    <xf numFmtId="0" fontId="5" fillId="0" borderId="0" xfId="0" applyFont="1"/>
    <xf numFmtId="0" fontId="5" fillId="0" borderId="0" xfId="0" quotePrefix="1" applyFont="1"/>
    <xf numFmtId="164" fontId="4" fillId="0" borderId="0" xfId="1" applyNumberFormat="1" applyFont="1"/>
    <xf numFmtId="164" fontId="4" fillId="0" borderId="1" xfId="1" applyNumberFormat="1" applyFont="1" applyBorder="1"/>
    <xf numFmtId="0" fontId="7" fillId="0" borderId="0" xfId="0" applyFont="1"/>
    <xf numFmtId="164" fontId="4" fillId="0" borderId="0" xfId="1" applyNumberFormat="1" applyFont="1" applyFill="1"/>
    <xf numFmtId="44" fontId="4" fillId="0" borderId="0" xfId="1" applyFont="1" applyFill="1" applyBorder="1" applyAlignment="1">
      <alignment wrapText="1"/>
    </xf>
    <xf numFmtId="43" fontId="4" fillId="0" borderId="0" xfId="1" applyNumberFormat="1" applyFont="1" applyFill="1" applyBorder="1" applyAlignment="1">
      <alignment wrapText="1"/>
    </xf>
    <xf numFmtId="43" fontId="4" fillId="0" borderId="0" xfId="1" applyNumberFormat="1" applyFont="1" applyFill="1" applyBorder="1"/>
    <xf numFmtId="164" fontId="4" fillId="0" borderId="1" xfId="1" applyNumberFormat="1" applyFont="1" applyFill="1" applyBorder="1"/>
    <xf numFmtId="44" fontId="4" fillId="0" borderId="0" xfId="1" applyFont="1" applyFill="1" applyBorder="1"/>
    <xf numFmtId="164" fontId="4" fillId="0" borderId="0" xfId="1" applyNumberFormat="1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3" fontId="0" fillId="0" borderId="0" xfId="0" applyNumberFormat="1" applyAlignment="1">
      <alignment horizontal="center"/>
    </xf>
  </cellXfs>
  <cellStyles count="9">
    <cellStyle name="Comma 2" xfId="4" xr:uid="{B1B72F98-83F8-42B2-A78D-AFA2244281BB}"/>
    <cellStyle name="Comma 2 2" xfId="7" xr:uid="{9E793875-EFD4-497B-8DC9-7622F79818F1}"/>
    <cellStyle name="Comma 3" xfId="6" xr:uid="{0D3DFFBC-3F26-4DC5-9D3F-66BE7E24FCB0}"/>
    <cellStyle name="Currency" xfId="1" builtinId="4"/>
    <cellStyle name="Normal" xfId="0" builtinId="0"/>
    <cellStyle name="Normal 2" xfId="2" xr:uid="{C26769B0-0A91-46F1-B28C-59490676FAAF}"/>
    <cellStyle name="Normal 3" xfId="3" xr:uid="{B9452C67-8A27-490C-AA16-BB1A38C1829C}"/>
    <cellStyle name="Normal 4" xfId="5" xr:uid="{94391BF2-1B80-4110-9484-C157785888C2}"/>
    <cellStyle name="Normal 5" xfId="8" xr:uid="{099606CD-9073-4D50-B4F0-607DB76FC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B61C-F777-432B-B3C8-1741D15EC493}">
  <sheetPr>
    <pageSetUpPr fitToPage="1"/>
  </sheetPr>
  <dimension ref="A1:I49"/>
  <sheetViews>
    <sheetView tabSelected="1" view="pageLayout" topLeftCell="A28" zoomScaleNormal="100" workbookViewId="0">
      <selection activeCell="G19" sqref="G19"/>
    </sheetView>
  </sheetViews>
  <sheetFormatPr defaultRowHeight="13.2" x14ac:dyDescent="0.25"/>
  <cols>
    <col min="1" max="1" width="3.6640625" customWidth="1"/>
    <col min="2" max="2" width="19.33203125" customWidth="1"/>
    <col min="3" max="3" width="11.33203125" bestFit="1" customWidth="1"/>
    <col min="4" max="4" width="11.5546875" bestFit="1" customWidth="1"/>
    <col min="5" max="5" width="7.5546875" style="21" bestFit="1" customWidth="1"/>
    <col min="6" max="6" width="1.109375" customWidth="1"/>
    <col min="7" max="7" width="68" customWidth="1"/>
    <col min="9" max="9" width="3" customWidth="1"/>
  </cols>
  <sheetData>
    <row r="1" spans="1:9" x14ac:dyDescent="0.25">
      <c r="A1" s="2"/>
      <c r="B1" s="2"/>
      <c r="C1" s="2"/>
      <c r="D1" s="2"/>
      <c r="E1" s="18"/>
      <c r="F1" s="2"/>
      <c r="G1" s="9"/>
      <c r="I1" s="2"/>
    </row>
    <row r="2" spans="1:9" ht="12.75" customHeight="1" x14ac:dyDescent="0.25">
      <c r="A2" s="2"/>
      <c r="B2" s="2"/>
      <c r="C2" s="2"/>
      <c r="D2" s="2"/>
      <c r="E2" s="18"/>
      <c r="F2" s="2"/>
      <c r="G2" s="2"/>
      <c r="H2" s="2"/>
      <c r="I2" s="2"/>
    </row>
    <row r="3" spans="1:9" ht="12.75" customHeight="1" x14ac:dyDescent="0.25">
      <c r="A3" s="2"/>
      <c r="B3" s="5" t="s">
        <v>2</v>
      </c>
      <c r="C3" s="6" t="s">
        <v>10</v>
      </c>
      <c r="D3" s="6" t="s">
        <v>11</v>
      </c>
      <c r="E3" s="19" t="s">
        <v>7</v>
      </c>
      <c r="F3" s="3"/>
      <c r="G3" s="6" t="s">
        <v>9</v>
      </c>
      <c r="H3" s="6"/>
      <c r="I3" s="3"/>
    </row>
    <row r="4" spans="1:9" ht="12.75" customHeight="1" x14ac:dyDescent="0.25">
      <c r="A4" s="2">
        <v>1</v>
      </c>
      <c r="B4" s="2" t="s">
        <v>3</v>
      </c>
      <c r="C4" s="7">
        <v>0</v>
      </c>
      <c r="D4" s="10">
        <v>28518.49</v>
      </c>
      <c r="E4" s="20">
        <f>IFERROR((D4-C4)/C4,1)</f>
        <v>1</v>
      </c>
      <c r="F4" s="4"/>
      <c r="G4" s="11" t="s">
        <v>16</v>
      </c>
      <c r="H4" s="4"/>
      <c r="I4" s="4"/>
    </row>
    <row r="5" spans="1:9" ht="12.75" customHeight="1" x14ac:dyDescent="0.25">
      <c r="A5" s="2">
        <f>A4+1</f>
        <v>2</v>
      </c>
      <c r="B5" s="2" t="s">
        <v>4</v>
      </c>
      <c r="C5" s="7">
        <v>0</v>
      </c>
      <c r="D5" s="10">
        <v>1357999.4</v>
      </c>
      <c r="E5" s="20">
        <f>IFERROR((D5-C5)/C5,1)</f>
        <v>1</v>
      </c>
      <c r="F5" s="4"/>
      <c r="G5" s="11" t="s">
        <v>16</v>
      </c>
      <c r="H5" s="4"/>
      <c r="I5" s="4"/>
    </row>
    <row r="6" spans="1:9" ht="12.75" customHeight="1" x14ac:dyDescent="0.25">
      <c r="A6" s="2">
        <f t="shared" ref="A6:A9" si="0">A5+1</f>
        <v>3</v>
      </c>
      <c r="B6" s="2" t="s">
        <v>8</v>
      </c>
      <c r="C6" s="7">
        <v>4091.48</v>
      </c>
      <c r="D6" s="10">
        <v>22967.56</v>
      </c>
      <c r="E6" s="20">
        <f t="shared" ref="E6" si="1">(D6-C6)/C6</f>
        <v>4.6135090480706253</v>
      </c>
      <c r="F6" s="4"/>
      <c r="G6" s="11" t="s">
        <v>16</v>
      </c>
      <c r="H6" s="4"/>
      <c r="I6" s="4"/>
    </row>
    <row r="7" spans="1:9" ht="12.75" customHeight="1" x14ac:dyDescent="0.25">
      <c r="A7" s="2">
        <f t="shared" si="0"/>
        <v>4</v>
      </c>
      <c r="B7" s="2" t="s">
        <v>5</v>
      </c>
      <c r="C7" s="7">
        <v>0</v>
      </c>
      <c r="D7" s="10">
        <v>0</v>
      </c>
      <c r="E7" s="20">
        <f>IFERROR((D7-C7)/C7, 0)</f>
        <v>0</v>
      </c>
      <c r="F7" s="4"/>
      <c r="G7" s="13"/>
      <c r="H7" s="4"/>
      <c r="I7" s="4"/>
    </row>
    <row r="8" spans="1:9" ht="12.75" customHeight="1" x14ac:dyDescent="0.25">
      <c r="A8" s="2">
        <f t="shared" si="0"/>
        <v>5</v>
      </c>
      <c r="B8" s="2" t="s">
        <v>6</v>
      </c>
      <c r="C8" s="7">
        <v>0</v>
      </c>
      <c r="D8" s="10">
        <v>0</v>
      </c>
      <c r="E8" s="20">
        <f>IFERROR((D8-C8)/C8, 0)</f>
        <v>0</v>
      </c>
      <c r="F8" s="4"/>
      <c r="G8" s="12"/>
      <c r="H8" s="4"/>
      <c r="I8" s="4"/>
    </row>
    <row r="9" spans="1:9" ht="12.75" customHeight="1" thickBot="1" x14ac:dyDescent="0.3">
      <c r="A9" s="2">
        <f t="shared" si="0"/>
        <v>6</v>
      </c>
      <c r="B9" s="2" t="s">
        <v>1</v>
      </c>
      <c r="C9" s="8">
        <f>SUM(C4:C8)</f>
        <v>4091.48</v>
      </c>
      <c r="D9" s="14">
        <f>SUM(D4:D8)</f>
        <v>1409485.45</v>
      </c>
      <c r="E9" s="18"/>
      <c r="F9" s="2"/>
      <c r="G9" s="15"/>
      <c r="I9" s="2"/>
    </row>
    <row r="10" spans="1:9" ht="12.75" customHeight="1" thickTop="1" x14ac:dyDescent="0.25">
      <c r="A10" s="2"/>
      <c r="B10" s="2"/>
      <c r="C10" s="2"/>
      <c r="D10" s="2"/>
      <c r="E10" s="18"/>
      <c r="F10" s="2"/>
      <c r="G10" s="2"/>
      <c r="I10" s="2"/>
    </row>
    <row r="11" spans="1:9" ht="12.75" customHeight="1" x14ac:dyDescent="0.25">
      <c r="A11" s="2"/>
      <c r="B11" s="2"/>
      <c r="C11" s="2"/>
      <c r="D11" s="2"/>
      <c r="E11" s="18"/>
      <c r="F11" s="2"/>
      <c r="G11" s="2"/>
      <c r="I11" s="2"/>
    </row>
    <row r="12" spans="1:9" ht="12.75" customHeight="1" x14ac:dyDescent="0.25">
      <c r="B12" s="5" t="s">
        <v>2</v>
      </c>
      <c r="C12" s="5" t="str">
        <f>D3</f>
        <v>November 25</v>
      </c>
      <c r="D12" s="6" t="s">
        <v>12</v>
      </c>
      <c r="E12" s="19" t="s">
        <v>7</v>
      </c>
      <c r="G12" s="6" t="s">
        <v>9</v>
      </c>
    </row>
    <row r="13" spans="1:9" ht="25.95" customHeight="1" x14ac:dyDescent="0.25">
      <c r="A13" s="2">
        <f>A9+1</f>
        <v>7</v>
      </c>
      <c r="B13" s="2" t="s">
        <v>3</v>
      </c>
      <c r="C13" s="7">
        <f>D4</f>
        <v>28518.49</v>
      </c>
      <c r="D13" s="10">
        <v>24493.19</v>
      </c>
      <c r="E13" s="20">
        <f>(D13-C13)/C13</f>
        <v>-0.14114702426390746</v>
      </c>
      <c r="G13" s="12" t="s">
        <v>19</v>
      </c>
    </row>
    <row r="14" spans="1:9" ht="25.95" customHeight="1" x14ac:dyDescent="0.25">
      <c r="A14" s="2">
        <f>A13+1</f>
        <v>8</v>
      </c>
      <c r="B14" s="2" t="s">
        <v>4</v>
      </c>
      <c r="C14" s="7">
        <f t="shared" ref="C14:C17" si="2">D5</f>
        <v>1357999.4</v>
      </c>
      <c r="D14" s="10">
        <v>2181883.9</v>
      </c>
      <c r="E14" s="20">
        <f t="shared" ref="E14" si="3">(D14-C14)/C14</f>
        <v>0.60668988513544264</v>
      </c>
      <c r="G14" s="17" t="s">
        <v>25</v>
      </c>
    </row>
    <row r="15" spans="1:9" ht="39.6" customHeight="1" x14ac:dyDescent="0.25">
      <c r="A15" s="2">
        <f t="shared" ref="A15:A17" si="4">A14+1</f>
        <v>9</v>
      </c>
      <c r="B15" s="2" t="s">
        <v>8</v>
      </c>
      <c r="C15" s="10">
        <f t="shared" si="2"/>
        <v>22967.56</v>
      </c>
      <c r="D15" s="10">
        <v>64050.44</v>
      </c>
      <c r="E15" s="20">
        <f>(D15-C15)/C15</f>
        <v>1.7887350680699212</v>
      </c>
      <c r="G15" s="17" t="s">
        <v>20</v>
      </c>
    </row>
    <row r="16" spans="1:9" ht="12.75" customHeight="1" x14ac:dyDescent="0.25">
      <c r="A16" s="2">
        <f t="shared" si="4"/>
        <v>10</v>
      </c>
      <c r="B16" s="2" t="s">
        <v>5</v>
      </c>
      <c r="C16" s="10">
        <f t="shared" si="2"/>
        <v>0</v>
      </c>
      <c r="D16" s="10">
        <v>0</v>
      </c>
      <c r="E16" s="20">
        <f>IFERROR((D16-C16)/C16, 0)</f>
        <v>0</v>
      </c>
    </row>
    <row r="17" spans="1:9" ht="12.75" customHeight="1" x14ac:dyDescent="0.25">
      <c r="A17" s="2">
        <f t="shared" si="4"/>
        <v>11</v>
      </c>
      <c r="B17" s="2" t="s">
        <v>6</v>
      </c>
      <c r="C17" s="10">
        <f t="shared" si="2"/>
        <v>0</v>
      </c>
      <c r="D17" s="10">
        <v>0</v>
      </c>
      <c r="E17" s="20">
        <f>IFERROR((D17-C17)/C17, 0)</f>
        <v>0</v>
      </c>
      <c r="G17" s="12"/>
    </row>
    <row r="18" spans="1:9" ht="12.75" customHeight="1" thickBot="1" x14ac:dyDescent="0.3">
      <c r="A18" s="2">
        <f>A17+1</f>
        <v>12</v>
      </c>
      <c r="B18" s="2" t="s">
        <v>1</v>
      </c>
      <c r="C18" s="14">
        <f>SUM(C13:C17)</f>
        <v>1409485.45</v>
      </c>
      <c r="D18" s="14">
        <f>SUM(D13:D17)</f>
        <v>2270427.5299999998</v>
      </c>
      <c r="E18" s="18"/>
      <c r="G18" s="2"/>
    </row>
    <row r="19" spans="1:9" ht="12.75" customHeight="1" thickTop="1" x14ac:dyDescent="0.25">
      <c r="A19" s="2"/>
      <c r="B19" s="2"/>
      <c r="C19" s="16"/>
      <c r="D19" s="16"/>
      <c r="E19" s="18"/>
      <c r="G19" s="2"/>
    </row>
    <row r="20" spans="1:9" ht="12.75" customHeight="1" x14ac:dyDescent="0.25">
      <c r="G20" t="s">
        <v>0</v>
      </c>
    </row>
    <row r="21" spans="1:9" ht="12.75" customHeight="1" x14ac:dyDescent="0.25">
      <c r="B21" s="5" t="s">
        <v>2</v>
      </c>
      <c r="C21" s="6" t="str">
        <f t="shared" ref="C21:C26" si="5">D12</f>
        <v>December 25</v>
      </c>
      <c r="D21" s="6" t="s">
        <v>15</v>
      </c>
      <c r="E21" s="19" t="s">
        <v>7</v>
      </c>
      <c r="G21" s="6" t="s">
        <v>9</v>
      </c>
    </row>
    <row r="22" spans="1:9" ht="27" customHeight="1" x14ac:dyDescent="0.25">
      <c r="A22" s="2">
        <f>A18+1</f>
        <v>13</v>
      </c>
      <c r="B22" s="2" t="s">
        <v>3</v>
      </c>
      <c r="C22" s="10">
        <f t="shared" si="5"/>
        <v>24493.19</v>
      </c>
      <c r="D22" s="10">
        <v>101625.65</v>
      </c>
      <c r="E22" s="20">
        <f>(D22-C22)/C22</f>
        <v>3.1491390055766519</v>
      </c>
      <c r="G22" s="12" t="s">
        <v>17</v>
      </c>
    </row>
    <row r="23" spans="1:9" ht="26.4" customHeight="1" x14ac:dyDescent="0.25">
      <c r="A23" s="2">
        <f>A22+1</f>
        <v>14</v>
      </c>
      <c r="B23" s="2" t="s">
        <v>4</v>
      </c>
      <c r="C23" s="10">
        <f t="shared" si="5"/>
        <v>2181883.9</v>
      </c>
      <c r="D23" s="10">
        <v>1751211</v>
      </c>
      <c r="E23" s="20">
        <f t="shared" ref="E23:E24" si="6">(D23-C23)/C23</f>
        <v>-0.19738580040853682</v>
      </c>
      <c r="G23" s="12" t="s">
        <v>26</v>
      </c>
    </row>
    <row r="24" spans="1:9" ht="27" customHeight="1" x14ac:dyDescent="0.25">
      <c r="A24" s="2">
        <f t="shared" ref="A24:A27" si="7">A23+1</f>
        <v>15</v>
      </c>
      <c r="B24" s="2" t="s">
        <v>8</v>
      </c>
      <c r="C24" s="10">
        <f t="shared" si="5"/>
        <v>64050.44</v>
      </c>
      <c r="D24" s="10">
        <v>28884.09</v>
      </c>
      <c r="E24" s="20">
        <f t="shared" si="6"/>
        <v>-0.54904150541354602</v>
      </c>
      <c r="G24" s="12" t="s">
        <v>18</v>
      </c>
    </row>
    <row r="25" spans="1:9" ht="12.75" customHeight="1" x14ac:dyDescent="0.25">
      <c r="A25" s="2">
        <f t="shared" si="7"/>
        <v>16</v>
      </c>
      <c r="B25" s="2" t="s">
        <v>5</v>
      </c>
      <c r="C25" s="10">
        <f t="shared" si="5"/>
        <v>0</v>
      </c>
      <c r="D25" s="10">
        <v>0</v>
      </c>
      <c r="E25" s="20">
        <f>IFERROR((D25-C25)/C25, 0)</f>
        <v>0</v>
      </c>
      <c r="F25" s="1"/>
      <c r="G25" s="1"/>
      <c r="I25" s="1"/>
    </row>
    <row r="26" spans="1:9" ht="12.75" customHeight="1" x14ac:dyDescent="0.25">
      <c r="A26" s="2">
        <f t="shared" si="7"/>
        <v>17</v>
      </c>
      <c r="B26" s="2" t="s">
        <v>6</v>
      </c>
      <c r="C26" s="10">
        <f t="shared" si="5"/>
        <v>0</v>
      </c>
      <c r="D26" s="10">
        <v>0</v>
      </c>
      <c r="E26" s="20">
        <f>IFERROR((D26-C26)/C26, 0)</f>
        <v>0</v>
      </c>
      <c r="F26" s="1"/>
      <c r="G26" s="1"/>
      <c r="I26" s="1"/>
    </row>
    <row r="27" spans="1:9" ht="12.75" customHeight="1" thickBot="1" x14ac:dyDescent="0.3">
      <c r="A27" s="2">
        <f t="shared" si="7"/>
        <v>18</v>
      </c>
      <c r="B27" s="2" t="s">
        <v>1</v>
      </c>
      <c r="C27" s="14">
        <f>SUM(C22:C26)</f>
        <v>2270427.5299999998</v>
      </c>
      <c r="D27" s="14">
        <f>SUM(D22:D26)</f>
        <v>1881720.74</v>
      </c>
      <c r="E27" s="18"/>
      <c r="F27" s="1"/>
      <c r="G27" s="1"/>
      <c r="I27" s="1"/>
    </row>
    <row r="28" spans="1:9" ht="12.75" customHeight="1" thickTop="1" x14ac:dyDescent="0.25">
      <c r="B28" s="1"/>
      <c r="C28" s="1"/>
      <c r="D28" s="1"/>
      <c r="E28" s="22"/>
      <c r="F28" s="1"/>
      <c r="G28" s="1"/>
      <c r="I28" s="1"/>
    </row>
    <row r="29" spans="1:9" ht="12.75" customHeight="1" x14ac:dyDescent="0.25">
      <c r="G29" t="s">
        <v>0</v>
      </c>
    </row>
    <row r="30" spans="1:9" ht="12.75" customHeight="1" x14ac:dyDescent="0.25">
      <c r="B30" s="5" t="s">
        <v>2</v>
      </c>
      <c r="C30" s="6" t="str">
        <f t="shared" ref="C30:C35" si="8">D21</f>
        <v>January 26</v>
      </c>
      <c r="D30" s="6" t="s">
        <v>13</v>
      </c>
      <c r="E30" s="19" t="s">
        <v>7</v>
      </c>
      <c r="F30" s="1"/>
      <c r="G30" s="6" t="s">
        <v>9</v>
      </c>
      <c r="I30" s="1"/>
    </row>
    <row r="31" spans="1:9" ht="30.6" customHeight="1" x14ac:dyDescent="0.25">
      <c r="A31" s="2">
        <f>A27+1</f>
        <v>19</v>
      </c>
      <c r="B31" s="2" t="s">
        <v>3</v>
      </c>
      <c r="C31" s="10">
        <f t="shared" si="8"/>
        <v>101625.65</v>
      </c>
      <c r="D31" s="10">
        <v>27014.14</v>
      </c>
      <c r="E31" s="20">
        <f>(D31-C31)/C31</f>
        <v>-0.73417990438437541</v>
      </c>
      <c r="G31" s="12" t="s">
        <v>21</v>
      </c>
    </row>
    <row r="32" spans="1:9" ht="12.75" customHeight="1" x14ac:dyDescent="0.25">
      <c r="A32" s="2">
        <f>A31+1</f>
        <v>20</v>
      </c>
      <c r="B32" s="2" t="s">
        <v>4</v>
      </c>
      <c r="C32" s="10">
        <f t="shared" si="8"/>
        <v>1751211</v>
      </c>
      <c r="D32" s="10">
        <v>1513512.53</v>
      </c>
      <c r="E32" s="20">
        <f t="shared" ref="E32:E33" si="9">(D32-C32)/C32</f>
        <v>-0.13573376937445</v>
      </c>
      <c r="G32" s="12" t="s">
        <v>22</v>
      </c>
    </row>
    <row r="33" spans="1:9" ht="24.6" customHeight="1" x14ac:dyDescent="0.25">
      <c r="A33" s="2">
        <f t="shared" ref="A33:A36" si="10">A32+1</f>
        <v>21</v>
      </c>
      <c r="B33" s="2" t="s">
        <v>8</v>
      </c>
      <c r="C33" s="10">
        <f t="shared" si="8"/>
        <v>28884.09</v>
      </c>
      <c r="D33" s="10">
        <v>22271.55</v>
      </c>
      <c r="E33" s="20">
        <f t="shared" si="9"/>
        <v>-0.22893364478507028</v>
      </c>
      <c r="G33" s="12" t="s">
        <v>23</v>
      </c>
    </row>
    <row r="34" spans="1:9" ht="12.75" customHeight="1" x14ac:dyDescent="0.25">
      <c r="A34" s="2">
        <f t="shared" si="10"/>
        <v>22</v>
      </c>
      <c r="B34" s="2" t="s">
        <v>5</v>
      </c>
      <c r="C34" s="10">
        <f t="shared" si="8"/>
        <v>0</v>
      </c>
      <c r="D34" s="10">
        <v>0</v>
      </c>
      <c r="E34" s="20">
        <f>IFERROR((D34-C34)/C34, 0)</f>
        <v>0</v>
      </c>
    </row>
    <row r="35" spans="1:9" ht="12.75" customHeight="1" x14ac:dyDescent="0.25">
      <c r="A35" s="2">
        <f t="shared" si="10"/>
        <v>23</v>
      </c>
      <c r="B35" s="2" t="s">
        <v>6</v>
      </c>
      <c r="C35" s="10">
        <f t="shared" si="8"/>
        <v>0</v>
      </c>
      <c r="D35" s="10">
        <v>0</v>
      </c>
      <c r="E35" s="20">
        <f>IFERROR((D35-C35)/C35, 0)</f>
        <v>0</v>
      </c>
      <c r="G35" s="12"/>
    </row>
    <row r="36" spans="1:9" ht="12.75" customHeight="1" thickBot="1" x14ac:dyDescent="0.3">
      <c r="A36" s="2">
        <f t="shared" si="10"/>
        <v>24</v>
      </c>
      <c r="B36" s="2" t="s">
        <v>1</v>
      </c>
      <c r="C36" s="14">
        <f>SUM(C31:C35)</f>
        <v>1881720.74</v>
      </c>
      <c r="D36" s="14">
        <f>SUM(D31:D35)</f>
        <v>1562798.22</v>
      </c>
      <c r="E36" s="20"/>
    </row>
    <row r="37" spans="1:9" ht="12.75" customHeight="1" thickTop="1" x14ac:dyDescent="0.25">
      <c r="B37" s="1"/>
      <c r="C37" s="1"/>
      <c r="D37" s="1"/>
      <c r="E37" s="22"/>
      <c r="F37" s="1"/>
      <c r="G37" s="1"/>
      <c r="I37" s="1"/>
    </row>
    <row r="38" spans="1:9" ht="12.75" customHeight="1" x14ac:dyDescent="0.25"/>
    <row r="39" spans="1:9" ht="12.75" customHeight="1" x14ac:dyDescent="0.25">
      <c r="B39" s="5" t="s">
        <v>2</v>
      </c>
      <c r="C39" s="6" t="str">
        <f t="shared" ref="C39:C44" si="11">D30</f>
        <v>February 26</v>
      </c>
      <c r="D39" s="6" t="s">
        <v>14</v>
      </c>
      <c r="E39" s="19" t="s">
        <v>7</v>
      </c>
      <c r="G39" s="6" t="s">
        <v>9</v>
      </c>
    </row>
    <row r="40" spans="1:9" ht="12.75" customHeight="1" x14ac:dyDescent="0.25">
      <c r="A40" s="2">
        <f>A36+1</f>
        <v>25</v>
      </c>
      <c r="B40" s="2" t="s">
        <v>3</v>
      </c>
      <c r="C40" s="10">
        <f t="shared" si="11"/>
        <v>27014.14</v>
      </c>
      <c r="D40" s="10">
        <v>42082.43</v>
      </c>
      <c r="E40" s="20">
        <f>(D40-C40)/C40</f>
        <v>0.55779269671364706</v>
      </c>
      <c r="G40" s="2" t="s">
        <v>24</v>
      </c>
    </row>
    <row r="41" spans="1:9" ht="12.75" customHeight="1" x14ac:dyDescent="0.25">
      <c r="A41" s="2">
        <f>A40+1</f>
        <v>26</v>
      </c>
      <c r="B41" s="2" t="s">
        <v>4</v>
      </c>
      <c r="C41" s="10">
        <f t="shared" si="11"/>
        <v>1513512.53</v>
      </c>
      <c r="D41" s="10">
        <v>1501605.41</v>
      </c>
      <c r="E41" s="20">
        <f t="shared" ref="E41:E42" si="12">(D41-C41)/C41</f>
        <v>-7.8672093979956087E-3</v>
      </c>
      <c r="G41" s="2"/>
    </row>
    <row r="42" spans="1:9" ht="12.75" customHeight="1" x14ac:dyDescent="0.25">
      <c r="A42" s="2">
        <f t="shared" ref="A42:A45" si="13">A41+1</f>
        <v>27</v>
      </c>
      <c r="B42" s="2" t="s">
        <v>8</v>
      </c>
      <c r="C42" s="10">
        <f t="shared" si="11"/>
        <v>22271.55</v>
      </c>
      <c r="D42" s="10">
        <v>21274.05</v>
      </c>
      <c r="E42" s="20">
        <f t="shared" si="12"/>
        <v>-4.478808165574466E-2</v>
      </c>
      <c r="G42" s="2"/>
    </row>
    <row r="43" spans="1:9" ht="12.75" customHeight="1" x14ac:dyDescent="0.25">
      <c r="A43" s="2">
        <f t="shared" si="13"/>
        <v>28</v>
      </c>
      <c r="B43" s="2" t="s">
        <v>5</v>
      </c>
      <c r="C43" s="10">
        <f t="shared" si="11"/>
        <v>0</v>
      </c>
      <c r="D43" s="10">
        <v>0</v>
      </c>
      <c r="E43" s="20">
        <f>IFERROR((D43-C43)/C43, 0)</f>
        <v>0</v>
      </c>
    </row>
    <row r="44" spans="1:9" ht="12.75" customHeight="1" x14ac:dyDescent="0.25">
      <c r="A44" s="2">
        <f t="shared" si="13"/>
        <v>29</v>
      </c>
      <c r="B44" s="2" t="s">
        <v>6</v>
      </c>
      <c r="C44" s="10">
        <f t="shared" si="11"/>
        <v>0</v>
      </c>
      <c r="D44" s="10">
        <v>0</v>
      </c>
      <c r="E44" s="20">
        <f>IFERROR((D44-C44)/C44, 0)</f>
        <v>0</v>
      </c>
      <c r="G44" s="12"/>
    </row>
    <row r="45" spans="1:9" ht="12.75" customHeight="1" thickBot="1" x14ac:dyDescent="0.3">
      <c r="A45" s="2">
        <f t="shared" si="13"/>
        <v>30</v>
      </c>
      <c r="B45" s="2" t="s">
        <v>1</v>
      </c>
      <c r="C45" s="14">
        <f>SUM(C40:C44)</f>
        <v>1562798.22</v>
      </c>
      <c r="D45" s="14">
        <f>SUM(D40:D44)</f>
        <v>1564961.89</v>
      </c>
      <c r="E45" s="18"/>
      <c r="G45" s="2"/>
    </row>
    <row r="46" spans="1:9" ht="13.8" thickTop="1" x14ac:dyDescent="0.25"/>
    <row r="47" spans="1:9" x14ac:dyDescent="0.25">
      <c r="B47" s="2"/>
    </row>
    <row r="48" spans="1:9" x14ac:dyDescent="0.25">
      <c r="B48" s="2"/>
    </row>
    <row r="49" spans="2:2" x14ac:dyDescent="0.25">
      <c r="B49" s="2"/>
    </row>
  </sheetData>
  <pageMargins left="0.17" right="0.17" top="0.75" bottom="0.75" header="0.3" footer="0.3"/>
  <pageSetup scale="77" orientation="landscape" r:id="rId1"/>
  <headerFooter>
    <oddHeader>&amp;C&amp;"Times New Roman,Regular"Environmental Reagent Expense Variance Explanations
Duke Energy Kentucky
October 25 - March 26&amp;R&amp;"Times New Roman,Bold"KyPSC Case No. 2026-00234
STAFF-DR-01-005 Attachment
Page &amp;P of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476737687E9348B86324725D05C871" ma:contentTypeVersion="4" ma:contentTypeDescription="Create a new document." ma:contentTypeScope="" ma:versionID="615267f60ee3b9c3448d6828994d125f">
  <xsd:schema xmlns:xsd="http://www.w3.org/2001/XMLSchema" xmlns:xs="http://www.w3.org/2001/XMLSchema" xmlns:p="http://schemas.microsoft.com/office/2006/metadata/properties" xmlns:ns2="2612a682-5ffb-4b9c-9555-017618935178" xmlns:ns3="3c9d8c27-8a6d-4d9e-a15e-ef5d28c114af" targetNamespace="http://schemas.microsoft.com/office/2006/metadata/properties" ma:root="true" ma:fieldsID="147db5eb7ec7a17abbdcc7f7c35c2451" ns2:_="" ns3:_="">
    <xsd:import namespace="2612a682-5ffb-4b9c-9555-017618935178"/>
    <xsd:import namespace="3c9d8c27-8a6d-4d9e-a15e-ef5d28c114af"/>
    <xsd:element name="properties">
      <xsd:complexType>
        <xsd:sequence>
          <xsd:element name="documentManagement">
            <xsd:complexType>
              <xsd:all>
                <xsd:element ref="ns2:Witnes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2a682-5ffb-4b9c-9555-017618935178" elementFormDefault="qualified">
    <xsd:import namespace="http://schemas.microsoft.com/office/2006/documentManagement/types"/>
    <xsd:import namespace="http://schemas.microsoft.com/office/infopath/2007/PartnerControls"/>
    <xsd:element name="Witness" ma:index="9" nillable="true" ma:displayName="Witness" ma:internalName="Witnes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d8c27-8a6d-4d9e-a15e-ef5d28c114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itness xmlns="2612a682-5ffb-4b9c-9555-017618935178">Swez/Miller</Witnes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947DF9-B0C8-461D-84BE-F947AC444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12a682-5ffb-4b9c-9555-017618935178"/>
    <ds:schemaRef ds:uri="3c9d8c27-8a6d-4d9e-a15e-ef5d28c114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ED117B-CC2B-47C0-AC9F-9BFFBF3BE421}">
  <ds:schemaRefs>
    <ds:schemaRef ds:uri="http://schemas.openxmlformats.org/package/2006/metadata/core-properties"/>
    <ds:schemaRef ds:uri="3c9d8c27-8a6d-4d9e-a15e-ef5d28c114af"/>
    <ds:schemaRef ds:uri="2612a682-5ffb-4b9c-9555-017618935178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41D56BA-386C-4385-A7CD-A06D74931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STAFF-DR-01-005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Reagent Monthly Variance &gt; 10%</dc:subject>
  <dc:creator>SERVER</dc:creator>
  <cp:lastModifiedBy>Sunderman, Minna</cp:lastModifiedBy>
  <cp:lastPrinted>2026-10-20T19:44:53Z</cp:lastPrinted>
  <dcterms:created xsi:type="dcterms:W3CDTF">2026-04-14T19:30:46Z</dcterms:created>
  <dcterms:modified xsi:type="dcterms:W3CDTF">2026-10-20T19:45:09Z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2cb729-ddbd-42d6-997e-2658e5557404_Enabled">
    <vt:lpwstr>true</vt:lpwstr>
  </property>
  <property fmtid="{D5CDD505-2E9C-101B-9397-08002B2CF9AE}" pid="3" name="MSIP_Label_662cb729-ddbd-42d6-997e-2658e5557404_SetDate">
    <vt:lpwstr>2026-04-14T19:36:04Z</vt:lpwstr>
  </property>
  <property fmtid="{D5CDD505-2E9C-101B-9397-08002B2CF9AE}" pid="4" name="MSIP_Label_662cb729-ddbd-42d6-997e-2658e5557404_Method">
    <vt:lpwstr>Standard</vt:lpwstr>
  </property>
  <property fmtid="{D5CDD505-2E9C-101B-9397-08002B2CF9AE}" pid="5" name="MSIP_Label_662cb729-ddbd-42d6-997e-2658e5557404_Name">
    <vt:lpwstr>INTERNAL – NO MARKING</vt:lpwstr>
  </property>
  <property fmtid="{D5CDD505-2E9C-101B-9397-08002B2CF9AE}" pid="6" name="MSIP_Label_662cb729-ddbd-42d6-997e-2658e5557404_SiteId">
    <vt:lpwstr>2ede383a-7e1f-4357-a846-85886b2c0c4d</vt:lpwstr>
  </property>
  <property fmtid="{D5CDD505-2E9C-101B-9397-08002B2CF9AE}" pid="7" name="MSIP_Label_662cb729-ddbd-42d6-997e-2658e5557404_ActionId">
    <vt:lpwstr>71603e5b-12d2-4d74-9c37-22e4f75cd65d</vt:lpwstr>
  </property>
  <property fmtid="{D5CDD505-2E9C-101B-9397-08002B2CF9AE}" pid="8" name="MSIP_Label_662cb729-ddbd-42d6-997e-2658e5557404_ContentBits">
    <vt:lpwstr>0</vt:lpwstr>
  </property>
  <property fmtid="{D5CDD505-2E9C-101B-9397-08002B2CF9AE}" pid="9" name="MSIP_Label_662cb729-ddbd-42d6-997e-2658e5557404_Tag">
    <vt:lpwstr>10, 3, 0, 1</vt:lpwstr>
  </property>
  <property fmtid="{D5CDD505-2E9C-101B-9397-08002B2CF9AE}" pid="10" name="ContentTypeId">
    <vt:lpwstr>0x0101008E476737687E9348B86324725D05C871</vt:lpwstr>
  </property>
</Properties>
</file>