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STORE N GO/TAA LAw/CCWD/Response to PSC ORder /Data Request #2/TO BE FILED/"/>
    </mc:Choice>
  </mc:AlternateContent>
  <xr:revisionPtr revIDLastSave="0" documentId="13_ncr:1_{7525F9E7-763E-A046-B945-F87CAB3F4138}" xr6:coauthVersionLast="47" xr6:coauthVersionMax="47" xr10:uidLastSave="{00000000-0000-0000-0000-000000000000}"/>
  <bookViews>
    <workbookView xWindow="11080" yWindow="4500" windowWidth="29040" windowHeight="15720" xr2:uid="{00000000-000D-0000-FFFF-FFFF00000000}"/>
  </bookViews>
  <sheets>
    <sheet name="Pension &amp; OPEB Reconciliation" sheetId="6" r:id="rId1"/>
    <sheet name="GASB 68 ENTRIES" sheetId="4" r:id="rId2"/>
    <sheet name="GASB 75 ENTRIES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6" l="1"/>
  <c r="B63" i="4"/>
  <c r="F41" i="4"/>
  <c r="B54" i="4"/>
  <c r="I11" i="4"/>
  <c r="H3" i="5"/>
  <c r="A3" i="5"/>
  <c r="H2" i="5"/>
  <c r="A1" i="5"/>
  <c r="A3" i="4"/>
  <c r="A1" i="4"/>
  <c r="I2" i="4"/>
  <c r="B24" i="4" l="1"/>
  <c r="F42" i="4" s="1"/>
  <c r="F43" i="4" s="1"/>
  <c r="B45" i="5" l="1"/>
  <c r="C25" i="4" l="1"/>
  <c r="B55" i="4" s="1"/>
  <c r="C21" i="4"/>
  <c r="B42" i="4" s="1"/>
  <c r="B43" i="4" l="1"/>
  <c r="C18" i="5"/>
  <c r="B35" i="5" s="1"/>
  <c r="B64" i="4" l="1"/>
  <c r="B21" i="5" s="1"/>
  <c r="B36" i="5" s="1"/>
  <c r="D36" i="4" l="1"/>
  <c r="B65" i="4"/>
  <c r="H10" i="5" l="1"/>
  <c r="G10" i="5"/>
  <c r="F10" i="5"/>
  <c r="D30" i="5" l="1"/>
  <c r="D42" i="5" l="1"/>
  <c r="B24" i="5"/>
  <c r="B42" i="5" l="1"/>
  <c r="E42" i="5" s="1"/>
  <c r="B30" i="5"/>
  <c r="E30" i="5" s="1"/>
  <c r="G11" i="4" l="1"/>
  <c r="C65" i="4"/>
  <c r="D45" i="4" l="1"/>
  <c r="C22" i="5"/>
  <c r="D37" i="5"/>
  <c r="H11" i="4"/>
  <c r="B15" i="4" s="1"/>
  <c r="B49" i="4" s="1"/>
  <c r="B47" i="5" l="1"/>
  <c r="B48" i="5" s="1"/>
  <c r="D48" i="5" s="1"/>
  <c r="C24" i="5"/>
  <c r="D49" i="4"/>
  <c r="B45" i="4"/>
  <c r="F44" i="4" s="1"/>
  <c r="B37" i="5"/>
  <c r="E37" i="5" s="1"/>
  <c r="B37" i="4"/>
  <c r="D50" i="5" l="1"/>
  <c r="C30" i="4"/>
  <c r="B30" i="4" l="1"/>
  <c r="D30" i="4" s="1"/>
  <c r="B56" i="4" l="1"/>
  <c r="D56" i="4" s="1"/>
  <c r="D58" i="4" l="1"/>
  <c r="B50" i="4"/>
  <c r="F49" i="4" s="1"/>
</calcChain>
</file>

<file path=xl/sharedStrings.xml><?xml version="1.0" encoding="utf-8"?>
<sst xmlns="http://schemas.openxmlformats.org/spreadsheetml/2006/main" count="133" uniqueCount="92">
  <si>
    <t>Net pension liability</t>
  </si>
  <si>
    <t>DR</t>
  </si>
  <si>
    <t>CR</t>
  </si>
  <si>
    <t>Pension Expense</t>
  </si>
  <si>
    <t>Pension Liability:</t>
  </si>
  <si>
    <t>Beginning Bal</t>
  </si>
  <si>
    <t>AJE 1</t>
  </si>
  <si>
    <t>Ending Balance</t>
  </si>
  <si>
    <t>Deferred Outflow:</t>
  </si>
  <si>
    <t>AJE 2</t>
  </si>
  <si>
    <t>AJE 3</t>
  </si>
  <si>
    <t>Deferred Inflow:</t>
  </si>
  <si>
    <t xml:space="preserve">AJE 1 </t>
  </si>
  <si>
    <t>Reference</t>
  </si>
  <si>
    <t>PY</t>
  </si>
  <si>
    <t>1 - To record CY w/o subsequent contributions</t>
  </si>
  <si>
    <t>Difference</t>
  </si>
  <si>
    <t>Deferred outflows</t>
  </si>
  <si>
    <t>Retained Earnings</t>
  </si>
  <si>
    <t>To adjust for beginning balance error</t>
  </si>
  <si>
    <t>Ending Balance - should agree w/ CERS</t>
  </si>
  <si>
    <t>Ending Balance - should agree w/ CERS +
July-Dec employer contributions</t>
  </si>
  <si>
    <t>Total</t>
  </si>
  <si>
    <t>Contribution for CY calculated:</t>
  </si>
  <si>
    <t xml:space="preserve">Pension </t>
  </si>
  <si>
    <t>OPEB</t>
  </si>
  <si>
    <t>from CERS site</t>
  </si>
  <si>
    <t xml:space="preserve">matches the total </t>
  </si>
  <si>
    <t>ER percentage</t>
  </si>
  <si>
    <t>ER contributions</t>
  </si>
  <si>
    <t>Contr per client</t>
  </si>
  <si>
    <t>TEST</t>
  </si>
  <si>
    <t>BALANCED</t>
  </si>
  <si>
    <t>3 - To record CY employer contributions</t>
  </si>
  <si>
    <t>2 - To remove PY subsequent contributions</t>
  </si>
  <si>
    <t>Beginning Balance</t>
  </si>
  <si>
    <t>Ending Balance - should agree to CERS schedule</t>
  </si>
  <si>
    <t>Deferred Inflows:</t>
  </si>
  <si>
    <t>Ending Balance - should agree to Amortization Wksht</t>
  </si>
  <si>
    <t>GASB 75 ENTRIES</t>
  </si>
  <si>
    <t>Net OPEB liability</t>
  </si>
  <si>
    <t>OPEB Expense</t>
  </si>
  <si>
    <t>OPEB Expense effect on Income Statement:</t>
  </si>
  <si>
    <t>Agrees to OPEB liability Discount Rate CERS Report Discount Rate</t>
  </si>
  <si>
    <t>Deferred Outflow: (see below)</t>
  </si>
  <si>
    <t>Ending Balance - should agree w/ CERS + 2018 ER contrib.</t>
  </si>
  <si>
    <t>3 - To record CY subsequent contributions</t>
  </si>
  <si>
    <t>Deferred Outflows - CY Contributions</t>
  </si>
  <si>
    <t>OPEB Expense - CY Contributions</t>
  </si>
  <si>
    <t>DO CERS TABLE + CY CONTRIBUTIONS</t>
  </si>
  <si>
    <t>Deferred Outflow -  CERS table</t>
  </si>
  <si>
    <t>Deferred Inflow -  CERS table</t>
  </si>
  <si>
    <t>matchs cy</t>
  </si>
  <si>
    <t>Additional Expense for FY19</t>
  </si>
  <si>
    <r>
      <t xml:space="preserve">DO
</t>
    </r>
    <r>
      <rPr>
        <sz val="10"/>
        <color indexed="8"/>
        <rFont val="Arial"/>
        <family val="2"/>
      </rPr>
      <t>(DR bal)</t>
    </r>
  </si>
  <si>
    <r>
      <t xml:space="preserve">DI
</t>
    </r>
    <r>
      <rPr>
        <sz val="10"/>
        <color indexed="8"/>
        <rFont val="Arial"/>
        <family val="2"/>
      </rPr>
      <t>(CR bal)</t>
    </r>
  </si>
  <si>
    <r>
      <t xml:space="preserve">Net OPEB
</t>
    </r>
    <r>
      <rPr>
        <sz val="10"/>
        <color indexed="8"/>
        <rFont val="Arial"/>
        <family val="2"/>
      </rPr>
      <t>(CR bal)</t>
    </r>
  </si>
  <si>
    <t>DO
(DR bal)</t>
  </si>
  <si>
    <t>DI
(CR bal)</t>
  </si>
  <si>
    <t>NPL
(CR bal)</t>
  </si>
  <si>
    <t>Pension Expense effect:</t>
  </si>
  <si>
    <t>POSITIVE - DEBIT</t>
  </si>
  <si>
    <t>NEGATIVE - CREDIT</t>
  </si>
  <si>
    <t>Additional Expense for FY</t>
  </si>
  <si>
    <t>4 - To adjust Deferred Outflows to Actual</t>
  </si>
  <si>
    <t>CALCULATION CHECK</t>
  </si>
  <si>
    <t>Activity Detail</t>
  </si>
  <si>
    <t>STEP 1</t>
  </si>
  <si>
    <t>STEP 3</t>
  </si>
  <si>
    <t>STEP 2</t>
  </si>
  <si>
    <t>STEP 3 - CALCULATION CHECK</t>
  </si>
  <si>
    <t>OPEB Liability:</t>
  </si>
  <si>
    <t>(July-Dec 2024)</t>
  </si>
  <si>
    <t>(July-Dec 2025)</t>
  </si>
  <si>
    <t>Agrees with CERS tables</t>
  </si>
  <si>
    <t>Per GASB 75 CERS Tables</t>
  </si>
  <si>
    <t>Per CERS</t>
  </si>
  <si>
    <t xml:space="preserve"> CERS Salary</t>
  </si>
  <si>
    <t>GASB 68 ENTRIES</t>
  </si>
  <si>
    <t xml:space="preserve">Deferred Outflow </t>
  </si>
  <si>
    <t xml:space="preserve">Deferred Inflow </t>
  </si>
  <si>
    <t>Pension reconciliation</t>
  </si>
  <si>
    <t>Amount</t>
  </si>
  <si>
    <t>Employer contributions per KPPA schedule</t>
  </si>
  <si>
    <t>Employer contributions recorded in the GL before year-end adjustment</t>
  </si>
  <si>
    <t>GASB 68 year-end adjustment</t>
  </si>
  <si>
    <t>Audited Account 00604-0010 balance</t>
  </si>
  <si>
    <t>Account balance before year-end adjustment</t>
  </si>
  <si>
    <t>GASB 75 year-end adjustment</t>
  </si>
  <si>
    <t>Audited Account 00604-0020 balance</t>
  </si>
  <si>
    <t>OPEB reconciliation</t>
  </si>
  <si>
    <t>Net Pension and OPEB Amount Included in SAO Cell D36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</si>
</sst>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_(&quot;$&quot;* #,##0_);_(&quot;$&quot;* \(#,##0\);_(&quot;$&quot;* &quot;-&quot;??_);_(@_)"/>
    <numFmt numFmtId="167" formatCode="_(* #,##0.000_);_(* \(#,##0.000\);_(* &quot;-&quot;?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9"/>
      <color theme="1"/>
      <name val="Arial"/>
      <family val="2"/>
    </font>
    <font>
      <b/>
      <sz val="10"/>
      <color theme="7" tint="-0.249977111117893"/>
      <name val="Arial"/>
      <family val="2"/>
    </font>
    <font>
      <b/>
      <sz val="9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D0D0D"/>
      <name val="Arial"/>
      <family val="2"/>
    </font>
    <font>
      <sz val="12"/>
      <color rgb="FF0D0D0D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/>
    <xf numFmtId="43" fontId="4" fillId="0" borderId="0" xfId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164" fontId="4" fillId="0" borderId="0" xfId="0" applyNumberFormat="1" applyFont="1"/>
    <xf numFmtId="43" fontId="4" fillId="0" borderId="0" xfId="1" applyFont="1" applyFill="1"/>
    <xf numFmtId="0" fontId="2" fillId="0" borderId="0" xfId="0" applyFont="1"/>
    <xf numFmtId="3" fontId="4" fillId="0" borderId="0" xfId="1" applyNumberFormat="1" applyFont="1" applyFill="1" applyBorder="1"/>
    <xf numFmtId="43" fontId="4" fillId="0" borderId="0" xfId="1" applyFont="1" applyFill="1" applyBorder="1"/>
    <xf numFmtId="164" fontId="4" fillId="0" borderId="0" xfId="1" applyNumberFormat="1" applyFont="1" applyFill="1"/>
    <xf numFmtId="164" fontId="4" fillId="0" borderId="0" xfId="1" applyNumberFormat="1" applyFont="1"/>
    <xf numFmtId="43" fontId="4" fillId="0" borderId="2" xfId="1" applyFont="1" applyFill="1" applyBorder="1"/>
    <xf numFmtId="43" fontId="4" fillId="0" borderId="0" xfId="0" applyNumberFormat="1" applyFont="1"/>
    <xf numFmtId="0" fontId="2" fillId="0" borderId="1" xfId="0" applyFont="1" applyBorder="1" applyAlignment="1">
      <alignment horizontal="center"/>
    </xf>
    <xf numFmtId="43" fontId="5" fillId="0" borderId="0" xfId="1" applyFont="1" applyFill="1" applyBorder="1"/>
    <xf numFmtId="41" fontId="4" fillId="0" borderId="0" xfId="1" applyNumberFormat="1" applyFont="1" applyFill="1"/>
    <xf numFmtId="41" fontId="4" fillId="0" borderId="0" xfId="0" applyNumberFormat="1" applyFont="1"/>
    <xf numFmtId="41" fontId="4" fillId="0" borderId="0" xfId="1" applyNumberFormat="1" applyFont="1" applyFill="1" applyBorder="1"/>
    <xf numFmtId="41" fontId="5" fillId="0" borderId="0" xfId="1" applyNumberFormat="1" applyFont="1" applyFill="1" applyBorder="1"/>
    <xf numFmtId="41" fontId="2" fillId="0" borderId="0" xfId="1" applyNumberFormat="1" applyFont="1" applyFill="1" applyBorder="1"/>
    <xf numFmtId="41" fontId="3" fillId="0" borderId="0" xfId="1" applyNumberFormat="1" applyFont="1" applyFill="1" applyBorder="1"/>
    <xf numFmtId="41" fontId="3" fillId="0" borderId="0" xfId="1" applyNumberFormat="1" applyFont="1" applyFill="1"/>
    <xf numFmtId="43" fontId="2" fillId="0" borderId="1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 indent="2"/>
    </xf>
    <xf numFmtId="164" fontId="4" fillId="0" borderId="1" xfId="1" applyNumberFormat="1" applyFont="1" applyFill="1" applyBorder="1"/>
    <xf numFmtId="166" fontId="2" fillId="0" borderId="2" xfId="2" applyNumberFormat="1" applyFont="1" applyFill="1" applyBorder="1"/>
    <xf numFmtId="164" fontId="4" fillId="0" borderId="0" xfId="1" applyNumberFormat="1" applyFont="1" applyFill="1" applyBorder="1"/>
    <xf numFmtId="43" fontId="11" fillId="0" borderId="0" xfId="1" applyFont="1" applyFill="1" applyAlignment="1">
      <alignment horizontal="center"/>
    </xf>
    <xf numFmtId="0" fontId="2" fillId="0" borderId="0" xfId="0" applyFont="1" applyAlignment="1">
      <alignment wrapText="1"/>
    </xf>
    <xf numFmtId="164" fontId="4" fillId="0" borderId="0" xfId="1" applyNumberFormat="1" applyFont="1" applyFill="1" applyAlignment="1">
      <alignment vertical="center"/>
    </xf>
    <xf numFmtId="164" fontId="4" fillId="0" borderId="2" xfId="1" applyNumberFormat="1" applyFont="1" applyFill="1" applyBorder="1"/>
    <xf numFmtId="166" fontId="4" fillId="0" borderId="0" xfId="2" applyNumberFormat="1" applyFont="1" applyFill="1"/>
    <xf numFmtId="43" fontId="4" fillId="0" borderId="14" xfId="1" applyFont="1" applyFill="1" applyBorder="1" applyAlignment="1"/>
    <xf numFmtId="41" fontId="4" fillId="0" borderId="13" xfId="1" applyNumberFormat="1" applyFont="1" applyFill="1" applyBorder="1"/>
    <xf numFmtId="10" fontId="4" fillId="0" borderId="14" xfId="1" applyNumberFormat="1" applyFont="1" applyFill="1" applyBorder="1"/>
    <xf numFmtId="41" fontId="4" fillId="0" borderId="15" xfId="1" applyNumberFormat="1" applyFont="1" applyFill="1" applyBorder="1"/>
    <xf numFmtId="10" fontId="4" fillId="0" borderId="15" xfId="1" applyNumberFormat="1" applyFont="1" applyFill="1" applyBorder="1"/>
    <xf numFmtId="43" fontId="4" fillId="0" borderId="13" xfId="1" applyFont="1" applyFill="1" applyBorder="1" applyAlignment="1">
      <alignment horizontal="center"/>
    </xf>
    <xf numFmtId="43" fontId="4" fillId="0" borderId="14" xfId="1" applyFont="1" applyFill="1" applyBorder="1" applyAlignment="1">
      <alignment horizontal="center"/>
    </xf>
    <xf numFmtId="43" fontId="4" fillId="0" borderId="16" xfId="1" applyFont="1" applyFill="1" applyBorder="1"/>
    <xf numFmtId="43" fontId="4" fillId="0" borderId="17" xfId="1" applyFont="1" applyFill="1" applyBorder="1"/>
    <xf numFmtId="43" fontId="2" fillId="0" borderId="0" xfId="1" applyFont="1" applyFill="1"/>
    <xf numFmtId="41" fontId="2" fillId="0" borderId="2" xfId="1" applyNumberFormat="1" applyFont="1" applyFill="1" applyBorder="1"/>
    <xf numFmtId="41" fontId="5" fillId="0" borderId="0" xfId="1" applyNumberFormat="1" applyFont="1" applyFill="1"/>
    <xf numFmtId="41" fontId="2" fillId="0" borderId="0" xfId="0" applyNumberFormat="1" applyFont="1"/>
    <xf numFmtId="41" fontId="4" fillId="0" borderId="0" xfId="2" applyNumberFormat="1" applyFont="1" applyFill="1"/>
    <xf numFmtId="41" fontId="2" fillId="0" borderId="2" xfId="2" applyNumberFormat="1" applyFont="1" applyFill="1" applyBorder="1"/>
    <xf numFmtId="41" fontId="4" fillId="0" borderId="1" xfId="1" applyNumberFormat="1" applyFont="1" applyFill="1" applyBorder="1"/>
    <xf numFmtId="43" fontId="5" fillId="0" borderId="0" xfId="1" applyFont="1" applyFill="1"/>
    <xf numFmtId="43" fontId="7" fillId="0" borderId="0" xfId="1" applyFont="1" applyFill="1"/>
    <xf numFmtId="167" fontId="2" fillId="0" borderId="0" xfId="0" applyNumberFormat="1" applyFont="1"/>
    <xf numFmtId="0" fontId="4" fillId="0" borderId="0" xfId="0" applyFont="1" applyAlignment="1">
      <alignment wrapText="1"/>
    </xf>
    <xf numFmtId="0" fontId="8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3" fillId="0" borderId="0" xfId="0" applyFont="1"/>
    <xf numFmtId="164" fontId="3" fillId="0" borderId="19" xfId="0" applyNumberFormat="1" applyFont="1" applyBorder="1"/>
    <xf numFmtId="0" fontId="9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5" fillId="0" borderId="0" xfId="0" applyFont="1"/>
    <xf numFmtId="164" fontId="4" fillId="0" borderId="1" xfId="0" applyNumberFormat="1" applyFont="1" applyBorder="1"/>
    <xf numFmtId="166" fontId="4" fillId="0" borderId="0" xfId="0" applyNumberFormat="1" applyFont="1"/>
    <xf numFmtId="0" fontId="4" fillId="0" borderId="0" xfId="0" applyFont="1" applyAlignment="1">
      <alignment horizontal="right"/>
    </xf>
    <xf numFmtId="166" fontId="5" fillId="0" borderId="19" xfId="0" applyNumberFormat="1" applyFont="1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/>
    </xf>
    <xf numFmtId="0" fontId="5" fillId="0" borderId="19" xfId="0" applyFont="1" applyBorder="1"/>
    <xf numFmtId="43" fontId="4" fillId="0" borderId="13" xfId="1" applyFont="1" applyFill="1" applyBorder="1"/>
    <xf numFmtId="0" fontId="10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14" fontId="4" fillId="0" borderId="5" xfId="0" applyNumberFormat="1" applyFont="1" applyBorder="1"/>
    <xf numFmtId="0" fontId="5" fillId="0" borderId="6" xfId="0" applyFont="1" applyBorder="1"/>
    <xf numFmtId="0" fontId="8" fillId="0" borderId="6" xfId="0" applyFont="1" applyBorder="1"/>
    <xf numFmtId="164" fontId="4" fillId="0" borderId="2" xfId="0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165" fontId="2" fillId="0" borderId="0" xfId="0" applyNumberFormat="1" applyFont="1" applyAlignment="1">
      <alignment horizontal="left" wrapText="1"/>
    </xf>
    <xf numFmtId="0" fontId="10" fillId="0" borderId="2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0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8" fontId="13" fillId="0" borderId="0" xfId="0" applyNumberFormat="1" applyFont="1"/>
    <xf numFmtId="0" fontId="14" fillId="0" borderId="0" xfId="0" applyFont="1"/>
    <xf numFmtId="0" fontId="15" fillId="0" borderId="0" xfId="0" applyFont="1"/>
    <xf numFmtId="8" fontId="15" fillId="0" borderId="0" xfId="0" applyNumberFormat="1" applyFont="1"/>
    <xf numFmtId="0" fontId="1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88DD-C87D-EA44-8B2B-16ADD60ED00A}">
  <sheetPr>
    <tabColor rgb="FF92D050"/>
  </sheetPr>
  <dimension ref="A1:B15"/>
  <sheetViews>
    <sheetView tabSelected="1" workbookViewId="0">
      <selection activeCell="A18" sqref="A18"/>
    </sheetView>
  </sheetViews>
  <sheetFormatPr baseColWidth="10" defaultRowHeight="16" x14ac:dyDescent="0.2"/>
  <cols>
    <col min="1" max="1" width="55.6640625" style="108" bestFit="1" customWidth="1"/>
    <col min="2" max="2" width="13.33203125" style="108" bestFit="1" customWidth="1"/>
    <col min="3" max="16384" width="10.83203125" style="108"/>
  </cols>
  <sheetData>
    <row r="1" spans="1:2" x14ac:dyDescent="0.2">
      <c r="A1" s="107" t="s">
        <v>81</v>
      </c>
      <c r="B1" s="107" t="s">
        <v>82</v>
      </c>
    </row>
    <row r="2" spans="1:2" x14ac:dyDescent="0.2">
      <c r="A2" s="108" t="s">
        <v>83</v>
      </c>
      <c r="B2" s="109">
        <v>147032.97</v>
      </c>
    </row>
    <row r="3" spans="1:2" x14ac:dyDescent="0.2">
      <c r="A3" s="108" t="s">
        <v>84</v>
      </c>
      <c r="B3" s="109">
        <v>147032.94</v>
      </c>
    </row>
    <row r="4" spans="1:2" x14ac:dyDescent="0.2">
      <c r="A4" s="108" t="s">
        <v>16</v>
      </c>
      <c r="B4" s="109">
        <v>0.03</v>
      </c>
    </row>
    <row r="5" spans="1:2" x14ac:dyDescent="0.2">
      <c r="A5" s="108" t="s">
        <v>85</v>
      </c>
      <c r="B5" s="109">
        <v>-64296</v>
      </c>
    </row>
    <row r="6" spans="1:2" x14ac:dyDescent="0.2">
      <c r="A6" s="108" t="s">
        <v>86</v>
      </c>
      <c r="B6" s="109">
        <v>82736.94</v>
      </c>
    </row>
    <row r="9" spans="1:2" x14ac:dyDescent="0.2">
      <c r="A9" s="110" t="s">
        <v>90</v>
      </c>
      <c r="B9" s="110" t="s">
        <v>82</v>
      </c>
    </row>
    <row r="10" spans="1:2" x14ac:dyDescent="0.2">
      <c r="A10" s="111" t="s">
        <v>87</v>
      </c>
      <c r="B10" s="112">
        <v>0</v>
      </c>
    </row>
    <row r="11" spans="1:2" x14ac:dyDescent="0.2">
      <c r="A11" s="111" t="s">
        <v>88</v>
      </c>
      <c r="B11" s="112">
        <v>-91124</v>
      </c>
    </row>
    <row r="12" spans="1:2" x14ac:dyDescent="0.2">
      <c r="A12" s="111" t="s">
        <v>89</v>
      </c>
      <c r="B12" s="112">
        <v>-91124</v>
      </c>
    </row>
    <row r="15" spans="1:2" x14ac:dyDescent="0.2">
      <c r="A15" s="113" t="s">
        <v>91</v>
      </c>
      <c r="B15" s="109">
        <f>SUM(B6+B12)</f>
        <v>-8387.0599999999977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90"/>
  <sheetViews>
    <sheetView zoomScale="90" zoomScaleNormal="90" zoomScaleSheetLayoutView="115" workbookViewId="0">
      <selection activeCell="A18" sqref="A18"/>
    </sheetView>
  </sheetViews>
  <sheetFormatPr baseColWidth="10" defaultColWidth="9.1640625" defaultRowHeight="13" x14ac:dyDescent="0.15"/>
  <cols>
    <col min="1" max="1" width="43.5" style="1" bestFit="1" customWidth="1"/>
    <col min="2" max="3" width="18.6640625" style="1" customWidth="1"/>
    <col min="4" max="4" width="17.33203125" style="1" bestFit="1" customWidth="1"/>
    <col min="5" max="5" width="5" style="1" customWidth="1"/>
    <col min="6" max="6" width="12.83203125" style="1" bestFit="1" customWidth="1"/>
    <col min="7" max="7" width="12.33203125" style="1" bestFit="1" customWidth="1"/>
    <col min="8" max="8" width="17.5" style="1" customWidth="1"/>
    <col min="9" max="9" width="18.33203125" style="1" bestFit="1" customWidth="1"/>
    <col min="10" max="10" width="10.1640625" style="1" bestFit="1" customWidth="1"/>
    <col min="11" max="16384" width="9.1640625" style="1"/>
  </cols>
  <sheetData>
    <row r="1" spans="1:10" x14ac:dyDescent="0.15">
      <c r="A1" s="98" t="str">
        <f>_xll.EngagementManager.Automation.Fns.AfText("CP&lt;Client Name'Description&gt;&lt;Text&gt;")</f>
        <v>CHRISTIAN COUNTY WATER DISTRICT</v>
      </c>
      <c r="B1" s="98"/>
      <c r="C1" s="98"/>
      <c r="D1" s="98"/>
      <c r="E1" s="98"/>
      <c r="F1" s="98"/>
      <c r="G1" s="98"/>
      <c r="H1" s="98"/>
      <c r="I1" s="97"/>
      <c r="J1" s="97"/>
    </row>
    <row r="2" spans="1:10" x14ac:dyDescent="0.15">
      <c r="A2" s="98" t="s">
        <v>78</v>
      </c>
      <c r="B2" s="98"/>
      <c r="C2" s="98"/>
      <c r="D2" s="98"/>
      <c r="E2" s="98"/>
      <c r="F2" s="98"/>
      <c r="G2" s="98"/>
      <c r="H2" s="98"/>
      <c r="I2" s="98" t="str">
        <f>_xll.EngagementManager.Automation.Fns.AfText("WP&lt;Preparer'Description&gt;&lt;Text&gt;")</f>
        <v/>
      </c>
      <c r="J2" s="98"/>
    </row>
    <row r="3" spans="1:10" x14ac:dyDescent="0.15">
      <c r="A3" s="101" t="str">
        <f>_xll.EngagementManager.Automation.Fns.AfText("BP&lt;Current Period Date'Description&gt;&lt;Text'CP'C'mm/dd/yyyy'&gt;")</f>
        <v>12/31/2025</v>
      </c>
      <c r="B3" s="101"/>
      <c r="C3" s="101"/>
      <c r="D3" s="101"/>
      <c r="E3" s="101"/>
      <c r="F3" s="101"/>
      <c r="G3" s="101"/>
      <c r="H3" s="101"/>
    </row>
    <row r="4" spans="1:10" x14ac:dyDescent="0.15">
      <c r="A4" s="27"/>
      <c r="B4" s="27"/>
      <c r="C4" s="27"/>
      <c r="D4" s="27"/>
      <c r="E4" s="26"/>
    </row>
    <row r="5" spans="1:10" ht="14" thickBot="1" x14ac:dyDescent="0.2">
      <c r="A5" s="27"/>
      <c r="B5" s="27"/>
      <c r="C5" s="27"/>
      <c r="D5" s="27"/>
      <c r="E5" s="26"/>
    </row>
    <row r="6" spans="1:10" x14ac:dyDescent="0.15">
      <c r="A6" s="56"/>
      <c r="B6" s="56"/>
      <c r="C6" s="56"/>
      <c r="D6" s="56"/>
      <c r="E6" s="56"/>
      <c r="F6" s="77" t="s">
        <v>67</v>
      </c>
      <c r="G6" s="102" t="s">
        <v>76</v>
      </c>
      <c r="H6" s="102"/>
      <c r="I6" s="102"/>
      <c r="J6" s="78"/>
    </row>
    <row r="7" spans="1:10" x14ac:dyDescent="0.15">
      <c r="A7" s="56"/>
      <c r="B7" s="56"/>
      <c r="C7" s="56"/>
      <c r="D7" s="56"/>
      <c r="E7" s="56"/>
      <c r="F7" s="79"/>
      <c r="G7" s="95" t="s">
        <v>57</v>
      </c>
      <c r="H7" s="95" t="s">
        <v>58</v>
      </c>
      <c r="I7" s="95" t="s">
        <v>59</v>
      </c>
      <c r="J7" s="80"/>
    </row>
    <row r="8" spans="1:10" x14ac:dyDescent="0.15">
      <c r="F8" s="79"/>
      <c r="G8" s="96"/>
      <c r="H8" s="96"/>
      <c r="I8" s="96"/>
      <c r="J8" s="80"/>
    </row>
    <row r="9" spans="1:10" x14ac:dyDescent="0.15">
      <c r="A9" s="3"/>
      <c r="B9" s="3"/>
      <c r="C9" s="3"/>
      <c r="D9" s="3"/>
      <c r="E9" s="26"/>
      <c r="F9" s="81">
        <v>45838</v>
      </c>
      <c r="G9" s="31">
        <v>141746</v>
      </c>
      <c r="H9" s="31">
        <v>174503</v>
      </c>
      <c r="I9" s="31">
        <v>1274680</v>
      </c>
      <c r="J9" s="82"/>
    </row>
    <row r="10" spans="1:10" x14ac:dyDescent="0.15">
      <c r="A10" s="99" t="s">
        <v>66</v>
      </c>
      <c r="B10" s="99"/>
      <c r="C10" s="99"/>
      <c r="D10" s="99"/>
      <c r="E10" s="26"/>
      <c r="F10" s="81">
        <v>45473</v>
      </c>
      <c r="G10" s="31">
        <v>151596</v>
      </c>
      <c r="H10" s="31">
        <v>241095</v>
      </c>
      <c r="I10" s="31">
        <v>1286090</v>
      </c>
      <c r="J10" s="83" t="s">
        <v>14</v>
      </c>
    </row>
    <row r="11" spans="1:10" ht="14" thickBot="1" x14ac:dyDescent="0.2">
      <c r="A11" s="60" t="s">
        <v>69</v>
      </c>
      <c r="E11" s="26"/>
      <c r="F11" s="79" t="s">
        <v>16</v>
      </c>
      <c r="G11" s="84">
        <f>+G9-G10</f>
        <v>-9850</v>
      </c>
      <c r="H11" s="84">
        <f>+H9-H10</f>
        <v>-66592</v>
      </c>
      <c r="I11" s="84">
        <f>+I9-I10</f>
        <v>-11410</v>
      </c>
      <c r="J11" s="80"/>
    </row>
    <row r="12" spans="1:10" ht="15" thickTop="1" thickBot="1" x14ac:dyDescent="0.2">
      <c r="B12" s="16" t="s">
        <v>1</v>
      </c>
      <c r="C12" s="16" t="s">
        <v>2</v>
      </c>
      <c r="D12" s="16" t="s">
        <v>13</v>
      </c>
      <c r="F12" s="85"/>
      <c r="G12" s="86"/>
      <c r="H12" s="86"/>
      <c r="I12" s="86"/>
      <c r="J12" s="87"/>
    </row>
    <row r="13" spans="1:10" x14ac:dyDescent="0.15">
      <c r="A13" s="9" t="s">
        <v>15</v>
      </c>
      <c r="D13" s="9"/>
    </row>
    <row r="14" spans="1:10" x14ac:dyDescent="0.15">
      <c r="A14" s="28" t="s">
        <v>79</v>
      </c>
      <c r="B14" s="12">
        <v>0</v>
      </c>
      <c r="C14" s="12">
        <v>9850</v>
      </c>
      <c r="D14" s="2"/>
      <c r="G14" s="98"/>
      <c r="H14" s="98"/>
      <c r="I14" s="98"/>
      <c r="J14" s="98"/>
    </row>
    <row r="15" spans="1:10" x14ac:dyDescent="0.15">
      <c r="A15" s="28" t="s">
        <v>80</v>
      </c>
      <c r="B15" s="12">
        <f>-H11</f>
        <v>66592</v>
      </c>
      <c r="C15" s="12"/>
      <c r="D15" s="2"/>
    </row>
    <row r="16" spans="1:10" x14ac:dyDescent="0.15">
      <c r="A16" s="28" t="s">
        <v>0</v>
      </c>
      <c r="B16" s="12">
        <v>11410</v>
      </c>
      <c r="C16" s="12">
        <v>0</v>
      </c>
      <c r="D16" s="26"/>
      <c r="H16" s="26"/>
      <c r="I16" s="26"/>
    </row>
    <row r="17" spans="1:10" x14ac:dyDescent="0.15">
      <c r="A17" s="28" t="s">
        <v>3</v>
      </c>
      <c r="B17" s="12"/>
      <c r="C17" s="12">
        <v>68152</v>
      </c>
      <c r="D17" s="26"/>
      <c r="G17" s="55"/>
      <c r="H17" s="31"/>
    </row>
    <row r="18" spans="1:10" x14ac:dyDescent="0.15">
      <c r="B18" s="12"/>
      <c r="C18" s="12"/>
      <c r="D18" s="26"/>
      <c r="G18" s="55"/>
      <c r="I18" s="31"/>
    </row>
    <row r="19" spans="1:10" ht="14" x14ac:dyDescent="0.15">
      <c r="A19" s="33" t="s">
        <v>34</v>
      </c>
      <c r="B19" s="12" t="s">
        <v>72</v>
      </c>
      <c r="C19" s="12"/>
      <c r="D19" s="26"/>
      <c r="G19" s="55"/>
      <c r="H19" s="31"/>
      <c r="I19" s="31"/>
    </row>
    <row r="20" spans="1:10" x14ac:dyDescent="0.15">
      <c r="A20" s="28" t="s">
        <v>3</v>
      </c>
      <c r="B20" s="12">
        <v>81900</v>
      </c>
      <c r="C20" s="12"/>
      <c r="D20" s="57" t="s">
        <v>14</v>
      </c>
      <c r="G20" s="55"/>
      <c r="H20" s="31"/>
      <c r="I20" s="31"/>
    </row>
    <row r="21" spans="1:10" x14ac:dyDescent="0.15">
      <c r="A21" s="28" t="s">
        <v>17</v>
      </c>
      <c r="B21" s="12"/>
      <c r="C21" s="12">
        <f>+B20</f>
        <v>81900</v>
      </c>
      <c r="D21" s="26"/>
    </row>
    <row r="22" spans="1:10" x14ac:dyDescent="0.15">
      <c r="B22" s="12"/>
      <c r="D22" s="26"/>
      <c r="H22" s="15"/>
      <c r="I22" s="15"/>
      <c r="J22" s="58"/>
    </row>
    <row r="23" spans="1:10" ht="14" x14ac:dyDescent="0.15">
      <c r="A23" s="59" t="s">
        <v>33</v>
      </c>
      <c r="B23" s="34" t="s">
        <v>73</v>
      </c>
      <c r="C23" s="12"/>
      <c r="D23" s="26"/>
      <c r="G23" s="100"/>
      <c r="H23" s="100"/>
      <c r="I23" s="100"/>
      <c r="J23" s="100"/>
    </row>
    <row r="24" spans="1:10" x14ac:dyDescent="0.15">
      <c r="A24" s="28" t="s">
        <v>17</v>
      </c>
      <c r="B24" s="12">
        <f>B63</f>
        <v>78043.946203999993</v>
      </c>
      <c r="C24" s="12"/>
      <c r="D24" s="2"/>
    </row>
    <row r="25" spans="1:10" x14ac:dyDescent="0.15">
      <c r="A25" s="28" t="s">
        <v>3</v>
      </c>
      <c r="B25" s="29"/>
      <c r="C25" s="29">
        <f>B24</f>
        <v>78043.946203999993</v>
      </c>
      <c r="D25" s="61"/>
    </row>
    <row r="26" spans="1:10" hidden="1" x14ac:dyDescent="0.15">
      <c r="A26" s="9" t="s">
        <v>64</v>
      </c>
      <c r="B26" s="12"/>
      <c r="C26" s="12"/>
    </row>
    <row r="27" spans="1:10" hidden="1" x14ac:dyDescent="0.15">
      <c r="A27" s="62" t="s">
        <v>18</v>
      </c>
      <c r="B27" s="12"/>
      <c r="C27" s="12"/>
      <c r="D27" s="63"/>
    </row>
    <row r="28" spans="1:10" hidden="1" x14ac:dyDescent="0.15">
      <c r="A28" s="62" t="s">
        <v>17</v>
      </c>
      <c r="B28" s="12"/>
      <c r="C28" s="12"/>
      <c r="D28" s="63"/>
    </row>
    <row r="29" spans="1:10" hidden="1" x14ac:dyDescent="0.15">
      <c r="A29" s="62" t="s">
        <v>19</v>
      </c>
      <c r="B29" s="12"/>
      <c r="C29" s="12"/>
    </row>
    <row r="30" spans="1:10" ht="14" thickBot="1" x14ac:dyDescent="0.2">
      <c r="B30" s="35">
        <f>SUM(B14:B29)</f>
        <v>237945.94620399998</v>
      </c>
      <c r="C30" s="35">
        <f>SUM(C14:C29)</f>
        <v>237945.94620399998</v>
      </c>
      <c r="D30" s="64">
        <f>+B30-C30</f>
        <v>0</v>
      </c>
      <c r="E30" s="7"/>
    </row>
    <row r="31" spans="1:10" ht="14" thickTop="1" x14ac:dyDescent="0.15"/>
    <row r="32" spans="1:10" x14ac:dyDescent="0.15">
      <c r="A32" s="99" t="s">
        <v>65</v>
      </c>
      <c r="B32" s="99"/>
      <c r="C32" s="99"/>
      <c r="D32" s="99"/>
      <c r="E32" s="99"/>
      <c r="F32" s="99"/>
      <c r="G32" s="99"/>
      <c r="H32" s="99"/>
      <c r="I32" s="99"/>
      <c r="J32" s="99"/>
    </row>
    <row r="33" spans="1:11" x14ac:dyDescent="0.15">
      <c r="A33" s="60" t="s">
        <v>68</v>
      </c>
      <c r="B33" s="26"/>
      <c r="C33" s="26"/>
      <c r="D33" s="26"/>
      <c r="E33" s="26"/>
      <c r="F33" s="26"/>
      <c r="G33" s="26"/>
      <c r="H33" s="26"/>
      <c r="I33" s="26"/>
      <c r="J33" s="26"/>
    </row>
    <row r="34" spans="1:11" x14ac:dyDescent="0.15">
      <c r="A34" s="9" t="s">
        <v>4</v>
      </c>
      <c r="D34" s="65" t="s">
        <v>61</v>
      </c>
    </row>
    <row r="35" spans="1:11" x14ac:dyDescent="0.15">
      <c r="A35" s="62" t="s">
        <v>5</v>
      </c>
      <c r="B35" s="36">
        <v>-1286090</v>
      </c>
      <c r="C35" s="66" t="s">
        <v>14</v>
      </c>
      <c r="D35" s="67" t="s">
        <v>62</v>
      </c>
    </row>
    <row r="36" spans="1:11" x14ac:dyDescent="0.15">
      <c r="A36" s="62" t="s">
        <v>6</v>
      </c>
      <c r="B36" s="29">
        <v>11410</v>
      </c>
      <c r="D36" s="7">
        <f>B36</f>
        <v>11410</v>
      </c>
      <c r="H36" s="3"/>
    </row>
    <row r="37" spans="1:11" ht="14" thickBot="1" x14ac:dyDescent="0.2">
      <c r="A37" s="62" t="s">
        <v>7</v>
      </c>
      <c r="B37" s="30">
        <f>SUM(B35:B36)</f>
        <v>-1274680</v>
      </c>
      <c r="C37" s="68"/>
      <c r="D37" s="63"/>
      <c r="H37" s="3"/>
      <c r="J37" s="7"/>
    </row>
    <row r="38" spans="1:11" ht="14" thickTop="1" x14ac:dyDescent="0.15">
      <c r="B38" s="12"/>
      <c r="H38" s="3"/>
      <c r="J38" s="7"/>
    </row>
    <row r="39" spans="1:11" x14ac:dyDescent="0.15">
      <c r="A39" s="9" t="s">
        <v>8</v>
      </c>
      <c r="B39" s="12"/>
    </row>
    <row r="40" spans="1:11" x14ac:dyDescent="0.15">
      <c r="A40" s="62" t="s">
        <v>5</v>
      </c>
      <c r="B40" s="36">
        <v>233496</v>
      </c>
      <c r="C40" s="66" t="s">
        <v>14</v>
      </c>
      <c r="F40" s="16" t="s">
        <v>31</v>
      </c>
    </row>
    <row r="41" spans="1:11" x14ac:dyDescent="0.15">
      <c r="A41" s="62" t="s">
        <v>6</v>
      </c>
      <c r="B41" s="12">
        <v>-9850</v>
      </c>
      <c r="F41" s="7">
        <f>G9</f>
        <v>141746</v>
      </c>
      <c r="H41" s="3"/>
      <c r="J41" s="7"/>
    </row>
    <row r="42" spans="1:11" x14ac:dyDescent="0.15">
      <c r="A42" s="62" t="s">
        <v>9</v>
      </c>
      <c r="B42" s="12">
        <f>-C21</f>
        <v>-81900</v>
      </c>
      <c r="F42" s="69">
        <f>B24</f>
        <v>78043.946203999993</v>
      </c>
      <c r="H42" s="3"/>
      <c r="J42" s="7"/>
      <c r="K42" s="7"/>
    </row>
    <row r="43" spans="1:11" x14ac:dyDescent="0.15">
      <c r="A43" s="62" t="s">
        <v>10</v>
      </c>
      <c r="B43" s="12">
        <f>B24</f>
        <v>78043.946203999993</v>
      </c>
      <c r="F43" s="7">
        <f>SUM(F41:F42)</f>
        <v>219789.94620399998</v>
      </c>
      <c r="G43" s="70"/>
    </row>
    <row r="44" spans="1:11" x14ac:dyDescent="0.15">
      <c r="A44" s="62"/>
      <c r="B44" s="31"/>
      <c r="D44" s="7"/>
      <c r="E44" s="71"/>
      <c r="F44" s="72" t="b">
        <f>F43=B45</f>
        <v>1</v>
      </c>
      <c r="G44" s="70"/>
      <c r="K44" s="7"/>
    </row>
    <row r="45" spans="1:11" ht="29" thickBot="1" x14ac:dyDescent="0.2">
      <c r="A45" s="73" t="s">
        <v>21</v>
      </c>
      <c r="B45" s="30">
        <f>SUM(B40:B44)</f>
        <v>219789.94620399998</v>
      </c>
      <c r="C45" s="68"/>
      <c r="D45" s="58">
        <f>SUM(B41:B44)</f>
        <v>-13706.053796000007</v>
      </c>
      <c r="F45" s="70"/>
      <c r="H45" s="3"/>
      <c r="J45" s="7"/>
    </row>
    <row r="46" spans="1:11" ht="14" thickTop="1" x14ac:dyDescent="0.15">
      <c r="B46" s="12"/>
      <c r="H46" s="3"/>
      <c r="J46" s="7"/>
      <c r="K46" s="7"/>
    </row>
    <row r="47" spans="1:11" x14ac:dyDescent="0.15">
      <c r="A47" s="9" t="s">
        <v>11</v>
      </c>
      <c r="B47" s="12"/>
      <c r="H47" s="3"/>
      <c r="J47" s="7"/>
    </row>
    <row r="48" spans="1:11" x14ac:dyDescent="0.15">
      <c r="A48" s="62" t="s">
        <v>5</v>
      </c>
      <c r="B48" s="36">
        <v>-241095</v>
      </c>
      <c r="C48" s="66" t="s">
        <v>14</v>
      </c>
      <c r="F48" s="26" t="s">
        <v>31</v>
      </c>
      <c r="J48" s="7"/>
      <c r="K48" s="7"/>
    </row>
    <row r="49" spans="1:13" x14ac:dyDescent="0.15">
      <c r="A49" s="62" t="s">
        <v>6</v>
      </c>
      <c r="B49" s="12">
        <f>B15</f>
        <v>66592</v>
      </c>
      <c r="C49" s="9"/>
      <c r="D49" s="7">
        <f>B49</f>
        <v>66592</v>
      </c>
      <c r="E49" s="74"/>
      <c r="F49" s="75" t="b">
        <f>-H9=B50</f>
        <v>1</v>
      </c>
    </row>
    <row r="50" spans="1:13" ht="14" thickBot="1" x14ac:dyDescent="0.2">
      <c r="A50" s="62" t="s">
        <v>20</v>
      </c>
      <c r="B50" s="30">
        <f>SUM(B48:B49)</f>
        <v>-174503</v>
      </c>
      <c r="C50" s="68"/>
      <c r="D50" s="63"/>
      <c r="E50" s="71"/>
      <c r="F50" s="70"/>
      <c r="K50" s="7"/>
      <c r="L50" s="7"/>
      <c r="M50" s="7"/>
    </row>
    <row r="51" spans="1:13" ht="14" thickTop="1" x14ac:dyDescent="0.15">
      <c r="B51" s="12"/>
    </row>
    <row r="52" spans="1:13" x14ac:dyDescent="0.15">
      <c r="A52" s="9" t="s">
        <v>60</v>
      </c>
      <c r="B52" s="12"/>
    </row>
    <row r="53" spans="1:13" x14ac:dyDescent="0.15">
      <c r="A53" s="62" t="s">
        <v>12</v>
      </c>
      <c r="B53" s="36">
        <v>-68152</v>
      </c>
      <c r="C53" s="63"/>
    </row>
    <row r="54" spans="1:13" x14ac:dyDescent="0.15">
      <c r="A54" s="62" t="s">
        <v>9</v>
      </c>
      <c r="B54" s="12">
        <f>B20</f>
        <v>81900</v>
      </c>
    </row>
    <row r="55" spans="1:13" x14ac:dyDescent="0.15">
      <c r="A55" s="62" t="s">
        <v>10</v>
      </c>
      <c r="B55" s="12">
        <f>-C25</f>
        <v>-78043.946203999993</v>
      </c>
    </row>
    <row r="56" spans="1:13" ht="14" thickBot="1" x14ac:dyDescent="0.2">
      <c r="A56" s="62" t="s">
        <v>63</v>
      </c>
      <c r="B56" s="30">
        <f>SUM(B53:B55)</f>
        <v>-64295.946203999993</v>
      </c>
      <c r="D56" s="70">
        <f>B56</f>
        <v>-64295.946203999993</v>
      </c>
    </row>
    <row r="57" spans="1:13" ht="14" thickTop="1" x14ac:dyDescent="0.15">
      <c r="B57" s="12"/>
    </row>
    <row r="58" spans="1:13" x14ac:dyDescent="0.15">
      <c r="B58" s="12"/>
      <c r="C58" s="1" t="s">
        <v>32</v>
      </c>
      <c r="D58" s="64">
        <f>SUM(D36:D56)</f>
        <v>0</v>
      </c>
    </row>
    <row r="59" spans="1:13" x14ac:dyDescent="0.15">
      <c r="B59" s="12"/>
    </row>
    <row r="60" spans="1:13" x14ac:dyDescent="0.15">
      <c r="B60" s="12"/>
    </row>
    <row r="61" spans="1:13" x14ac:dyDescent="0.15">
      <c r="B61" s="93" t="s">
        <v>23</v>
      </c>
      <c r="C61" s="94"/>
    </row>
    <row r="62" spans="1:13" x14ac:dyDescent="0.15">
      <c r="A62" s="71" t="s">
        <v>77</v>
      </c>
      <c r="B62" s="76">
        <v>419140.42</v>
      </c>
      <c r="C62" s="37" t="s">
        <v>26</v>
      </c>
    </row>
    <row r="63" spans="1:13" x14ac:dyDescent="0.15">
      <c r="A63" s="71" t="s">
        <v>24</v>
      </c>
      <c r="B63" s="38">
        <f>B62*C63</f>
        <v>78043.946203999993</v>
      </c>
      <c r="C63" s="39">
        <v>0.1862</v>
      </c>
    </row>
    <row r="64" spans="1:13" x14ac:dyDescent="0.15">
      <c r="A64" s="71" t="s">
        <v>25</v>
      </c>
      <c r="B64" s="38">
        <f>B62*C64</f>
        <v>0</v>
      </c>
      <c r="C64" s="39">
        <v>0</v>
      </c>
    </row>
    <row r="65" spans="2:3" x14ac:dyDescent="0.15">
      <c r="B65" s="40">
        <f>SUM(B63:B64)</f>
        <v>78043.946203999993</v>
      </c>
      <c r="C65" s="41">
        <f>SUM(C63:C64)</f>
        <v>0.1862</v>
      </c>
    </row>
    <row r="66" spans="2:3" x14ac:dyDescent="0.15">
      <c r="B66" s="42" t="s">
        <v>27</v>
      </c>
      <c r="C66" s="43" t="s">
        <v>52</v>
      </c>
    </row>
    <row r="67" spans="2:3" x14ac:dyDescent="0.15">
      <c r="B67" s="42" t="s">
        <v>29</v>
      </c>
      <c r="C67" s="43" t="s">
        <v>28</v>
      </c>
    </row>
    <row r="68" spans="2:3" x14ac:dyDescent="0.15">
      <c r="B68" s="44" t="s">
        <v>30</v>
      </c>
      <c r="C68" s="45"/>
    </row>
    <row r="69" spans="2:3" x14ac:dyDescent="0.15">
      <c r="B69" s="8"/>
      <c r="C69" s="8"/>
    </row>
    <row r="70" spans="2:3" x14ac:dyDescent="0.15">
      <c r="B70" s="12"/>
    </row>
    <row r="71" spans="2:3" x14ac:dyDescent="0.15">
      <c r="B71" s="12"/>
    </row>
    <row r="72" spans="2:3" x14ac:dyDescent="0.15">
      <c r="B72" s="12"/>
    </row>
    <row r="73" spans="2:3" x14ac:dyDescent="0.15">
      <c r="B73" s="12"/>
    </row>
    <row r="74" spans="2:3" x14ac:dyDescent="0.15">
      <c r="B74" s="13"/>
    </row>
    <row r="75" spans="2:3" x14ac:dyDescent="0.15">
      <c r="B75" s="13"/>
    </row>
    <row r="76" spans="2:3" x14ac:dyDescent="0.15">
      <c r="B76" s="13"/>
    </row>
    <row r="77" spans="2:3" x14ac:dyDescent="0.15">
      <c r="B77" s="13"/>
    </row>
    <row r="78" spans="2:3" x14ac:dyDescent="0.15">
      <c r="B78" s="13"/>
    </row>
    <row r="79" spans="2:3" x14ac:dyDescent="0.15">
      <c r="B79" s="13"/>
    </row>
    <row r="80" spans="2:3" x14ac:dyDescent="0.15">
      <c r="B80" s="13"/>
    </row>
    <row r="81" spans="2:2" x14ac:dyDescent="0.15">
      <c r="B81" s="13"/>
    </row>
    <row r="82" spans="2:2" x14ac:dyDescent="0.15">
      <c r="B82" s="13"/>
    </row>
    <row r="83" spans="2:2" x14ac:dyDescent="0.15">
      <c r="B83" s="13"/>
    </row>
    <row r="84" spans="2:2" x14ac:dyDescent="0.15">
      <c r="B84" s="13"/>
    </row>
    <row r="85" spans="2:2" x14ac:dyDescent="0.15">
      <c r="B85" s="13"/>
    </row>
    <row r="86" spans="2:2" x14ac:dyDescent="0.15">
      <c r="B86" s="13"/>
    </row>
    <row r="87" spans="2:2" x14ac:dyDescent="0.15">
      <c r="B87" s="13"/>
    </row>
    <row r="88" spans="2:2" x14ac:dyDescent="0.15">
      <c r="B88" s="13"/>
    </row>
    <row r="89" spans="2:2" x14ac:dyDescent="0.15">
      <c r="B89" s="13"/>
    </row>
    <row r="90" spans="2:2" x14ac:dyDescent="0.15">
      <c r="B90" s="13"/>
    </row>
  </sheetData>
  <mergeCells count="14">
    <mergeCell ref="B61:C61"/>
    <mergeCell ref="G7:G8"/>
    <mergeCell ref="H7:H8"/>
    <mergeCell ref="I7:I8"/>
    <mergeCell ref="I1:J1"/>
    <mergeCell ref="I2:J2"/>
    <mergeCell ref="A10:D10"/>
    <mergeCell ref="G14:J14"/>
    <mergeCell ref="A32:J32"/>
    <mergeCell ref="G23:J23"/>
    <mergeCell ref="A1:H1"/>
    <mergeCell ref="A2:H2"/>
    <mergeCell ref="A3:H3"/>
    <mergeCell ref="G6:I6"/>
  </mergeCells>
  <pageMargins left="0.7" right="0.7" top="0.75" bottom="0.75" header="0.3" footer="0.3"/>
  <pageSetup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68"/>
  <sheetViews>
    <sheetView topLeftCell="A27" zoomScaleNormal="100" workbookViewId="0">
      <selection activeCell="H22" sqref="H22"/>
    </sheetView>
  </sheetViews>
  <sheetFormatPr baseColWidth="10" defaultColWidth="9.1640625" defaultRowHeight="13" x14ac:dyDescent="0.15"/>
  <cols>
    <col min="1" max="1" width="60.33203125" style="1" bestFit="1" customWidth="1"/>
    <col min="2" max="2" width="13.83203125" style="1" customWidth="1"/>
    <col min="3" max="10" width="12.1640625" style="1" customWidth="1"/>
    <col min="11" max="11" width="9.1640625" style="1"/>
    <col min="12" max="13" width="12.1640625" style="1" customWidth="1"/>
    <col min="14" max="16384" width="9.1640625" style="1"/>
  </cols>
  <sheetData>
    <row r="1" spans="1:13" x14ac:dyDescent="0.15">
      <c r="A1" s="98" t="str">
        <f>_xll.EngagementManager.Automation.Fns.AfText("CP&lt;Client Name'Description&gt;&lt;Text&gt;")</f>
        <v>CHRISTIAN COUNTY WATER DISTRICT</v>
      </c>
      <c r="B1" s="98"/>
      <c r="C1" s="98"/>
      <c r="D1" s="98"/>
      <c r="E1" s="98"/>
      <c r="F1" s="98"/>
      <c r="G1" s="98"/>
      <c r="H1" s="97"/>
      <c r="I1" s="97"/>
    </row>
    <row r="2" spans="1:13" x14ac:dyDescent="0.15">
      <c r="A2" s="98" t="s">
        <v>39</v>
      </c>
      <c r="B2" s="98"/>
      <c r="C2" s="98"/>
      <c r="D2" s="98"/>
      <c r="E2" s="98"/>
      <c r="F2" s="98"/>
      <c r="G2" s="98"/>
      <c r="H2" s="103" t="str">
        <f>_xll.EngagementManager.Automation.Fns.AfText("WP&lt;Preparer'Description&gt;&lt;Text&gt;")</f>
        <v/>
      </c>
      <c r="I2" s="103"/>
    </row>
    <row r="3" spans="1:13" x14ac:dyDescent="0.15">
      <c r="A3" s="101" t="str">
        <f>_xll.EngagementManager.Automation.Fns.AfText("BP&lt;Current Period Date'Description&gt;&lt;Text'CP'C'mm/dd/yyyy'&gt;")</f>
        <v>12/31/2025</v>
      </c>
      <c r="B3" s="101"/>
      <c r="C3" s="101"/>
      <c r="D3" s="101"/>
      <c r="E3" s="101"/>
      <c r="F3" s="101"/>
      <c r="G3" s="101"/>
      <c r="H3" s="103" t="str">
        <f>_xll.EngagementManager.Automation.Fns.AfText("WP&lt;Reviewer 3'Description&gt;&lt;Text&gt;")</f>
        <v/>
      </c>
      <c r="I3" s="103"/>
    </row>
    <row r="4" spans="1:13" ht="14" thickBot="1" x14ac:dyDescent="0.2">
      <c r="A4" s="27"/>
      <c r="B4" s="27"/>
      <c r="C4" s="27"/>
      <c r="D4" s="27"/>
      <c r="E4" s="27"/>
      <c r="F4" s="27"/>
      <c r="G4" s="27"/>
      <c r="H4" s="3"/>
      <c r="I4" s="3"/>
    </row>
    <row r="5" spans="1:13" x14ac:dyDescent="0.15">
      <c r="A5" s="88"/>
      <c r="B5" s="88"/>
      <c r="C5" s="88"/>
      <c r="D5" s="88"/>
      <c r="E5" s="89" t="s">
        <v>67</v>
      </c>
      <c r="F5" s="102" t="s">
        <v>75</v>
      </c>
      <c r="G5" s="102"/>
      <c r="H5" s="102"/>
      <c r="I5" s="78"/>
      <c r="L5" s="3"/>
    </row>
    <row r="6" spans="1:13" x14ac:dyDescent="0.15">
      <c r="A6" s="88"/>
      <c r="B6" s="88"/>
      <c r="C6" s="88"/>
      <c r="D6" s="88"/>
      <c r="E6" s="79"/>
      <c r="F6" s="95" t="s">
        <v>54</v>
      </c>
      <c r="G6" s="95" t="s">
        <v>55</v>
      </c>
      <c r="H6" s="95" t="s">
        <v>56</v>
      </c>
      <c r="I6" s="80"/>
    </row>
    <row r="7" spans="1:13" x14ac:dyDescent="0.15">
      <c r="A7" s="90"/>
      <c r="E7" s="79"/>
      <c r="F7" s="96"/>
      <c r="G7" s="96"/>
      <c r="H7" s="96"/>
      <c r="I7" s="80"/>
    </row>
    <row r="8" spans="1:13" x14ac:dyDescent="0.15">
      <c r="A8" s="3"/>
      <c r="B8" s="99" t="s">
        <v>22</v>
      </c>
      <c r="C8" s="99"/>
      <c r="E8" s="81">
        <v>45838</v>
      </c>
      <c r="F8" s="31">
        <v>114698</v>
      </c>
      <c r="G8" s="31">
        <v>280052</v>
      </c>
      <c r="H8" s="31">
        <v>22014</v>
      </c>
      <c r="I8" s="82"/>
    </row>
    <row r="9" spans="1:13" x14ac:dyDescent="0.15">
      <c r="A9" s="91" t="s">
        <v>69</v>
      </c>
      <c r="B9" s="25" t="s">
        <v>1</v>
      </c>
      <c r="C9" s="25" t="s">
        <v>2</v>
      </c>
      <c r="E9" s="81">
        <v>45473</v>
      </c>
      <c r="F9" s="31">
        <v>91602</v>
      </c>
      <c r="G9" s="31">
        <v>407330</v>
      </c>
      <c r="H9" s="31">
        <v>-37236</v>
      </c>
      <c r="I9" s="82" t="s">
        <v>14</v>
      </c>
    </row>
    <row r="10" spans="1:13" ht="14" thickBot="1" x14ac:dyDescent="0.2">
      <c r="A10" s="9" t="s">
        <v>15</v>
      </c>
      <c r="E10" s="85" t="s">
        <v>16</v>
      </c>
      <c r="F10" s="84">
        <f>F8-F9</f>
        <v>23096</v>
      </c>
      <c r="G10" s="84">
        <f>G8-G9</f>
        <v>-127278</v>
      </c>
      <c r="H10" s="84">
        <f>H8-H9</f>
        <v>59250</v>
      </c>
      <c r="I10" s="87"/>
      <c r="J10" s="8"/>
    </row>
    <row r="11" spans="1:13" x14ac:dyDescent="0.15">
      <c r="A11" s="28" t="s">
        <v>50</v>
      </c>
      <c r="B11" s="8">
        <v>23096</v>
      </c>
      <c r="C11" s="8">
        <v>0</v>
      </c>
      <c r="J11" s="8"/>
    </row>
    <row r="12" spans="1:13" x14ac:dyDescent="0.15">
      <c r="A12" s="28" t="s">
        <v>51</v>
      </c>
      <c r="B12" s="8">
        <v>127278</v>
      </c>
      <c r="C12" s="8">
        <v>0</v>
      </c>
      <c r="K12" s="11"/>
      <c r="L12" s="11"/>
      <c r="M12" s="4"/>
    </row>
    <row r="13" spans="1:13" x14ac:dyDescent="0.15">
      <c r="A13" s="28" t="s">
        <v>40</v>
      </c>
      <c r="B13" s="8"/>
      <c r="C13" s="8">
        <v>59250</v>
      </c>
      <c r="E13" s="3"/>
      <c r="F13" s="98"/>
      <c r="G13" s="98"/>
      <c r="H13" s="98"/>
      <c r="I13" s="98"/>
      <c r="J13" s="8"/>
      <c r="K13" s="5"/>
      <c r="L13" s="11"/>
      <c r="M13" s="4"/>
    </row>
    <row r="14" spans="1:13" ht="15" customHeight="1" x14ac:dyDescent="0.15">
      <c r="A14" s="28" t="s">
        <v>41</v>
      </c>
      <c r="B14" s="54"/>
      <c r="C14" s="8">
        <v>91124</v>
      </c>
      <c r="E14" s="5"/>
      <c r="F14" s="60"/>
      <c r="G14" s="60"/>
      <c r="H14" s="60"/>
      <c r="I14" s="60"/>
      <c r="J14" s="8"/>
      <c r="K14" s="11"/>
      <c r="L14" s="5"/>
      <c r="M14" s="4"/>
    </row>
    <row r="15" spans="1:13" x14ac:dyDescent="0.15">
      <c r="A15" s="62"/>
      <c r="B15" s="12"/>
      <c r="C15" s="12"/>
      <c r="E15" s="5"/>
      <c r="G15" s="26"/>
      <c r="H15" s="26"/>
      <c r="J15" s="8"/>
    </row>
    <row r="16" spans="1:13" x14ac:dyDescent="0.15">
      <c r="A16" s="9" t="s">
        <v>34</v>
      </c>
      <c r="B16" s="12"/>
      <c r="C16" s="12"/>
      <c r="E16" s="6"/>
      <c r="F16" s="55"/>
      <c r="H16" s="7"/>
    </row>
    <row r="17" spans="1:14" x14ac:dyDescent="0.15">
      <c r="A17" s="28" t="s">
        <v>41</v>
      </c>
      <c r="B17" s="12">
        <v>0</v>
      </c>
      <c r="C17" s="12"/>
      <c r="D17" s="66"/>
      <c r="E17" s="92"/>
      <c r="F17" s="55"/>
      <c r="G17" s="19"/>
    </row>
    <row r="18" spans="1:14" x14ac:dyDescent="0.15">
      <c r="A18" s="28" t="s">
        <v>17</v>
      </c>
      <c r="B18" s="12"/>
      <c r="C18" s="12">
        <f>B17</f>
        <v>0</v>
      </c>
      <c r="E18" s="92"/>
      <c r="F18" s="55"/>
      <c r="G18" s="7"/>
    </row>
    <row r="19" spans="1:14" x14ac:dyDescent="0.15">
      <c r="B19" s="12"/>
      <c r="C19" s="12"/>
      <c r="E19" s="6"/>
      <c r="F19" s="55"/>
      <c r="H19" s="31"/>
    </row>
    <row r="20" spans="1:14" x14ac:dyDescent="0.15">
      <c r="A20" s="9" t="s">
        <v>46</v>
      </c>
      <c r="B20" s="34"/>
      <c r="C20" s="12"/>
      <c r="E20" s="6"/>
    </row>
    <row r="21" spans="1:14" x14ac:dyDescent="0.15">
      <c r="A21" s="28" t="s">
        <v>47</v>
      </c>
      <c r="B21" s="12">
        <f>'GASB 68 ENTRIES'!B64</f>
        <v>0</v>
      </c>
      <c r="C21" s="12"/>
      <c r="E21" s="6"/>
    </row>
    <row r="22" spans="1:14" x14ac:dyDescent="0.15">
      <c r="A22" s="28" t="s">
        <v>48</v>
      </c>
      <c r="B22" s="12"/>
      <c r="C22" s="12">
        <f>B21</f>
        <v>0</v>
      </c>
      <c r="E22" s="6"/>
      <c r="F22" s="55"/>
      <c r="G22" s="7"/>
    </row>
    <row r="23" spans="1:14" x14ac:dyDescent="0.15">
      <c r="B23" s="12"/>
      <c r="C23" s="12"/>
      <c r="E23" s="6"/>
      <c r="F23" s="55"/>
      <c r="H23" s="7"/>
    </row>
    <row r="24" spans="1:14" ht="14" thickBot="1" x14ac:dyDescent="0.2">
      <c r="B24" s="14">
        <f>SUM(B11:B14,B17:B18,B21:B22)</f>
        <v>150374</v>
      </c>
      <c r="C24" s="14">
        <f>SUM(C11:C14,C17:C18,C21:C22)</f>
        <v>150374</v>
      </c>
      <c r="E24" s="10"/>
    </row>
    <row r="25" spans="1:14" ht="14" thickTop="1" x14ac:dyDescent="0.15">
      <c r="B25" s="8"/>
      <c r="C25" s="8">
        <v>0</v>
      </c>
      <c r="E25" s="6"/>
      <c r="G25" s="15"/>
      <c r="H25" s="15"/>
      <c r="I25" s="9"/>
    </row>
    <row r="26" spans="1:14" x14ac:dyDescent="0.15">
      <c r="A26" s="104" t="s">
        <v>70</v>
      </c>
      <c r="B26" s="104"/>
      <c r="C26" s="104"/>
      <c r="D26" s="104"/>
      <c r="E26" s="104"/>
      <c r="F26" s="10"/>
      <c r="G26" s="10"/>
      <c r="H26" s="10"/>
      <c r="I26" s="11"/>
    </row>
    <row r="27" spans="1:14" x14ac:dyDescent="0.15">
      <c r="A27" s="9" t="s">
        <v>71</v>
      </c>
      <c r="B27" s="8"/>
      <c r="C27" s="8"/>
      <c r="D27" s="105" t="s">
        <v>61</v>
      </c>
      <c r="E27" s="105"/>
      <c r="F27" s="11"/>
      <c r="G27" s="11"/>
      <c r="H27" s="11"/>
    </row>
    <row r="28" spans="1:14" x14ac:dyDescent="0.15">
      <c r="A28" s="28" t="s">
        <v>35</v>
      </c>
      <c r="B28" s="12">
        <v>37236</v>
      </c>
      <c r="C28" s="46" t="s">
        <v>14</v>
      </c>
      <c r="D28" s="106" t="s">
        <v>62</v>
      </c>
      <c r="E28" s="106"/>
      <c r="I28" s="11"/>
    </row>
    <row r="29" spans="1:14" x14ac:dyDescent="0.15">
      <c r="A29" s="28" t="s">
        <v>6</v>
      </c>
      <c r="B29" s="18">
        <v>-59250</v>
      </c>
      <c r="C29" s="18"/>
      <c r="D29" s="19"/>
      <c r="E29" s="16" t="s">
        <v>31</v>
      </c>
      <c r="G29" s="11"/>
      <c r="H29" s="11"/>
      <c r="J29" s="10"/>
      <c r="K29" s="10"/>
      <c r="L29" s="10"/>
      <c r="M29" s="10"/>
      <c r="N29" s="11"/>
    </row>
    <row r="30" spans="1:14" ht="14" thickBot="1" x14ac:dyDescent="0.2">
      <c r="A30" s="28" t="s">
        <v>36</v>
      </c>
      <c r="B30" s="47">
        <f>SUM(B28:B29)</f>
        <v>-22014</v>
      </c>
      <c r="C30" s="48"/>
      <c r="D30" s="18">
        <f>B29</f>
        <v>-59250</v>
      </c>
      <c r="E30" s="17" t="b">
        <f>-B30=H8</f>
        <v>1</v>
      </c>
      <c r="G30" s="20"/>
      <c r="H30" s="20"/>
      <c r="K30" s="20"/>
      <c r="L30" s="20"/>
    </row>
    <row r="31" spans="1:14" ht="14" thickTop="1" x14ac:dyDescent="0.15">
      <c r="A31" s="32" t="s">
        <v>43</v>
      </c>
      <c r="B31" s="18"/>
      <c r="D31" s="19"/>
      <c r="E31" s="20"/>
      <c r="G31" s="20"/>
      <c r="H31" s="20"/>
      <c r="K31" s="20"/>
      <c r="L31" s="20"/>
    </row>
    <row r="32" spans="1:14" x14ac:dyDescent="0.15">
      <c r="A32" s="9" t="s">
        <v>44</v>
      </c>
      <c r="B32" s="18"/>
      <c r="C32" s="18"/>
      <c r="D32" s="19"/>
      <c r="E32" s="20"/>
      <c r="F32" s="21"/>
      <c r="G32" s="22"/>
      <c r="H32" s="22"/>
      <c r="K32" s="20"/>
      <c r="L32" s="20"/>
    </row>
    <row r="33" spans="1:14" x14ac:dyDescent="0.15">
      <c r="A33" s="28" t="s">
        <v>35</v>
      </c>
      <c r="B33" s="18">
        <v>91602</v>
      </c>
      <c r="C33" s="18"/>
      <c r="D33" s="19"/>
      <c r="E33" s="19"/>
      <c r="F33" s="21"/>
      <c r="G33" s="20"/>
      <c r="H33" s="20"/>
      <c r="I33" s="15"/>
      <c r="K33" s="20"/>
      <c r="L33" s="20"/>
    </row>
    <row r="34" spans="1:14" x14ac:dyDescent="0.15">
      <c r="A34" s="28" t="s">
        <v>6</v>
      </c>
      <c r="B34" s="18">
        <v>23096</v>
      </c>
      <c r="C34" s="18"/>
      <c r="D34" s="19"/>
      <c r="E34" s="20"/>
      <c r="F34" s="21"/>
      <c r="G34" s="20"/>
      <c r="H34" s="20"/>
      <c r="K34" s="22"/>
      <c r="L34" s="22"/>
    </row>
    <row r="35" spans="1:14" x14ac:dyDescent="0.15">
      <c r="A35" s="28" t="s">
        <v>9</v>
      </c>
      <c r="B35" s="18">
        <f>-C18</f>
        <v>0</v>
      </c>
      <c r="C35" s="18"/>
      <c r="D35" s="19"/>
      <c r="E35" s="20"/>
      <c r="F35" s="21"/>
      <c r="G35" s="20"/>
      <c r="H35" s="20"/>
      <c r="J35" s="15"/>
      <c r="K35" s="20"/>
      <c r="L35" s="20"/>
    </row>
    <row r="36" spans="1:14" x14ac:dyDescent="0.15">
      <c r="A36" s="28" t="s">
        <v>10</v>
      </c>
      <c r="B36" s="18">
        <f>B21</f>
        <v>0</v>
      </c>
      <c r="C36" s="18"/>
      <c r="D36" s="19"/>
      <c r="E36" s="20"/>
      <c r="F36" s="21"/>
      <c r="G36" s="20"/>
      <c r="H36" s="20"/>
      <c r="K36" s="20"/>
      <c r="L36" s="20"/>
    </row>
    <row r="37" spans="1:14" ht="14" thickBot="1" x14ac:dyDescent="0.2">
      <c r="A37" s="28" t="s">
        <v>45</v>
      </c>
      <c r="B37" s="47">
        <f>SUM(B33:B36)</f>
        <v>114698</v>
      </c>
      <c r="C37" s="48"/>
      <c r="D37" s="18">
        <f>SUM(B34:B36)</f>
        <v>23096</v>
      </c>
      <c r="E37" s="21" t="b">
        <f>B37=(B21+F8)</f>
        <v>1</v>
      </c>
      <c r="F37" s="21"/>
      <c r="G37" s="20"/>
      <c r="H37" s="20"/>
      <c r="K37" s="20"/>
      <c r="L37" s="20"/>
    </row>
    <row r="38" spans="1:14" ht="14" thickTop="1" x14ac:dyDescent="0.15">
      <c r="A38" s="32" t="s">
        <v>49</v>
      </c>
      <c r="B38" s="24"/>
      <c r="D38" s="19"/>
      <c r="E38" s="20"/>
      <c r="G38" s="20"/>
      <c r="H38" s="20"/>
      <c r="K38" s="20"/>
      <c r="L38" s="20"/>
    </row>
    <row r="39" spans="1:14" x14ac:dyDescent="0.15">
      <c r="A39" s="9" t="s">
        <v>37</v>
      </c>
      <c r="B39" s="18"/>
      <c r="C39" s="18"/>
      <c r="D39" s="19"/>
      <c r="E39" s="20"/>
      <c r="F39" s="21"/>
      <c r="G39" s="22"/>
      <c r="H39" s="22"/>
      <c r="K39" s="22"/>
      <c r="L39" s="22"/>
    </row>
    <row r="40" spans="1:14" x14ac:dyDescent="0.15">
      <c r="A40" s="28" t="s">
        <v>35</v>
      </c>
      <c r="B40" s="18">
        <v>-407330</v>
      </c>
      <c r="C40" s="18"/>
      <c r="D40" s="19"/>
      <c r="E40" s="20"/>
      <c r="F40" s="23"/>
      <c r="G40" s="20"/>
      <c r="H40" s="20"/>
      <c r="I40" s="15"/>
      <c r="J40" s="15"/>
      <c r="K40" s="20"/>
      <c r="L40" s="20"/>
    </row>
    <row r="41" spans="1:14" x14ac:dyDescent="0.15">
      <c r="A41" s="28" t="s">
        <v>6</v>
      </c>
      <c r="B41" s="18">
        <v>127278</v>
      </c>
      <c r="C41" s="18"/>
      <c r="D41" s="19"/>
      <c r="E41" s="20"/>
      <c r="F41" s="23"/>
      <c r="G41" s="20"/>
      <c r="H41" s="20"/>
      <c r="K41" s="20"/>
      <c r="L41" s="20"/>
    </row>
    <row r="42" spans="1:14" ht="14" thickBot="1" x14ac:dyDescent="0.2">
      <c r="A42" s="28" t="s">
        <v>38</v>
      </c>
      <c r="B42" s="47">
        <f>SUM(B40:B41)</f>
        <v>-280052</v>
      </c>
      <c r="C42" s="48"/>
      <c r="D42" s="18">
        <f>B41</f>
        <v>127278</v>
      </c>
      <c r="E42" s="21" t="b">
        <f>-B42=G8</f>
        <v>1</v>
      </c>
      <c r="F42" s="23"/>
      <c r="G42" s="20"/>
      <c r="H42" s="20"/>
      <c r="K42" s="20"/>
      <c r="L42" s="20"/>
    </row>
    <row r="43" spans="1:14" ht="14" thickTop="1" x14ac:dyDescent="0.15">
      <c r="B43" s="24" t="s">
        <v>74</v>
      </c>
      <c r="D43" s="19"/>
      <c r="E43" s="20"/>
      <c r="F43" s="23"/>
      <c r="G43" s="20"/>
      <c r="H43" s="20"/>
      <c r="K43" s="20"/>
      <c r="L43" s="20"/>
    </row>
    <row r="44" spans="1:14" x14ac:dyDescent="0.15">
      <c r="A44" s="9" t="s">
        <v>42</v>
      </c>
      <c r="B44" s="18"/>
      <c r="C44" s="18"/>
      <c r="D44" s="19"/>
      <c r="E44" s="20"/>
      <c r="G44" s="22"/>
      <c r="H44" s="22"/>
      <c r="K44" s="19"/>
      <c r="L44" s="19"/>
    </row>
    <row r="45" spans="1:14" x14ac:dyDescent="0.15">
      <c r="A45" s="28" t="s">
        <v>6</v>
      </c>
      <c r="B45" s="18">
        <f>B17</f>
        <v>0</v>
      </c>
      <c r="C45" s="18"/>
      <c r="D45" s="19"/>
      <c r="E45" s="20"/>
      <c r="F45" s="20"/>
      <c r="G45" s="20"/>
      <c r="H45" s="20"/>
      <c r="I45" s="15"/>
      <c r="K45" s="49"/>
      <c r="L45" s="49"/>
    </row>
    <row r="46" spans="1:14" x14ac:dyDescent="0.15">
      <c r="A46" s="28" t="s">
        <v>9</v>
      </c>
      <c r="B46" s="50">
        <v>-91124</v>
      </c>
      <c r="C46" s="18"/>
      <c r="D46" s="19"/>
      <c r="E46" s="20"/>
      <c r="F46" s="20"/>
      <c r="G46" s="20"/>
      <c r="H46" s="20"/>
      <c r="J46" s="15"/>
      <c r="K46" s="19"/>
      <c r="L46" s="19"/>
    </row>
    <row r="47" spans="1:14" x14ac:dyDescent="0.15">
      <c r="A47" s="28" t="s">
        <v>10</v>
      </c>
      <c r="B47" s="18">
        <f>-C22</f>
        <v>0</v>
      </c>
      <c r="C47" s="18"/>
      <c r="D47" s="19"/>
      <c r="E47" s="20"/>
      <c r="F47" s="20"/>
      <c r="G47" s="20"/>
      <c r="H47" s="20"/>
      <c r="J47" s="15"/>
      <c r="K47" s="19"/>
      <c r="N47" s="15"/>
    </row>
    <row r="48" spans="1:14" ht="14" thickBot="1" x14ac:dyDescent="0.2">
      <c r="A48" s="28" t="s">
        <v>53</v>
      </c>
      <c r="B48" s="51">
        <f>SUM(B45:B47)</f>
        <v>-91124</v>
      </c>
      <c r="C48" s="24"/>
      <c r="D48" s="52">
        <f>B48</f>
        <v>-91124</v>
      </c>
      <c r="E48" s="20"/>
      <c r="F48" s="20"/>
      <c r="G48" s="20"/>
      <c r="H48" s="20"/>
      <c r="J48" s="15"/>
      <c r="K48" s="19"/>
    </row>
    <row r="49" spans="2:11" ht="14" thickTop="1" x14ac:dyDescent="0.15">
      <c r="B49" s="18"/>
      <c r="D49" s="19"/>
      <c r="E49" s="19"/>
      <c r="F49" s="19"/>
      <c r="G49" s="19"/>
      <c r="H49" s="19"/>
      <c r="J49" s="15"/>
      <c r="K49" s="19"/>
    </row>
    <row r="50" spans="2:11" x14ac:dyDescent="0.15">
      <c r="B50" s="8"/>
      <c r="D50" s="53">
        <f>SUM(D30,D37,D42,D48)</f>
        <v>0</v>
      </c>
      <c r="E50" s="19"/>
      <c r="F50" s="49"/>
      <c r="G50" s="49"/>
      <c r="H50" s="49"/>
      <c r="J50" s="15"/>
      <c r="K50" s="19"/>
    </row>
    <row r="51" spans="2:11" x14ac:dyDescent="0.15">
      <c r="B51" s="8"/>
      <c r="C51" s="8"/>
      <c r="E51" s="19"/>
      <c r="F51" s="19"/>
      <c r="G51" s="19"/>
      <c r="H51" s="19"/>
      <c r="I51" s="15"/>
      <c r="J51" s="15"/>
      <c r="K51" s="19"/>
    </row>
    <row r="52" spans="2:11" x14ac:dyDescent="0.15">
      <c r="B52" s="8"/>
      <c r="C52" s="8"/>
      <c r="E52" s="19"/>
      <c r="F52" s="19"/>
      <c r="G52" s="19"/>
      <c r="H52" s="19"/>
      <c r="I52" s="15"/>
      <c r="J52" s="15"/>
      <c r="K52" s="19"/>
    </row>
    <row r="53" spans="2:11" x14ac:dyDescent="0.15">
      <c r="B53" s="8"/>
      <c r="C53" s="8"/>
      <c r="E53" s="19"/>
      <c r="F53" s="19"/>
      <c r="G53" s="19"/>
      <c r="H53" s="19"/>
      <c r="I53" s="15"/>
      <c r="J53" s="15"/>
      <c r="K53" s="19"/>
    </row>
    <row r="54" spans="2:11" x14ac:dyDescent="0.15">
      <c r="B54" s="8"/>
      <c r="C54" s="8"/>
      <c r="E54" s="19"/>
      <c r="F54" s="19"/>
      <c r="G54" s="19"/>
      <c r="H54" s="19"/>
      <c r="I54" s="15"/>
      <c r="J54" s="15"/>
      <c r="K54" s="19"/>
    </row>
    <row r="55" spans="2:11" x14ac:dyDescent="0.15">
      <c r="B55" s="8"/>
      <c r="C55" s="8"/>
      <c r="E55" s="19"/>
      <c r="F55" s="19"/>
      <c r="G55" s="19"/>
      <c r="H55" s="19"/>
      <c r="I55" s="15"/>
      <c r="J55" s="15"/>
      <c r="K55" s="19"/>
    </row>
    <row r="56" spans="2:11" x14ac:dyDescent="0.15">
      <c r="B56" s="8"/>
      <c r="C56" s="8"/>
      <c r="E56" s="19"/>
      <c r="F56" s="19"/>
      <c r="G56" s="19"/>
      <c r="H56" s="19"/>
      <c r="I56" s="15"/>
      <c r="J56" s="15"/>
      <c r="K56" s="19"/>
    </row>
    <row r="57" spans="2:11" x14ac:dyDescent="0.15">
      <c r="B57" s="8"/>
      <c r="C57" s="8"/>
      <c r="E57" s="19"/>
      <c r="F57" s="19"/>
      <c r="G57" s="19"/>
      <c r="H57" s="19"/>
      <c r="I57" s="15"/>
      <c r="J57" s="15"/>
      <c r="K57" s="19"/>
    </row>
    <row r="58" spans="2:11" x14ac:dyDescent="0.15">
      <c r="B58" s="8"/>
      <c r="C58" s="8"/>
      <c r="E58" s="19"/>
      <c r="F58" s="19"/>
      <c r="G58" s="19"/>
      <c r="H58" s="19"/>
      <c r="I58" s="15"/>
      <c r="J58" s="15"/>
      <c r="K58" s="19"/>
    </row>
    <row r="59" spans="2:11" x14ac:dyDescent="0.15">
      <c r="B59" s="8"/>
      <c r="C59" s="8"/>
      <c r="E59" s="19"/>
      <c r="F59" s="19"/>
      <c r="G59" s="19"/>
      <c r="H59" s="19"/>
      <c r="I59" s="15"/>
      <c r="J59" s="15"/>
      <c r="K59" s="19"/>
    </row>
    <row r="60" spans="2:11" x14ac:dyDescent="0.15">
      <c r="B60" s="8"/>
      <c r="C60" s="8"/>
      <c r="E60" s="19"/>
      <c r="F60" s="19"/>
      <c r="G60" s="19"/>
      <c r="H60" s="19"/>
      <c r="I60" s="15"/>
      <c r="J60" s="15"/>
      <c r="K60" s="19"/>
    </row>
    <row r="61" spans="2:11" x14ac:dyDescent="0.15">
      <c r="B61" s="8"/>
      <c r="C61" s="8"/>
      <c r="E61" s="19"/>
      <c r="F61" s="19"/>
      <c r="G61" s="19"/>
      <c r="H61" s="19"/>
      <c r="I61" s="15"/>
      <c r="J61" s="15"/>
      <c r="K61" s="19"/>
    </row>
    <row r="62" spans="2:11" x14ac:dyDescent="0.15">
      <c r="E62" s="19"/>
      <c r="F62" s="19"/>
      <c r="G62" s="19"/>
      <c r="H62" s="19"/>
      <c r="I62" s="15"/>
      <c r="J62" s="15"/>
      <c r="K62" s="19"/>
    </row>
    <row r="63" spans="2:11" x14ac:dyDescent="0.15">
      <c r="E63" s="19"/>
      <c r="F63" s="19"/>
      <c r="G63" s="19"/>
      <c r="H63" s="19"/>
      <c r="I63" s="15"/>
      <c r="J63" s="15"/>
      <c r="K63" s="19"/>
    </row>
    <row r="64" spans="2:11" x14ac:dyDescent="0.15">
      <c r="E64" s="19"/>
      <c r="F64" s="19"/>
      <c r="G64" s="19"/>
      <c r="H64" s="19"/>
      <c r="I64" s="15"/>
    </row>
    <row r="65" spans="5:9" x14ac:dyDescent="0.15">
      <c r="E65" s="19"/>
      <c r="F65" s="19"/>
      <c r="G65" s="19"/>
      <c r="H65" s="19"/>
      <c r="I65" s="15"/>
    </row>
    <row r="66" spans="5:9" x14ac:dyDescent="0.15">
      <c r="E66" s="19"/>
      <c r="F66" s="19"/>
      <c r="G66" s="19"/>
      <c r="H66" s="19"/>
      <c r="I66" s="15"/>
    </row>
    <row r="67" spans="5:9" x14ac:dyDescent="0.15">
      <c r="E67" s="19"/>
      <c r="F67" s="19"/>
      <c r="G67" s="19"/>
      <c r="H67" s="19"/>
      <c r="I67" s="15"/>
    </row>
    <row r="68" spans="5:9" x14ac:dyDescent="0.15">
      <c r="E68" s="19"/>
      <c r="F68" s="19"/>
      <c r="G68" s="19"/>
      <c r="H68" s="19"/>
      <c r="I68" s="15"/>
    </row>
  </sheetData>
  <mergeCells count="15">
    <mergeCell ref="B8:C8"/>
    <mergeCell ref="A26:E26"/>
    <mergeCell ref="D27:E27"/>
    <mergeCell ref="D28:E28"/>
    <mergeCell ref="F13:I13"/>
    <mergeCell ref="F5:H5"/>
    <mergeCell ref="F6:F7"/>
    <mergeCell ref="G6:G7"/>
    <mergeCell ref="H6:H7"/>
    <mergeCell ref="H1:I1"/>
    <mergeCell ref="H2:I2"/>
    <mergeCell ref="H3:I3"/>
    <mergeCell ref="A1:G1"/>
    <mergeCell ref="A2:G2"/>
    <mergeCell ref="A3:G3"/>
  </mergeCells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Pension &amp; OPEB Reconciliation</vt:lpstr>
      <vt:lpstr>GASB 68 ENTRIES</vt:lpstr>
      <vt:lpstr>GASB 75 ENTRIES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gentry</dc:creator>
  <cp:lastModifiedBy>Mary Jocelyn</cp:lastModifiedBy>
  <cp:lastPrinted>2026-10-08T19:23:33Z</cp:lastPrinted>
  <dcterms:created xsi:type="dcterms:W3CDTF">2015-06-30T16:56:45Z</dcterms:created>
  <dcterms:modified xsi:type="dcterms:W3CDTF">2026-10-16T01:22:48Z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CHRISTIAN COUNTY WATER DISTRICT</vt:lpwstr>
  </property>
  <property fmtid="{D5CDD505-2E9C-101B-9397-08002B2CF9AE}" pid="4" name="PPC_Template_Engagement_Date">
    <vt:lpwstr>12/31/2019</vt:lpwstr>
  </property>
  <property fmtid="{D5CDD505-2E9C-101B-9397-08002B2CF9AE}" pid="5" name="DeleteTemporaryFile">
    <vt:lpwstr>0000002NTX20260102210011.xlsx</vt:lpwstr>
  </property>
  <property fmtid="{D5CDD505-2E9C-101B-9397-08002B2CF9AE}" pid="6" name="GFRDocument">
    <vt:lpwstr>1</vt:lpwstr>
  </property>
  <property fmtid="{D5CDD505-2E9C-101B-9397-08002B2CF9AE}" pid="7" name="WebDocument">
    <vt:lpwstr>True</vt:lpwstr>
  </property>
</Properties>
</file>