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penergy.sharepoint.com/sites/RegulatoryServices/OPCO/Kentucky Power/Transmission Siting Filings/Allen Station Rebuild/05 Discovery/Staff Set 1/Attachments/"/>
    </mc:Choice>
  </mc:AlternateContent>
  <xr:revisionPtr revIDLastSave="5" documentId="13_ncr:1_{37C7E3FE-94B9-4401-A970-2284C725FD41}" xr6:coauthVersionLast="47" xr6:coauthVersionMax="47" xr10:uidLastSave="{3414565D-3319-40DE-A9F4-76AB778AB636}"/>
  <bookViews>
    <workbookView xWindow="-120" yWindow="-120" windowWidth="29040" windowHeight="15720" tabRatio="938" xr2:uid="{00000000-000D-0000-FFFF-FFFF00000000}"/>
  </bookViews>
  <sheets>
    <sheet name="Breaks Dorton" sheetId="8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8" l="1"/>
  <c r="B29" i="8"/>
  <c r="F32" i="8"/>
  <c r="C43" i="8"/>
  <c r="B9" i="8"/>
  <c r="B28" i="8"/>
  <c r="B24" i="8"/>
  <c r="B35" i="8"/>
  <c r="B12" i="8"/>
  <c r="B5" i="8"/>
  <c r="A18" i="8"/>
  <c r="B17" i="8"/>
  <c r="A24" i="8"/>
  <c r="A20" i="8"/>
  <c r="A31" i="8"/>
  <c r="E34" i="8"/>
  <c r="A17" i="8"/>
  <c r="F31" i="8"/>
  <c r="B14" i="8"/>
  <c r="H31" i="8"/>
  <c r="A29" i="8"/>
  <c r="E32" i="8"/>
  <c r="A35" i="8"/>
  <c r="E38" i="8"/>
  <c r="A34" i="8"/>
  <c r="E37" i="8"/>
  <c r="B33" i="8"/>
  <c r="F36" i="8"/>
  <c r="H36" i="8"/>
  <c r="A32" i="8"/>
  <c r="E35" i="8"/>
  <c r="A30" i="8"/>
  <c r="E33" i="8"/>
  <c r="E36" i="8"/>
  <c r="G13" i="8"/>
  <c r="G39" i="8"/>
  <c r="H9" i="8"/>
  <c r="H10" i="8"/>
  <c r="H8" i="8"/>
  <c r="H7" i="8"/>
  <c r="B6" i="8"/>
  <c r="B20" i="8"/>
  <c r="B31" i="8"/>
  <c r="F34" i="8"/>
  <c r="H34" i="8"/>
  <c r="B23" i="8"/>
  <c r="B34" i="8"/>
  <c r="F37" i="8"/>
  <c r="H37" i="8"/>
  <c r="B21" i="8"/>
  <c r="B32" i="8"/>
  <c r="F35" i="8"/>
  <c r="B19" i="8"/>
  <c r="B30" i="8"/>
  <c r="F33" i="8"/>
  <c r="H33" i="8"/>
  <c r="H13" i="8"/>
  <c r="F38" i="8"/>
  <c r="H38" i="8"/>
  <c r="H35" i="8"/>
  <c r="B36" i="8"/>
  <c r="H32" i="8"/>
  <c r="B25" i="8"/>
  <c r="H39" i="8"/>
  <c r="F39" i="8"/>
  <c r="A28" i="8"/>
  <c r="E31" i="8"/>
</calcChain>
</file>

<file path=xl/sharedStrings.xml><?xml version="1.0" encoding="utf-8"?>
<sst xmlns="http://schemas.openxmlformats.org/spreadsheetml/2006/main" count="41" uniqueCount="36">
  <si>
    <t>Total</t>
  </si>
  <si>
    <t>Estimated Tax:</t>
  </si>
  <si>
    <t>State of KY</t>
  </si>
  <si>
    <t>Total Tax for Entire Project Investment</t>
  </si>
  <si>
    <t>(Tangible)</t>
  </si>
  <si>
    <t>Tangible</t>
  </si>
  <si>
    <t>Real</t>
  </si>
  <si>
    <t>Add'l Tax:</t>
  </si>
  <si>
    <t>New Investment</t>
  </si>
  <si>
    <t>Taxing Authority</t>
  </si>
  <si>
    <t>Line Allocation:</t>
  </si>
  <si>
    <t>(Manuf Mach)</t>
  </si>
  <si>
    <t>Net Tax Increase</t>
  </si>
  <si>
    <t>Total Investment: Trans Line</t>
  </si>
  <si>
    <t>Total Investment: Trans Line ROW</t>
  </si>
  <si>
    <t>(Real)</t>
  </si>
  <si>
    <t>Total Invest</t>
  </si>
  <si>
    <t>Final Property Tax Estimate:</t>
  </si>
  <si>
    <t>Line Miles (approx):</t>
  </si>
  <si>
    <t>Manuf Mach</t>
  </si>
  <si>
    <t>Less Tax:</t>
  </si>
  <si>
    <t>Retirement</t>
  </si>
  <si>
    <t>Total Investment</t>
  </si>
  <si>
    <t>Substation Investment:</t>
  </si>
  <si>
    <t xml:space="preserve"> T &amp; D Investment:</t>
  </si>
  <si>
    <t>Property Tax Rates (TY2025):</t>
  </si>
  <si>
    <t>Counties: Floyd County, KY</t>
  </si>
  <si>
    <t>Floyd County</t>
  </si>
  <si>
    <t>Floyd County Common SD</t>
  </si>
  <si>
    <t>Property Tax Estimte: Allen</t>
  </si>
  <si>
    <t xml:space="preserve">Allen Fire District </t>
  </si>
  <si>
    <t>KY-Floyd-Common SD-Allen FD</t>
  </si>
  <si>
    <t xml:space="preserve">TY2026 Value </t>
  </si>
  <si>
    <t>Tax</t>
  </si>
  <si>
    <t>Manuf</t>
  </si>
  <si>
    <t>Estimated Retirement of Allen Station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</si>
</sst>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_(* #,##0_);_(* \(#,##0\);_(* &quot;-&quot;????_);_(@_)"/>
    <numFmt numFmtId="166" formatCode="_(* #,##0.000000_);_(* \(#,##0.000000\);_(* &quot;-&quot;??_);_(@_)"/>
    <numFmt numFmtId="167" formatCode="_(* #,##0.00000_);_(* \(#,##0.00000\);_(* &quot;-&quot;?????_);_(@_)"/>
  </numFmts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2" fillId="0" borderId="0"/>
    <xf numFmtId="9" fontId="6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3" fillId="0" borderId="0" xfId="0" applyFont="1"/>
    <xf numFmtId="164" fontId="0" fillId="0" borderId="0" xfId="1" applyNumberFormat="1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165" fontId="0" fillId="0" borderId="0" xfId="0" applyNumberFormat="1"/>
    <xf numFmtId="165" fontId="0" fillId="0" borderId="1" xfId="0" applyNumberFormat="1" applyBorder="1"/>
    <xf numFmtId="164" fontId="0" fillId="0" borderId="1" xfId="1" applyNumberFormat="1" applyFont="1" applyBorder="1"/>
    <xf numFmtId="40" fontId="0" fillId="0" borderId="0" xfId="0" applyNumberFormat="1"/>
    <xf numFmtId="0" fontId="2" fillId="0" borderId="0" xfId="0" applyFont="1" applyAlignment="1">
      <alignment horizontal="right"/>
    </xf>
    <xf numFmtId="166" fontId="0" fillId="0" borderId="0" xfId="1" applyNumberFormat="1" applyFont="1"/>
    <xf numFmtId="0" fontId="2" fillId="0" borderId="0" xfId="0" applyFont="1"/>
    <xf numFmtId="2" fontId="0" fillId="0" borderId="0" xfId="0" applyNumberFormat="1"/>
    <xf numFmtId="2" fontId="0" fillId="0" borderId="3" xfId="0" applyNumberFormat="1" applyBorder="1"/>
    <xf numFmtId="9" fontId="0" fillId="0" borderId="0" xfId="3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2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0" fillId="3" borderId="2" xfId="0" applyFill="1" applyBorder="1"/>
    <xf numFmtId="9" fontId="0" fillId="0" borderId="3" xfId="0" applyNumberFormat="1" applyBorder="1"/>
    <xf numFmtId="166" fontId="0" fillId="0" borderId="0" xfId="1" applyNumberFormat="1" applyFont="1" applyFill="1"/>
    <xf numFmtId="167" fontId="0" fillId="0" borderId="0" xfId="0" applyNumberFormat="1"/>
    <xf numFmtId="164" fontId="0" fillId="0" borderId="0" xfId="1" applyNumberFormat="1" applyFont="1" applyFill="1"/>
    <xf numFmtId="164" fontId="0" fillId="0" borderId="3" xfId="1" applyNumberFormat="1" applyFont="1" applyFill="1" applyBorder="1"/>
    <xf numFmtId="9" fontId="0" fillId="0" borderId="0" xfId="3" applyFont="1" applyFill="1"/>
    <xf numFmtId="164" fontId="0" fillId="0" borderId="3" xfId="0" applyNumberFormat="1" applyBorder="1"/>
    <xf numFmtId="0" fontId="4" fillId="0" borderId="2" xfId="0" applyFont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164" fontId="4" fillId="0" borderId="0" xfId="0" applyNumberFormat="1" applyFont="1"/>
    <xf numFmtId="0" fontId="4" fillId="0" borderId="0" xfId="0" applyFont="1" applyAlignment="1">
      <alignment horizontal="right"/>
    </xf>
    <xf numFmtId="164" fontId="0" fillId="0" borderId="1" xfId="0" applyNumberFormat="1" applyBorder="1" applyAlignment="1">
      <alignment horizontal="right"/>
    </xf>
    <xf numFmtId="164" fontId="4" fillId="0" borderId="1" xfId="0" applyNumberFormat="1" applyFont="1" applyBorder="1"/>
    <xf numFmtId="0" fontId="8" fillId="0" borderId="0" xfId="0" applyFont="1" applyAlignment="1">
      <alignment vertical="center"/>
    </xf>
    <xf numFmtId="166" fontId="2" fillId="0" borderId="0" xfId="1" applyNumberFormat="1" applyFont="1" applyFill="1"/>
    <xf numFmtId="43" fontId="0" fillId="0" borderId="0" xfId="1" applyFont="1"/>
    <xf numFmtId="0" fontId="4" fillId="0" borderId="2" xfId="0" applyFont="1" applyBorder="1" applyAlignment="1">
      <alignment horizontal="center"/>
    </xf>
    <xf numFmtId="0" fontId="7" fillId="4" borderId="5" xfId="0" applyFont="1" applyFill="1" applyBorder="1" applyAlignment="1">
      <alignment wrapText="1"/>
    </xf>
    <xf numFmtId="0" fontId="7" fillId="4" borderId="2" xfId="0" applyFont="1" applyFill="1" applyBorder="1" applyAlignment="1">
      <alignment wrapText="1"/>
    </xf>
    <xf numFmtId="0" fontId="7" fillId="4" borderId="6" xfId="0" applyFont="1" applyFill="1" applyBorder="1" applyAlignment="1">
      <alignment wrapText="1"/>
    </xf>
    <xf numFmtId="0" fontId="4" fillId="2" borderId="2" xfId="0" applyFont="1" applyFill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5" borderId="0" xfId="0" applyFont="1" applyFill="1"/>
    <xf numFmtId="0" fontId="5" fillId="5" borderId="0" xfId="0" applyFont="1" applyFill="1"/>
    <xf numFmtId="0" fontId="0" fillId="5" borderId="0" xfId="0" applyFill="1"/>
  </cellXfs>
  <cellStyles count="5">
    <cellStyle name="Comma" xfId="1" builtinId="3"/>
    <cellStyle name="Normal" xfId="0" builtinId="0"/>
    <cellStyle name="Normal 2" xfId="2" xr:uid="{00000000-0005-0000-0000-000002000000}"/>
    <cellStyle name="Normal 3" xfId="4" xr:uid="{00000000-0005-0000-0000-000003000000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1143000</xdr:colOff>
      <xdr:row>3</xdr:row>
      <xdr:rowOff>142875</xdr:rowOff>
    </xdr:from>
    <xdr:to>
      <xdr:col>10</xdr:col>
      <xdr:colOff>114707</xdr:colOff>
      <xdr:row>12</xdr:row>
      <xdr:rowOff>114502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13073AC-5ED9-0EBC-10A8-6492147EE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820650" y="628650"/>
          <a:ext cx="2915057" cy="14480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A1:K50"/>
  <sheetViews>
    <sheetView tabSelected="1" workbookViewId="0">
      <selection activeCell="B1" sqref="B1:H1"/>
    </sheetView>
  </sheetViews>
  <sheetFormatPr defaultRowHeight="12.75" x14ac:dyDescent="0.2"/>
  <cols>
    <col min="1" max="1" width="50" customWidth="1"/>
    <col min="2" max="2" width="31.7109375" customWidth="1"/>
    <col min="3" max="3" width="12.28515625" bestFit="1" customWidth="1"/>
    <col min="4" max="4" width="3.140625" customWidth="1"/>
    <col min="5" max="5" width="29.42578125" customWidth="1"/>
    <col min="6" max="6" width="14.28515625" customWidth="1"/>
    <col min="7" max="7" width="18.7109375" customWidth="1"/>
    <col min="8" max="8" width="15.5703125" customWidth="1"/>
    <col min="9" max="9" width="27.42578125" bestFit="1" customWidth="1"/>
    <col min="10" max="10" width="31.7109375" customWidth="1"/>
  </cols>
  <sheetData>
    <row r="1" spans="1:9" x14ac:dyDescent="0.2">
      <c r="A1" s="46" t="s">
        <v>29</v>
      </c>
      <c r="B1" s="48"/>
      <c r="C1" s="48"/>
      <c r="D1" s="48"/>
      <c r="E1" s="48"/>
      <c r="F1" s="48"/>
      <c r="G1" s="48"/>
      <c r="H1" s="48"/>
    </row>
    <row r="2" spans="1:9" x14ac:dyDescent="0.2">
      <c r="A2" s="47" t="s">
        <v>26</v>
      </c>
    </row>
    <row r="3" spans="1:9" x14ac:dyDescent="0.2">
      <c r="C3" s="8"/>
    </row>
    <row r="4" spans="1:9" x14ac:dyDescent="0.2">
      <c r="A4" s="43" t="s">
        <v>23</v>
      </c>
      <c r="B4" s="43"/>
      <c r="E4" s="18" t="s">
        <v>10</v>
      </c>
      <c r="F4" s="19"/>
      <c r="G4" s="18" t="s">
        <v>18</v>
      </c>
      <c r="H4" s="19"/>
    </row>
    <row r="5" spans="1:9" x14ac:dyDescent="0.2">
      <c r="A5" s="9" t="s">
        <v>22</v>
      </c>
      <c r="B5" s="23">
        <f>28645837.38+1647639</f>
        <v>30293476.379999999</v>
      </c>
      <c r="C5" s="11" t="s">
        <v>11</v>
      </c>
      <c r="E5" s="11"/>
      <c r="F5" s="11"/>
      <c r="G5" s="12"/>
      <c r="H5" s="25"/>
      <c r="I5" s="11"/>
    </row>
    <row r="6" spans="1:9" x14ac:dyDescent="0.2">
      <c r="A6" s="9" t="s">
        <v>16</v>
      </c>
      <c r="B6" s="24">
        <f>SUM(B5:B5)</f>
        <v>30293476.379999999</v>
      </c>
      <c r="C6" s="11"/>
      <c r="E6" s="11" t="s">
        <v>31</v>
      </c>
      <c r="F6" s="11"/>
      <c r="G6" s="12">
        <v>0.7</v>
      </c>
      <c r="H6" s="14">
        <v>1</v>
      </c>
    </row>
    <row r="7" spans="1:9" x14ac:dyDescent="0.2">
      <c r="A7" s="9"/>
      <c r="B7" s="23"/>
      <c r="C7" s="11"/>
      <c r="E7" s="11"/>
      <c r="F7" s="11"/>
      <c r="G7" s="12"/>
      <c r="H7" s="14">
        <f>G7/$G$13</f>
        <v>0</v>
      </c>
    </row>
    <row r="8" spans="1:9" x14ac:dyDescent="0.2">
      <c r="A8" s="4" t="s">
        <v>1</v>
      </c>
      <c r="E8" s="11"/>
      <c r="G8" s="12"/>
      <c r="H8" s="14">
        <f>G8/$G$13</f>
        <v>0</v>
      </c>
    </row>
    <row r="9" spans="1:9" ht="13.5" thickBot="1" x14ac:dyDescent="0.25">
      <c r="A9" s="3" t="s">
        <v>2</v>
      </c>
      <c r="B9" s="6">
        <f>B6*H17</f>
        <v>45440.214569999996</v>
      </c>
      <c r="E9" s="11"/>
      <c r="G9" s="12"/>
      <c r="H9" s="14">
        <f t="shared" ref="H9:H10" si="0">G9/$G$13</f>
        <v>0</v>
      </c>
    </row>
    <row r="10" spans="1:9" ht="13.5" thickTop="1" x14ac:dyDescent="0.2">
      <c r="E10" s="11"/>
      <c r="G10" s="12"/>
      <c r="H10" s="14">
        <f t="shared" si="0"/>
        <v>0</v>
      </c>
    </row>
    <row r="11" spans="1:9" x14ac:dyDescent="0.2">
      <c r="A11" s="43" t="s">
        <v>24</v>
      </c>
      <c r="B11" s="43"/>
      <c r="E11" s="11"/>
      <c r="G11" s="12"/>
      <c r="H11" s="14"/>
    </row>
    <row r="12" spans="1:9" x14ac:dyDescent="0.2">
      <c r="A12" s="9" t="s">
        <v>13</v>
      </c>
      <c r="B12" s="23">
        <f>19202829+203200</f>
        <v>19406029</v>
      </c>
      <c r="C12" s="1" t="s">
        <v>4</v>
      </c>
      <c r="E12" s="11"/>
      <c r="G12" s="12"/>
      <c r="H12" s="14"/>
      <c r="I12" s="11"/>
    </row>
    <row r="13" spans="1:9" x14ac:dyDescent="0.2">
      <c r="A13" s="9" t="s">
        <v>14</v>
      </c>
      <c r="B13" s="23">
        <v>0</v>
      </c>
      <c r="C13" t="s">
        <v>15</v>
      </c>
      <c r="E13" s="9" t="s">
        <v>0</v>
      </c>
      <c r="G13" s="13">
        <f>SUM(G5:G12)</f>
        <v>0.7</v>
      </c>
      <c r="H13" s="20">
        <f>SUM(H5:H12)</f>
        <v>1</v>
      </c>
    </row>
    <row r="14" spans="1:9" x14ac:dyDescent="0.2">
      <c r="B14" s="26">
        <f>SUM(B12:B13)</f>
        <v>19406029</v>
      </c>
      <c r="E14" s="9"/>
      <c r="G14" s="12"/>
    </row>
    <row r="16" spans="1:9" x14ac:dyDescent="0.2">
      <c r="A16" s="4" t="s">
        <v>1</v>
      </c>
      <c r="E16" s="18" t="s">
        <v>25</v>
      </c>
      <c r="F16" s="17" t="s">
        <v>5</v>
      </c>
      <c r="G16" s="17" t="s">
        <v>6</v>
      </c>
      <c r="H16" s="17" t="s">
        <v>19</v>
      </c>
    </row>
    <row r="17" spans="1:11" x14ac:dyDescent="0.2">
      <c r="A17" s="3" t="str">
        <f>E17</f>
        <v>State of KY</v>
      </c>
      <c r="B17" s="5">
        <f>($B$12*F17)+($B$13*G17)</f>
        <v>87327.130499999999</v>
      </c>
      <c r="E17" s="3" t="s">
        <v>2</v>
      </c>
      <c r="F17" s="10">
        <v>4.4999999999999997E-3</v>
      </c>
      <c r="G17" s="10">
        <v>1.06E-3</v>
      </c>
      <c r="H17" s="10">
        <v>1.5E-3</v>
      </c>
    </row>
    <row r="18" spans="1:11" x14ac:dyDescent="0.2">
      <c r="A18" s="9" t="str">
        <f>E18</f>
        <v>Floyd County</v>
      </c>
      <c r="B18" s="5">
        <f>(($B$12*F18)+($B$13*G18))*(H6+H7+H8+H9+H10)</f>
        <v>66853.769905000008</v>
      </c>
      <c r="E18" s="9" t="s">
        <v>27</v>
      </c>
      <c r="F18">
        <v>3.4450000000000001E-3</v>
      </c>
      <c r="G18" s="21">
        <v>3.0899999999999999E-3</v>
      </c>
      <c r="H18" s="10">
        <v>0</v>
      </c>
    </row>
    <row r="19" spans="1:11" ht="15" x14ac:dyDescent="0.2">
      <c r="A19" s="9"/>
      <c r="B19" s="5">
        <f>(($B$12*F19)+($B$13*G19))*(H6)</f>
        <v>0</v>
      </c>
      <c r="E19" s="9"/>
      <c r="F19" s="21">
        <v>0</v>
      </c>
      <c r="G19" s="21">
        <v>0</v>
      </c>
      <c r="H19" s="10">
        <v>0</v>
      </c>
      <c r="K19" s="36"/>
    </row>
    <row r="20" spans="1:11" ht="15" x14ac:dyDescent="0.2">
      <c r="A20" s="9" t="str">
        <f>E20</f>
        <v>Floyd County Common SD</v>
      </c>
      <c r="B20" s="5">
        <f>(($B$12*F20)+($B$13*G20))*(H6+H7+H8+H9+H10)</f>
        <v>132931.29865000001</v>
      </c>
      <c r="E20" s="9" t="s">
        <v>28</v>
      </c>
      <c r="F20" s="21">
        <v>6.8500000000000002E-3</v>
      </c>
      <c r="G20" s="21">
        <v>6.8500000000000002E-3</v>
      </c>
      <c r="H20" s="10">
        <v>0</v>
      </c>
      <c r="K20" s="36"/>
    </row>
    <row r="21" spans="1:11" ht="15" x14ac:dyDescent="0.2">
      <c r="A21" s="9"/>
      <c r="B21" s="23">
        <f>(($B$12*F21)+($B$13*G21))*(H6)</f>
        <v>0</v>
      </c>
      <c r="E21" s="9"/>
      <c r="F21" s="21">
        <v>0</v>
      </c>
      <c r="G21" s="37">
        <v>0</v>
      </c>
      <c r="H21" s="10">
        <v>0</v>
      </c>
      <c r="K21" s="36"/>
    </row>
    <row r="22" spans="1:11" ht="15" x14ac:dyDescent="0.2">
      <c r="A22" s="9"/>
      <c r="B22" s="23">
        <v>0</v>
      </c>
      <c r="E22" s="9"/>
      <c r="F22" s="21">
        <v>0</v>
      </c>
      <c r="G22" s="21">
        <v>0</v>
      </c>
      <c r="H22" s="10">
        <v>0</v>
      </c>
      <c r="K22" s="36"/>
    </row>
    <row r="23" spans="1:11" ht="15" x14ac:dyDescent="0.2">
      <c r="A23" s="9"/>
      <c r="B23" s="23">
        <f>(($B$12*F23)+($B$13*G23))*(H7+H9+H10)</f>
        <v>0</v>
      </c>
      <c r="E23" s="9"/>
      <c r="F23" s="21">
        <v>0</v>
      </c>
      <c r="G23" s="21">
        <v>0</v>
      </c>
      <c r="H23" s="10">
        <v>0</v>
      </c>
      <c r="K23" s="36"/>
    </row>
    <row r="24" spans="1:11" ht="15" x14ac:dyDescent="0.2">
      <c r="A24" s="9" t="str">
        <f>E26</f>
        <v xml:space="preserve">Allen Fire District </v>
      </c>
      <c r="B24" s="23">
        <f>(($B$12*F26)+($B$13*G26))*H6</f>
        <v>19406.028999999999</v>
      </c>
      <c r="E24" s="9"/>
      <c r="F24" s="21">
        <v>0</v>
      </c>
      <c r="G24" s="21">
        <v>0</v>
      </c>
      <c r="H24" s="10">
        <v>0</v>
      </c>
      <c r="K24" s="36"/>
    </row>
    <row r="25" spans="1:11" ht="15.75" thickBot="1" x14ac:dyDescent="0.25">
      <c r="A25" s="3" t="s">
        <v>0</v>
      </c>
      <c r="B25" s="6">
        <f>SUM(B17:B24)</f>
        <v>306518.22805500001</v>
      </c>
      <c r="E25" s="9"/>
      <c r="F25" s="21">
        <v>0</v>
      </c>
      <c r="G25" s="21">
        <v>0</v>
      </c>
      <c r="H25" s="10">
        <v>0</v>
      </c>
      <c r="K25" s="36"/>
    </row>
    <row r="26" spans="1:11" ht="15.75" thickTop="1" x14ac:dyDescent="0.2">
      <c r="E26" s="9" t="s">
        <v>30</v>
      </c>
      <c r="F26" s="21">
        <v>1E-3</v>
      </c>
      <c r="G26" s="21">
        <v>1E-3</v>
      </c>
      <c r="H26" s="10">
        <v>0</v>
      </c>
      <c r="K26" s="36"/>
    </row>
    <row r="27" spans="1:11" ht="15" x14ac:dyDescent="0.2">
      <c r="A27" s="39" t="s">
        <v>3</v>
      </c>
      <c r="B27" s="39"/>
      <c r="K27" s="36"/>
    </row>
    <row r="28" spans="1:11" x14ac:dyDescent="0.2">
      <c r="A28" s="3" t="str">
        <f>A17</f>
        <v>State of KY</v>
      </c>
      <c r="B28" s="23">
        <f>B9+B17</f>
        <v>132767.34506999998</v>
      </c>
      <c r="E28" s="27" t="s">
        <v>17</v>
      </c>
      <c r="F28" s="28"/>
      <c r="G28" s="28"/>
      <c r="H28" s="28"/>
    </row>
    <row r="29" spans="1:11" x14ac:dyDescent="0.2">
      <c r="A29" s="3" t="str">
        <f>A18</f>
        <v>Floyd County</v>
      </c>
      <c r="B29" s="23">
        <f>B18</f>
        <v>66853.769905000008</v>
      </c>
      <c r="E29" s="29"/>
      <c r="F29" s="30" t="s">
        <v>7</v>
      </c>
      <c r="G29" s="30" t="s">
        <v>20</v>
      </c>
      <c r="H29" s="44" t="s">
        <v>12</v>
      </c>
      <c r="J29" s="11"/>
    </row>
    <row r="30" spans="1:11" x14ac:dyDescent="0.2">
      <c r="A30" s="3">
        <f>A19</f>
        <v>0</v>
      </c>
      <c r="B30" s="23">
        <f>B19</f>
        <v>0</v>
      </c>
      <c r="E30" s="31" t="s">
        <v>9</v>
      </c>
      <c r="F30" s="31" t="s">
        <v>8</v>
      </c>
      <c r="G30" s="31" t="s">
        <v>21</v>
      </c>
      <c r="H30" s="45"/>
    </row>
    <row r="31" spans="1:11" x14ac:dyDescent="0.2">
      <c r="A31" s="3" t="str">
        <f>A20</f>
        <v>Floyd County Common SD</v>
      </c>
      <c r="B31" s="23">
        <f>B20</f>
        <v>132931.29865000001</v>
      </c>
      <c r="E31" s="3" t="str">
        <f t="shared" ref="E31:E38" si="1">A28</f>
        <v>State of KY</v>
      </c>
      <c r="F31" s="16">
        <f>(SUM(B5)*H17)+(B12*F17)+(B13*G17)</f>
        <v>132767.34506999998</v>
      </c>
      <c r="G31" s="16">
        <v>-1386</v>
      </c>
      <c r="H31" s="32">
        <f>ROUND(SUM(F31:G31),-2)</f>
        <v>131400</v>
      </c>
    </row>
    <row r="32" spans="1:11" x14ac:dyDescent="0.2">
      <c r="A32" s="3">
        <f>A21</f>
        <v>0</v>
      </c>
      <c r="B32" s="23">
        <f>B21</f>
        <v>0</v>
      </c>
      <c r="E32" s="3" t="str">
        <f>A29</f>
        <v>Floyd County</v>
      </c>
      <c r="F32" s="16">
        <f>B29</f>
        <v>66853.769905000008</v>
      </c>
      <c r="G32" s="16"/>
      <c r="H32" s="32">
        <f t="shared" ref="H32:H38" si="2">ROUND(SUM(F32:G32),-2)</f>
        <v>66900</v>
      </c>
    </row>
    <row r="33" spans="1:10" x14ac:dyDescent="0.2">
      <c r="A33" s="9"/>
      <c r="B33" s="23">
        <f t="shared" ref="B33:B34" si="3">B22</f>
        <v>0</v>
      </c>
      <c r="E33" s="3">
        <f t="shared" si="1"/>
        <v>0</v>
      </c>
      <c r="F33" s="16">
        <f t="shared" ref="F33:F38" si="4">B30</f>
        <v>0</v>
      </c>
      <c r="G33" s="16"/>
      <c r="H33" s="32">
        <f t="shared" si="2"/>
        <v>0</v>
      </c>
      <c r="J33" s="11"/>
    </row>
    <row r="34" spans="1:10" x14ac:dyDescent="0.2">
      <c r="A34" s="3">
        <f t="shared" ref="A34:A35" si="5">A23</f>
        <v>0</v>
      </c>
      <c r="B34" s="23">
        <f t="shared" si="3"/>
        <v>0</v>
      </c>
      <c r="E34" s="3" t="str">
        <f>A31</f>
        <v>Floyd County Common SD</v>
      </c>
      <c r="F34" s="16">
        <f>B31</f>
        <v>132931.29865000001</v>
      </c>
      <c r="G34" s="16"/>
      <c r="H34" s="32">
        <f t="shared" si="2"/>
        <v>132900</v>
      </c>
    </row>
    <row r="35" spans="1:10" x14ac:dyDescent="0.2">
      <c r="A35" s="3" t="str">
        <f t="shared" si="5"/>
        <v xml:space="preserve">Allen Fire District </v>
      </c>
      <c r="B35" s="2">
        <f>B24</f>
        <v>19406.028999999999</v>
      </c>
      <c r="E35" s="3">
        <f t="shared" si="1"/>
        <v>0</v>
      </c>
      <c r="F35" s="16">
        <f>B32</f>
        <v>0</v>
      </c>
      <c r="G35" s="16"/>
      <c r="H35" s="32">
        <f t="shared" si="2"/>
        <v>0</v>
      </c>
    </row>
    <row r="36" spans="1:10" ht="13.5" thickBot="1" x14ac:dyDescent="0.25">
      <c r="A36" s="3" t="s">
        <v>0</v>
      </c>
      <c r="B36" s="7">
        <f>SUM(B28:B35)</f>
        <v>351958.44262499997</v>
      </c>
      <c r="E36" s="3">
        <f t="shared" si="1"/>
        <v>0</v>
      </c>
      <c r="F36" s="16">
        <f t="shared" si="4"/>
        <v>0</v>
      </c>
      <c r="G36" s="16"/>
      <c r="H36" s="32">
        <f t="shared" si="2"/>
        <v>0</v>
      </c>
    </row>
    <row r="37" spans="1:10" ht="13.5" thickTop="1" x14ac:dyDescent="0.2">
      <c r="E37" s="3">
        <f t="shared" si="1"/>
        <v>0</v>
      </c>
      <c r="F37" s="16">
        <f t="shared" si="4"/>
        <v>0</v>
      </c>
      <c r="G37" s="16"/>
      <c r="H37" s="32">
        <f t="shared" si="2"/>
        <v>0</v>
      </c>
    </row>
    <row r="38" spans="1:10" ht="15" x14ac:dyDescent="0.25">
      <c r="A38" s="40"/>
      <c r="B38" s="41"/>
      <c r="C38" s="42"/>
      <c r="E38" s="3" t="str">
        <f t="shared" si="1"/>
        <v xml:space="preserve">Allen Fire District </v>
      </c>
      <c r="F38" s="16">
        <f t="shared" si="4"/>
        <v>19406.028999999999</v>
      </c>
      <c r="G38" s="16"/>
      <c r="H38" s="32">
        <f t="shared" si="2"/>
        <v>19400</v>
      </c>
    </row>
    <row r="39" spans="1:10" ht="13.5" thickBot="1" x14ac:dyDescent="0.25">
      <c r="E39" s="33" t="s">
        <v>0</v>
      </c>
      <c r="F39" s="34">
        <f>SUM(F31:F38)</f>
        <v>351958.44262499997</v>
      </c>
      <c r="G39" s="34">
        <f>SUM(G31:G38)</f>
        <v>-1386</v>
      </c>
      <c r="H39" s="35">
        <f>SUM(H31:H38)</f>
        <v>350600</v>
      </c>
    </row>
    <row r="40" spans="1:10" ht="13.5" thickTop="1" x14ac:dyDescent="0.2"/>
    <row r="41" spans="1:10" x14ac:dyDescent="0.2">
      <c r="A41" s="11" t="s">
        <v>35</v>
      </c>
    </row>
    <row r="42" spans="1:10" x14ac:dyDescent="0.2">
      <c r="A42" s="9" t="s">
        <v>32</v>
      </c>
      <c r="C42" s="11" t="s">
        <v>33</v>
      </c>
      <c r="E42" s="11"/>
    </row>
    <row r="43" spans="1:10" x14ac:dyDescent="0.2">
      <c r="A43" s="9" t="s">
        <v>34</v>
      </c>
      <c r="B43" s="2">
        <v>924225</v>
      </c>
      <c r="C43" s="2">
        <f>B43*H17</f>
        <v>1386.3375000000001</v>
      </c>
    </row>
    <row r="44" spans="1:10" x14ac:dyDescent="0.2">
      <c r="A44" s="9"/>
      <c r="B44" s="2"/>
      <c r="C44" s="2"/>
      <c r="E44" s="38"/>
      <c r="F44" s="38"/>
    </row>
    <row r="46" spans="1:10" ht="13.5" customHeight="1" x14ac:dyDescent="0.2">
      <c r="E46" s="22"/>
    </row>
    <row r="47" spans="1:10" ht="13.5" customHeight="1" x14ac:dyDescent="0.2"/>
    <row r="50" spans="6:8" x14ac:dyDescent="0.2">
      <c r="F50" s="15"/>
      <c r="G50" s="16"/>
      <c r="H50" s="16"/>
    </row>
  </sheetData>
  <mergeCells count="5">
    <mergeCell ref="A27:B27"/>
    <mergeCell ref="A38:C38"/>
    <mergeCell ref="A4:B4"/>
    <mergeCell ref="A11:B11"/>
    <mergeCell ref="H29:H30"/>
  </mergeCells>
  <pageMargins left="0.7" right="0.7" top="0.75" bottom="0.75" header="0.3" footer="0.3"/>
  <pageSetup scale="6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88ffb1c-9230-4705-a789-27bae69f5829">
      <Terms xmlns="http://schemas.microsoft.com/office/infopath/2007/PartnerControls"/>
    </lcf76f155ced4ddcb4097134ff3c332f>
    <TaxCatchAll xmlns="b6888f76-1100-40b0-929b-1efe9044426d" xsi:nil="true"/>
    <Notes xmlns="f88ffb1c-9230-4705-a789-27bae69f5829" xsi:nil="true"/>
    <OriginalFileDate xmlns="f88ffb1c-9230-4705-a789-27bae69f5829" xsi:nil="true"/>
    <Owner xmlns="f88ffb1c-9230-4705-a789-27bae69f5829">
      <UserInfo>
        <DisplayName/>
        <AccountId xsi:nil="true"/>
        <AccountType/>
      </UserInfo>
    </Owner>
    <_Flow_SignoffStatus xmlns="f88ffb1c-9230-4705-a789-27bae69f5829" xsi:nil="true"/>
  </documentManagement>
</p:properties>
</file>

<file path=customXml/item3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OWMwYjhkNy1iZGI0LTRmZDMtYjYyYS1mNTAzMjdhYWVmY2UiIG9yaWdpbj0idXNlclNlbGVjdGVkIj48ZWxlbWVudCB1aWQ9IjkzNmUyMmQ1LTQ1YTctNGNiNy05NWFiLTFhYThjN2M4ODc4OSIgdmFsdWU9IiIgeG1sbnM9Imh0dHA6Ly93d3cuYm9sZG9uamFtZXMuY29tLzIwMDgvMDEvc2llL2ludGVybmFsL2xhYmVsIiAvPjwvc2lzbD48VXNlck5hbWU+Q09SUFxzMzM3OTU5PC9Vc2VyTmFtZT48RGF0ZVRpbWU+MTEvMjUvMjAyNSAyOjQ0OjI2IEFNPC9EYXRlVGltZT48TGFiZWxTdHJpbmc+VW5jYXRlZ29yaXplZDwvTGFiZWxTdHJpbmc+PC9pdGVtPjwvbGFiZWxIaXN0b3J5Pg==</Value>
</WrappedLabelHistory>
</file>

<file path=customXml/item4.xml>��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F805D1E1DA4A49A223477D3B105720" ma:contentTypeVersion="21" ma:contentTypeDescription="Create a new document." ma:contentTypeScope="" ma:versionID="1883b834d3aa6d865b50bdf81bb54b4d">
  <xsd:schema xmlns:xsd="http://www.w3.org/2001/XMLSchema" xmlns:xs="http://www.w3.org/2001/XMLSchema" xmlns:p="http://schemas.microsoft.com/office/2006/metadata/properties" xmlns:ns2="f88ffb1c-9230-4705-a789-27bae69f5829" xmlns:ns3="b6888f76-1100-40b0-929b-1efe9044426d" targetNamespace="http://schemas.microsoft.com/office/2006/metadata/properties" ma:root="true" ma:fieldsID="41f3d3bb6af9996bd7003e59ea38af24" ns2:_="" ns3:_="">
    <xsd:import namespace="f88ffb1c-9230-4705-a789-27bae69f5829"/>
    <xsd:import namespace="b6888f76-1100-40b0-929b-1efe90444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Owner" minOccurs="0"/>
                <xsd:element ref="ns2:OriginalFileDate" minOccurs="0"/>
                <xsd:element ref="ns2:_Flow_SignoffStatus" minOccurs="0"/>
                <xsd:element ref="ns2:MediaServiceLocation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8ffb1c-9230-4705-a789-27bae69f58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efa54f2-5b03-49c6-9483-51c08a9736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Owner" ma:index="22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OriginalFileDate" ma:index="23" nillable="true" ma:displayName="Original File Date" ma:format="DateOnly" ma:internalName="OriginalFileDate">
      <xsd:simpleType>
        <xsd:restriction base="dms:DateTime"/>
      </xsd:simpleType>
    </xsd:element>
    <xsd:element name="_Flow_SignoffStatus" ma:index="24" nillable="true" ma:displayName="Sign-off status" ma:internalName="_x0024_Resources_x003a_core_x002c_Signoff_Status">
      <xsd:simpleType>
        <xsd:restriction base="dms:Text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Notes" ma:index="26" nillable="true" ma:displayName="Notes" ma:format="Dropdown" ma:internalName="Not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888f76-1100-40b0-929b-1efe90444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b0cac33-65cc-488e-b290-aff2b08f7242}" ma:internalName="TaxCatchAll" ma:showField="CatchAllData" ma:web="b6888f76-1100-40b0-929b-1efe90444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sisl xmlns:xsd="http://www.w3.org/2001/XMLSchema" xmlns:xsi="http://www.w3.org/2001/XMLSchema-instance" xmlns="http://www.boldonjames.com/2008/01/sie/internal/label" sislVersion="0" policy="e9c0b8d7-bdb4-4fd3-b62a-f50327aaefce" origin="userSelected">
  <element uid="936e22d5-45a7-4cb7-95ab-1aa8c7c88789" value=""/>
</sisl>
</file>

<file path=customXml/itemProps1.xml><?xml version="1.0" encoding="utf-8"?>
<ds:datastoreItem xmlns:ds="http://schemas.openxmlformats.org/officeDocument/2006/customXml" ds:itemID="{1827F33F-89EA-4E24-A352-F63A84A49BB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322F88-00A6-4D3E-B3BD-5EBFD0FC39E8}">
  <ds:schemaRefs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b6888f76-1100-40b0-929b-1efe9044426d"/>
    <ds:schemaRef ds:uri="f88ffb1c-9230-4705-a789-27bae69f5829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E426BD6-D848-458B-9F7E-7E498449DA37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203559E5-EFD3-40D2-8936-B3808CAC728A}">
  <ds:schemaRefs>
    <ds:schemaRef ds:uri="http://schemas.microsoft.com/PowerBIAddIn"/>
  </ds:schemaRefs>
</ds:datastoreItem>
</file>

<file path=customXml/itemProps5.xml><?xml version="1.0" encoding="utf-8"?>
<ds:datastoreItem xmlns:ds="http://schemas.openxmlformats.org/officeDocument/2006/customXml" ds:itemID="{7215484A-C381-4FED-93C7-ED9061D2FF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8ffb1c-9230-4705-a789-27bae69f5829"/>
    <ds:schemaRef ds:uri="b6888f76-1100-40b0-929b-1efe90444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6.xml><?xml version="1.0" encoding="utf-8"?>
<ds:datastoreItem xmlns:ds="http://schemas.openxmlformats.org/officeDocument/2006/customXml" ds:itemID="{D4281DA3-DA10-4F26-8652-493B6F4DAED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Breaks Dorton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Jared A Schmied</dc:creator>
  <cp:keywords/>
  <cp:lastModifiedBy>Michelle Caldwell</cp:lastModifiedBy>
  <cp:lastPrinted>2018-09-28T11:39:23Z</cp:lastPrinted>
  <dcterms:created xsi:type="dcterms:W3CDTF">2015-12-11T19:36:59Z</dcterms:created>
  <dcterms:modified xsi:type="dcterms:W3CDTF">2026-10-01T12:56:38Z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5a8f846f-c905-449a-85fc-117fc1bc2997</vt:lpwstr>
  </property>
  <property fmtid="{D5CDD505-2E9C-101B-9397-08002B2CF9AE}" pid="3" name="bjSaver">
    <vt:lpwstr>/8cP/ysyoqN+An8dQI7oUSH42KsIxMNs</vt:lpwstr>
  </property>
  <property fmtid="{D5CDD505-2E9C-101B-9397-08002B2CF9AE}" pid="4" name="bjDocumentSecurityLabel">
    <vt:lpwstr>Uncategorized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policy="e9c0b8d7-bdb4-4fd3-b62a-f50327aaefce" origin="userSelected" xmlns="http://www.boldonj</vt:lpwstr>
  </property>
  <property fmtid="{D5CDD505-2E9C-101B-9397-08002B2CF9AE}" pid="6" name="bjDocumentLabelXML-0">
    <vt:lpwstr>ames.com/2008/01/sie/internal/label"&gt;&lt;element uid="936e22d5-45a7-4cb7-95ab-1aa8c7c88789" value="" /&gt;&lt;/sisl&gt;</vt:lpwstr>
  </property>
  <property fmtid="{D5CDD505-2E9C-101B-9397-08002B2CF9AE}" pid="7" name="MSIP_Label_574d496c-7ac4-4b13-81fd-698eca66b217_SiteId">
    <vt:lpwstr>15f3c881-6b03-4ff6-8559-77bf5177818f</vt:lpwstr>
  </property>
  <property fmtid="{D5CDD505-2E9C-101B-9397-08002B2CF9AE}" pid="8" name="MSIP_Label_574d496c-7ac4-4b13-81fd-698eca66b217_Name">
    <vt:lpwstr>Uncategorized</vt:lpwstr>
  </property>
  <property fmtid="{D5CDD505-2E9C-101B-9397-08002B2CF9AE}" pid="9" name="MSIP_Label_574d496c-7ac4-4b13-81fd-698eca66b217_Enabled">
    <vt:lpwstr>true</vt:lpwstr>
  </property>
  <property fmtid="{D5CDD505-2E9C-101B-9397-08002B2CF9AE}" pid="10" name="bjClsUserRVM">
    <vt:lpwstr>[]</vt:lpwstr>
  </property>
  <property fmtid="{D5CDD505-2E9C-101B-9397-08002B2CF9AE}" pid="11" name="bjLabelHistoryID">
    <vt:lpwstr>{CE426BD6-D848-458B-9F7E-7E498449DA37}</vt:lpwstr>
  </property>
  <property fmtid="{D5CDD505-2E9C-101B-9397-08002B2CF9AE}" pid="12" name="bjpmDocIH">
    <vt:lpwstr>rF9e2tlYqSWhqVJb8KFazn8B1nIeX/p4</vt:lpwstr>
  </property>
  <property fmtid="{D5CDD505-2E9C-101B-9397-08002B2CF9AE}" pid="13" name="ContentTypeId">
    <vt:lpwstr>0x0101004DF805D1E1DA4A49A223477D3B105720</vt:lpwstr>
  </property>
  <property fmtid="{D5CDD505-2E9C-101B-9397-08002B2CF9AE}" pid="14" name="MediaServiceImageTags">
    <vt:lpwstr/>
  </property>
</Properties>
</file>