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scovery\Kentucky\2 - Kentucky PRP Filings\2026-00200 (2026 Kentucky PRP Filing)\Staff Attachments\"/>
    </mc:Choice>
  </mc:AlternateContent>
  <xr:revisionPtr revIDLastSave="0" documentId="13_ncr:1_{DF6156F1-1AF7-43CC-846B-0AA9BA80DD63}" xr6:coauthVersionLast="47" xr6:coauthVersionMax="47" xr10:uidLastSave="{00000000-0000-0000-0000-000000000000}"/>
  <bookViews>
    <workbookView xWindow="-28920" yWindow="-210" windowWidth="29040" windowHeight="15720" xr2:uid="{00000000-000D-0000-FFFF-FFFF00000000}"/>
  </bookViews>
  <sheets>
    <sheet name="2027" sheetId="29" r:id="rId1"/>
    <sheet name="2026" sheetId="28" r:id="rId2"/>
    <sheet name="2025" sheetId="27" r:id="rId3"/>
    <sheet name="2024" sheetId="18" r:id="rId4"/>
    <sheet name="2023" sheetId="26" r:id="rId5"/>
  </sheets>
  <definedNames>
    <definedName name="_xlnm.Print_Area" localSheetId="4">'2023'!$A$1:$B$42</definedName>
    <definedName name="_xlnm.Print_Area" localSheetId="3">'2024'!$A$1:$B$47</definedName>
    <definedName name="_xlnm.Print_Area" localSheetId="2">'2025'!$A$1:$B$47</definedName>
    <definedName name="_xlnm.Print_Area" localSheetId="1">'2026'!$A$1:$B$47</definedName>
    <definedName name="_xlnm.Print_Area" localSheetId="0">'2027'!$A$1:$B$47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2" i="29" l="1"/>
  <c r="B4" i="29" l="1"/>
  <c r="B30" i="29" l="1"/>
  <c r="B32" i="29" l="1"/>
  <c r="B33" i="29" s="1"/>
  <c r="B23" i="29"/>
  <c r="B20" i="29"/>
  <c r="B13" i="29"/>
  <c r="B8" i="29"/>
  <c r="B12" i="29" s="1"/>
  <c r="B33" i="28"/>
  <c r="B13" i="28"/>
  <c r="B4" i="28"/>
  <c r="B30" i="28"/>
  <c r="B22" i="28"/>
  <c r="B23" i="28" s="1"/>
  <c r="B8" i="28"/>
  <c r="B12" i="28" s="1"/>
  <c r="B4" i="27"/>
  <c r="B35" i="29" l="1"/>
  <c r="B32" i="28"/>
  <c r="B35" i="28" s="1"/>
  <c r="B30" i="27"/>
  <c r="B32" i="27" s="1"/>
  <c r="B33" i="27" s="1"/>
  <c r="B23" i="27"/>
  <c r="B13" i="27"/>
  <c r="B22" i="27"/>
  <c r="B8" i="27"/>
  <c r="B12" i="27" s="1"/>
  <c r="B33" i="18"/>
  <c r="B22" i="18"/>
  <c r="B23" i="18"/>
  <c r="B35" i="27" l="1"/>
  <c r="B13" i="18"/>
  <c r="B4" i="18" l="1"/>
  <c r="B30" i="18"/>
  <c r="B4" i="26" l="1"/>
  <c r="B32" i="18" l="1"/>
  <c r="B8" i="18"/>
  <c r="B12" i="18" s="1"/>
  <c r="B32" i="26"/>
  <c r="B22" i="26"/>
  <c r="B30" i="26"/>
  <c r="B35" i="18" l="1"/>
  <c r="B23" i="26"/>
  <c r="B8" i="26"/>
  <c r="B33" i="26"/>
  <c r="B12" i="26" l="1"/>
  <c r="B13" i="26" s="1"/>
  <c r="B35" i="26" s="1"/>
</calcChain>
</file>

<file path=xl/sharedStrings.xml><?xml version="1.0" encoding="utf-8"?>
<sst xmlns="http://schemas.openxmlformats.org/spreadsheetml/2006/main" count="195" uniqueCount="40">
  <si>
    <t>Current Year Retired Footage</t>
  </si>
  <si>
    <t>Feet / Mile</t>
  </si>
  <si>
    <t>60 Minutes / Hour</t>
  </si>
  <si>
    <t>Current Years Renewed Bare Steel Services</t>
  </si>
  <si>
    <t>feet</t>
  </si>
  <si>
    <t>dollars</t>
  </si>
  <si>
    <t>hours</t>
  </si>
  <si>
    <t>minutes</t>
  </si>
  <si>
    <t>services</t>
  </si>
  <si>
    <t>Total Footage to be Retired</t>
  </si>
  <si>
    <t>Current Year Time Savings for Main Leak Survey</t>
  </si>
  <si>
    <t xml:space="preserve">     Total Dollars Save for Main Leak Survey</t>
  </si>
  <si>
    <t>Current Year Time Savings for Service Line Leak Survey</t>
  </si>
  <si>
    <t xml:space="preserve">     Total Dollars Save for Service Line Leak Survey</t>
  </si>
  <si>
    <t>ANNUAL TIME SAVINGS FOR LEAK SURVEYING MAIN 2025</t>
  </si>
  <si>
    <t>ANNUAL TIME SAVINGS FOR LEAK SURVEYING SERVICES 2025</t>
  </si>
  <si>
    <t>1.5 Minutes / Service</t>
  </si>
  <si>
    <t>30 Minutes / Revaluation</t>
  </si>
  <si>
    <t>Current Years Grade 3 Leaks</t>
  </si>
  <si>
    <t>Current Year Time Savings for Leak Revaluation</t>
  </si>
  <si>
    <t xml:space="preserve">     Total Dollars Save for Leak Revaluation</t>
  </si>
  <si>
    <t>ANNUAL TIME SAVINGS FOR LEAK REVALUATION 2025</t>
  </si>
  <si>
    <t>ANNUAL TIME SAVINGS FOR LEAK REVALUATION 2026</t>
  </si>
  <si>
    <t xml:space="preserve">     Total O&amp;M Savings Bare Steel Program 2025</t>
  </si>
  <si>
    <t xml:space="preserve">     Total O&amp;M Savings Bare Steel Program 2026</t>
  </si>
  <si>
    <t>ANNUAL TIME SAVINGS FOR LEAK SURVEYING MAIN 2026</t>
  </si>
  <si>
    <t>ANNUAL TIME SAVINGS FOR LEAK SURVEYING SERVICES 2026</t>
  </si>
  <si>
    <t>1.5 Hours / Mile</t>
  </si>
  <si>
    <t>ANNUAL TIME SAVINGS FOR LEAK SURVEYING MAIN 2023</t>
  </si>
  <si>
    <t>ANNUAL TIME SAVINGS FOR LEAK SURVEYING SERVICES 2023</t>
  </si>
  <si>
    <t>ANNUAL TIME SAVINGS FOR LEAK REVALUATION 2023</t>
  </si>
  <si>
    <t xml:space="preserve">     Total O&amp;M Savings Bare Steel Program 2023</t>
  </si>
  <si>
    <t xml:space="preserve">     Total O&amp;M Savings Bare Steel Program 2024</t>
  </si>
  <si>
    <t>ANNUAL TIME SAVINGS FOR LEAK SURVEYING MAIN 2024</t>
  </si>
  <si>
    <t>ANNUAL TIME SAVINGS FOR LEAK SURVEYING SERVICES 2024</t>
  </si>
  <si>
    <t>ANNUAL TIME SAVINGS FOR LEAK REVALUATION 2024</t>
  </si>
  <si>
    <t xml:space="preserve">     Total O&amp;M Savings Bare Steel Program 2027</t>
  </si>
  <si>
    <t>ANNUAL TIME SAVINGS FOR LEAK REVALUATION 2027</t>
  </si>
  <si>
    <t>ANNUAL TIME SAVINGS FOR LEAK SURVEYING SERVICES 2027</t>
  </si>
  <si>
    <t>ANNUAL TIME SAVINGS FOR LEAK SURVEYING MAIN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</si>
</sst>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8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Protection="1">
      <protection locked="0"/>
    </xf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0" fontId="0" fillId="2" borderId="0" xfId="0" applyFill="1"/>
    <xf numFmtId="0" fontId="0" fillId="0" borderId="0" xfId="0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164" fontId="1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0" fillId="0" borderId="0" xfId="0" applyAlignment="1">
      <alignment horizontal="center"/>
    </xf>
    <xf numFmtId="164" fontId="5" fillId="0" borderId="0" xfId="0" applyNumberFormat="1" applyFont="1"/>
    <xf numFmtId="0" fontId="6" fillId="0" borderId="0" xfId="0" applyFont="1"/>
    <xf numFmtId="0" fontId="1" fillId="0" borderId="1" xfId="0" applyFont="1" applyBorder="1" applyProtection="1">
      <protection locked="0"/>
    </xf>
    <xf numFmtId="164" fontId="1" fillId="0" borderId="1" xfId="0" applyNumberFormat="1" applyFont="1" applyBorder="1"/>
    <xf numFmtId="0" fontId="0" fillId="0" borderId="1" xfId="0" applyBorder="1" applyAlignment="1" applyProtection="1">
      <alignment horizontal="center"/>
      <protection locked="0"/>
    </xf>
    <xf numFmtId="0" fontId="0" fillId="3" borderId="0" xfId="0" applyFill="1" applyProtection="1">
      <protection locked="0"/>
    </xf>
    <xf numFmtId="3" fontId="0" fillId="0" borderId="0" xfId="0" applyNumberFormat="1" applyProtection="1">
      <protection locked="0"/>
    </xf>
    <xf numFmtId="3" fontId="0" fillId="3" borderId="0" xfId="0" applyNumberFormat="1" applyFill="1" applyProtection="1">
      <protection locked="0"/>
    </xf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7C48D047-3D99-4446-802E-B8814FE10AE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0B22A-1F07-41E1-9E14-6FA615F86FCF}">
  <sheetPr>
    <pageSetUpPr fitToPage="1"/>
  </sheetPr>
  <dimension ref="A1:D39"/>
  <sheetViews>
    <sheetView tabSelected="1" workbookViewId="0">
      <selection activeCell="A16" sqref="A16"/>
    </sheetView>
  </sheetViews>
  <sheetFormatPr defaultRowHeight="12.75" x14ac:dyDescent="0.2"/>
  <cols>
    <col min="1" max="1" width="65.42578125" customWidth="1"/>
    <col min="2" max="2" width="15.42578125" customWidth="1"/>
    <col min="3" max="3" width="13.7109375" customWidth="1"/>
  </cols>
  <sheetData>
    <row r="1" spans="1:4" ht="18" x14ac:dyDescent="0.25">
      <c r="A1" s="1"/>
    </row>
    <row r="3" spans="1:4" x14ac:dyDescent="0.2">
      <c r="A3" s="2" t="s">
        <v>0</v>
      </c>
      <c r="B3" s="20">
        <v>128909</v>
      </c>
      <c r="C3" s="7" t="s">
        <v>4</v>
      </c>
      <c r="D3" s="22"/>
    </row>
    <row r="4" spans="1:4" x14ac:dyDescent="0.2">
      <c r="A4" s="2" t="s">
        <v>9</v>
      </c>
      <c r="B4" s="19">
        <f>29.5*5280</f>
        <v>155760</v>
      </c>
      <c r="C4" s="7" t="s">
        <v>4</v>
      </c>
    </row>
    <row r="5" spans="1:4" x14ac:dyDescent="0.2">
      <c r="A5" s="2"/>
      <c r="C5" s="7"/>
    </row>
    <row r="6" spans="1:4" ht="18" x14ac:dyDescent="0.25">
      <c r="A6" s="4" t="s">
        <v>39</v>
      </c>
    </row>
    <row r="7" spans="1:4" x14ac:dyDescent="0.2">
      <c r="A7" s="2"/>
    </row>
    <row r="8" spans="1:4" x14ac:dyDescent="0.2">
      <c r="A8" s="2" t="s">
        <v>0</v>
      </c>
      <c r="B8" s="20">
        <f>B3</f>
        <v>128909</v>
      </c>
      <c r="C8" s="7" t="s">
        <v>4</v>
      </c>
      <c r="D8" s="22"/>
    </row>
    <row r="9" spans="1:4" x14ac:dyDescent="0.2">
      <c r="A9" s="2" t="s">
        <v>1</v>
      </c>
      <c r="B9" s="2">
        <v>5280</v>
      </c>
      <c r="C9" s="7" t="s">
        <v>4</v>
      </c>
    </row>
    <row r="10" spans="1:4" x14ac:dyDescent="0.2">
      <c r="A10" s="2" t="s">
        <v>27</v>
      </c>
      <c r="B10" s="2">
        <v>1.5</v>
      </c>
      <c r="C10" s="7" t="s">
        <v>6</v>
      </c>
    </row>
    <row r="11" spans="1:4" x14ac:dyDescent="0.2">
      <c r="A11" s="2"/>
      <c r="C11" s="7"/>
    </row>
    <row r="12" spans="1:4" x14ac:dyDescent="0.2">
      <c r="A12" s="3" t="s">
        <v>10</v>
      </c>
      <c r="B12" s="5">
        <f>(B8/B9)*B10</f>
        <v>36.621875000000003</v>
      </c>
      <c r="C12" s="7" t="s">
        <v>6</v>
      </c>
    </row>
    <row r="13" spans="1:4" x14ac:dyDescent="0.2">
      <c r="A13" s="8" t="s">
        <v>11</v>
      </c>
      <c r="B13" s="9">
        <f>B12*43.18</f>
        <v>1581.3325625000002</v>
      </c>
      <c r="C13" s="7" t="s">
        <v>5</v>
      </c>
    </row>
    <row r="14" spans="1:4" x14ac:dyDescent="0.2">
      <c r="A14" s="6"/>
      <c r="B14" s="6"/>
      <c r="C14" s="6"/>
    </row>
    <row r="16" spans="1:4" ht="18" x14ac:dyDescent="0.25">
      <c r="A16" s="4" t="s">
        <v>38</v>
      </c>
    </row>
    <row r="18" spans="1:4" x14ac:dyDescent="0.2">
      <c r="A18" s="2" t="s">
        <v>16</v>
      </c>
      <c r="B18" s="2">
        <v>1.5</v>
      </c>
      <c r="C18" s="7" t="s">
        <v>7</v>
      </c>
    </row>
    <row r="19" spans="1:4" x14ac:dyDescent="0.2">
      <c r="A19" s="2" t="s">
        <v>2</v>
      </c>
      <c r="B19" s="2">
        <v>60</v>
      </c>
      <c r="C19" s="7" t="s">
        <v>7</v>
      </c>
    </row>
    <row r="20" spans="1:4" x14ac:dyDescent="0.2">
      <c r="A20" s="2" t="s">
        <v>3</v>
      </c>
      <c r="B20" s="18">
        <f>1013+745</f>
        <v>1758</v>
      </c>
      <c r="C20" s="7" t="s">
        <v>8</v>
      </c>
    </row>
    <row r="21" spans="1:4" x14ac:dyDescent="0.2">
      <c r="A21" s="2"/>
      <c r="C21" s="7"/>
    </row>
    <row r="22" spans="1:4" x14ac:dyDescent="0.2">
      <c r="A22" s="3" t="s">
        <v>12</v>
      </c>
      <c r="B22" s="3">
        <f>ROUND((B18/B19)*B20*(4/5),2)</f>
        <v>35.159999999999997</v>
      </c>
      <c r="C22" s="7" t="s">
        <v>6</v>
      </c>
      <c r="D22" s="22"/>
    </row>
    <row r="23" spans="1:4" x14ac:dyDescent="0.2">
      <c r="A23" s="8" t="s">
        <v>13</v>
      </c>
      <c r="B23" s="9">
        <f>B22*43.18</f>
        <v>1518.2087999999999</v>
      </c>
      <c r="C23" s="7" t="s">
        <v>5</v>
      </c>
    </row>
    <row r="24" spans="1:4" x14ac:dyDescent="0.2">
      <c r="A24" s="6"/>
      <c r="B24" s="6"/>
      <c r="C24" s="6"/>
    </row>
    <row r="26" spans="1:4" ht="18" x14ac:dyDescent="0.25">
      <c r="A26" s="4" t="s">
        <v>37</v>
      </c>
    </row>
    <row r="28" spans="1:4" x14ac:dyDescent="0.2">
      <c r="A28" s="2" t="s">
        <v>17</v>
      </c>
      <c r="B28" s="2">
        <v>30</v>
      </c>
      <c r="C28" s="7" t="s">
        <v>7</v>
      </c>
    </row>
    <row r="29" spans="1:4" x14ac:dyDescent="0.2">
      <c r="A29" s="2" t="s">
        <v>2</v>
      </c>
      <c r="B29" s="2">
        <v>60</v>
      </c>
      <c r="C29" s="7" t="s">
        <v>7</v>
      </c>
    </row>
    <row r="30" spans="1:4" x14ac:dyDescent="0.2">
      <c r="A30" s="2" t="s">
        <v>18</v>
      </c>
      <c r="B30" s="18">
        <f>ROUND((318+316)/2, 0)</f>
        <v>317</v>
      </c>
      <c r="C30" s="7" t="s">
        <v>8</v>
      </c>
      <c r="D30" s="22"/>
    </row>
    <row r="31" spans="1:4" x14ac:dyDescent="0.2">
      <c r="C31" s="7"/>
    </row>
    <row r="32" spans="1:4" x14ac:dyDescent="0.2">
      <c r="A32" s="3" t="s">
        <v>19</v>
      </c>
      <c r="B32" s="5">
        <f>(B28/B29)*B30*(B3/B4)</f>
        <v>131.17665960451976</v>
      </c>
      <c r="C32" s="7" t="s">
        <v>6</v>
      </c>
    </row>
    <row r="33" spans="1:3" ht="13.5" thickBot="1" x14ac:dyDescent="0.25">
      <c r="A33" s="15" t="s">
        <v>20</v>
      </c>
      <c r="B33" s="16">
        <f>B32*43.18</f>
        <v>5664.2081617231634</v>
      </c>
      <c r="C33" s="17" t="s">
        <v>5</v>
      </c>
    </row>
    <row r="34" spans="1:3" ht="13.5" thickTop="1" x14ac:dyDescent="0.2"/>
    <row r="35" spans="1:3" ht="15.75" x14ac:dyDescent="0.25">
      <c r="A35" s="21" t="s">
        <v>36</v>
      </c>
      <c r="B35" s="11">
        <f>B13+B23+B33</f>
        <v>8763.7495242231635</v>
      </c>
      <c r="C35" s="12" t="s">
        <v>5</v>
      </c>
    </row>
    <row r="36" spans="1:3" ht="15" x14ac:dyDescent="0.25">
      <c r="A36" s="14"/>
      <c r="B36" s="13"/>
    </row>
    <row r="37" spans="1:3" ht="15.75" x14ac:dyDescent="0.25">
      <c r="A37" s="10"/>
      <c r="B37" s="9"/>
      <c r="C37" s="12"/>
    </row>
    <row r="39" spans="1:3" x14ac:dyDescent="0.2">
      <c r="A39" s="23"/>
      <c r="B39" s="24"/>
    </row>
  </sheetData>
  <mergeCells count="1">
    <mergeCell ref="A39:B39"/>
  </mergeCells>
  <printOptions horizontalCentered="1"/>
  <pageMargins left="0.75" right="0.75" top="1" bottom="1" header="0.5" footer="0.5"/>
  <pageSetup orientation="portrait" horizontalDpi="300" verticalDpi="300" r:id="rId1"/>
  <headerFooter alignWithMargins="0">
    <oddHeader>&amp;R&amp;8CASE NO. 2026-00200
ATTACHMENT 1
TO STAFF DR 1-03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115E1-0696-4DF6-B567-9919EDDE7899}">
  <sheetPr>
    <pageSetUpPr fitToPage="1"/>
  </sheetPr>
  <dimension ref="A1:D39"/>
  <sheetViews>
    <sheetView workbookViewId="0">
      <selection activeCell="A16" sqref="A16"/>
    </sheetView>
  </sheetViews>
  <sheetFormatPr defaultRowHeight="12.75" x14ac:dyDescent="0.2"/>
  <cols>
    <col min="1" max="1" width="65.42578125" customWidth="1"/>
    <col min="2" max="2" width="15.42578125" customWidth="1"/>
    <col min="3" max="3" width="13.7109375" customWidth="1"/>
  </cols>
  <sheetData>
    <row r="1" spans="1:4" ht="18" x14ac:dyDescent="0.25">
      <c r="A1" s="1"/>
    </row>
    <row r="3" spans="1:4" x14ac:dyDescent="0.2">
      <c r="A3" s="2" t="s">
        <v>0</v>
      </c>
      <c r="B3" s="20">
        <v>131475</v>
      </c>
      <c r="C3" s="7" t="s">
        <v>4</v>
      </c>
      <c r="D3" s="22"/>
    </row>
    <row r="4" spans="1:4" x14ac:dyDescent="0.2">
      <c r="A4" s="2" t="s">
        <v>9</v>
      </c>
      <c r="B4" s="19">
        <f>42*5280</f>
        <v>221760</v>
      </c>
      <c r="C4" s="7" t="s">
        <v>4</v>
      </c>
    </row>
    <row r="5" spans="1:4" x14ac:dyDescent="0.2">
      <c r="A5" s="2"/>
      <c r="C5" s="7"/>
    </row>
    <row r="6" spans="1:4" ht="18" x14ac:dyDescent="0.25">
      <c r="A6" s="4" t="s">
        <v>25</v>
      </c>
    </row>
    <row r="7" spans="1:4" x14ac:dyDescent="0.2">
      <c r="A7" s="2"/>
    </row>
    <row r="8" spans="1:4" x14ac:dyDescent="0.2">
      <c r="A8" s="2" t="s">
        <v>0</v>
      </c>
      <c r="B8" s="20">
        <f>B3</f>
        <v>131475</v>
      </c>
      <c r="C8" s="7" t="s">
        <v>4</v>
      </c>
      <c r="D8" s="22"/>
    </row>
    <row r="9" spans="1:4" x14ac:dyDescent="0.2">
      <c r="A9" s="2" t="s">
        <v>1</v>
      </c>
      <c r="B9" s="2">
        <v>5280</v>
      </c>
      <c r="C9" s="7" t="s">
        <v>4</v>
      </c>
    </row>
    <row r="10" spans="1:4" x14ac:dyDescent="0.2">
      <c r="A10" s="2" t="s">
        <v>27</v>
      </c>
      <c r="B10" s="2">
        <v>1.5</v>
      </c>
      <c r="C10" s="7" t="s">
        <v>6</v>
      </c>
    </row>
    <row r="11" spans="1:4" x14ac:dyDescent="0.2">
      <c r="A11" s="2"/>
      <c r="C11" s="7"/>
    </row>
    <row r="12" spans="1:4" x14ac:dyDescent="0.2">
      <c r="A12" s="3" t="s">
        <v>10</v>
      </c>
      <c r="B12" s="5">
        <f>(B8/B9)*B10</f>
        <v>37.350852272727273</v>
      </c>
      <c r="C12" s="7" t="s">
        <v>6</v>
      </c>
    </row>
    <row r="13" spans="1:4" x14ac:dyDescent="0.2">
      <c r="A13" s="8" t="s">
        <v>11</v>
      </c>
      <c r="B13" s="9">
        <f>B12*42.46</f>
        <v>1585.9171875</v>
      </c>
      <c r="C13" s="7" t="s">
        <v>5</v>
      </c>
    </row>
    <row r="14" spans="1:4" x14ac:dyDescent="0.2">
      <c r="A14" s="6"/>
      <c r="B14" s="6"/>
      <c r="C14" s="6"/>
    </row>
    <row r="16" spans="1:4" ht="18" x14ac:dyDescent="0.25">
      <c r="A16" s="4" t="s">
        <v>26</v>
      </c>
    </row>
    <row r="18" spans="1:4" x14ac:dyDescent="0.2">
      <c r="A18" s="2" t="s">
        <v>16</v>
      </c>
      <c r="B18" s="2">
        <v>1.5</v>
      </c>
      <c r="C18" s="7" t="s">
        <v>7</v>
      </c>
    </row>
    <row r="19" spans="1:4" x14ac:dyDescent="0.2">
      <c r="A19" s="2" t="s">
        <v>2</v>
      </c>
      <c r="B19" s="2">
        <v>60</v>
      </c>
      <c r="C19" s="7" t="s">
        <v>7</v>
      </c>
    </row>
    <row r="20" spans="1:4" x14ac:dyDescent="0.2">
      <c r="A20" s="2" t="s">
        <v>3</v>
      </c>
      <c r="B20" s="18">
        <v>997</v>
      </c>
      <c r="C20" s="7" t="s">
        <v>8</v>
      </c>
    </row>
    <row r="21" spans="1:4" x14ac:dyDescent="0.2">
      <c r="A21" s="2"/>
      <c r="C21" s="7"/>
    </row>
    <row r="22" spans="1:4" x14ac:dyDescent="0.2">
      <c r="A22" s="3" t="s">
        <v>12</v>
      </c>
      <c r="B22" s="3">
        <f>ROUND((B18/B19)*B20*(4/5),2)</f>
        <v>19.940000000000001</v>
      </c>
      <c r="C22" s="7" t="s">
        <v>6</v>
      </c>
      <c r="D22" s="22"/>
    </row>
    <row r="23" spans="1:4" x14ac:dyDescent="0.2">
      <c r="A23" s="8" t="s">
        <v>13</v>
      </c>
      <c r="B23" s="9">
        <f>B22*42.46</f>
        <v>846.65240000000006</v>
      </c>
      <c r="C23" s="7" t="s">
        <v>5</v>
      </c>
    </row>
    <row r="24" spans="1:4" x14ac:dyDescent="0.2">
      <c r="A24" s="6"/>
      <c r="B24" s="6"/>
      <c r="C24" s="6"/>
    </row>
    <row r="26" spans="1:4" ht="18" x14ac:dyDescent="0.25">
      <c r="A26" s="4" t="s">
        <v>22</v>
      </c>
    </row>
    <row r="28" spans="1:4" x14ac:dyDescent="0.2">
      <c r="A28" s="2" t="s">
        <v>17</v>
      </c>
      <c r="B28" s="2">
        <v>30</v>
      </c>
      <c r="C28" s="7" t="s">
        <v>7</v>
      </c>
    </row>
    <row r="29" spans="1:4" x14ac:dyDescent="0.2">
      <c r="A29" s="2" t="s">
        <v>2</v>
      </c>
      <c r="B29" s="2">
        <v>60</v>
      </c>
      <c r="C29" s="7" t="s">
        <v>7</v>
      </c>
    </row>
    <row r="30" spans="1:4" x14ac:dyDescent="0.2">
      <c r="A30" s="2" t="s">
        <v>18</v>
      </c>
      <c r="B30" s="18">
        <f>ROUND((158+318)/2, 0)</f>
        <v>238</v>
      </c>
      <c r="C30" s="7" t="s">
        <v>8</v>
      </c>
      <c r="D30" s="22"/>
    </row>
    <row r="31" spans="1:4" x14ac:dyDescent="0.2">
      <c r="C31" s="7"/>
    </row>
    <row r="32" spans="1:4" x14ac:dyDescent="0.2">
      <c r="A32" s="3" t="s">
        <v>19</v>
      </c>
      <c r="B32" s="5">
        <f>(B28/B29)*B30*(B3/B4)</f>
        <v>70.551609848484858</v>
      </c>
      <c r="C32" s="7" t="s">
        <v>6</v>
      </c>
    </row>
    <row r="33" spans="1:3" ht="13.5" thickBot="1" x14ac:dyDescent="0.25">
      <c r="A33" s="15" t="s">
        <v>20</v>
      </c>
      <c r="B33" s="16">
        <f>B32*42.46</f>
        <v>2995.6213541666671</v>
      </c>
      <c r="C33" s="17" t="s">
        <v>5</v>
      </c>
    </row>
    <row r="34" spans="1:3" ht="13.5" thickTop="1" x14ac:dyDescent="0.2"/>
    <row r="35" spans="1:3" ht="15.75" x14ac:dyDescent="0.25">
      <c r="A35" s="21" t="s">
        <v>24</v>
      </c>
      <c r="B35" s="11">
        <f>B13+B23+B33</f>
        <v>5428.1909416666676</v>
      </c>
      <c r="C35" s="12" t="s">
        <v>5</v>
      </c>
    </row>
    <row r="36" spans="1:3" ht="15" x14ac:dyDescent="0.25">
      <c r="A36" s="14"/>
      <c r="B36" s="13"/>
    </row>
    <row r="37" spans="1:3" ht="15.75" x14ac:dyDescent="0.25">
      <c r="A37" s="10"/>
      <c r="B37" s="9"/>
      <c r="C37" s="12"/>
    </row>
    <row r="39" spans="1:3" x14ac:dyDescent="0.2">
      <c r="A39" s="23"/>
      <c r="B39" s="24"/>
    </row>
  </sheetData>
  <mergeCells count="1">
    <mergeCell ref="A39:B39"/>
  </mergeCells>
  <printOptions horizontalCentered="1"/>
  <pageMargins left="0.75" right="0.75" top="1" bottom="1" header="0.5" footer="0.5"/>
  <pageSetup orientation="portrait" horizontalDpi="300" verticalDpi="300" r:id="rId1"/>
  <headerFooter alignWithMargins="0">
    <oddHeader>&amp;R&amp;8CASE NO. 2026-00200
ATTACHMENT 1
TO STAFF DR 1-03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D5C20-6B79-441E-AA95-BA0ADCEE4D06}">
  <sheetPr>
    <pageSetUpPr fitToPage="1"/>
  </sheetPr>
  <dimension ref="A1:D39"/>
  <sheetViews>
    <sheetView workbookViewId="0">
      <selection activeCell="A16" sqref="A16"/>
    </sheetView>
  </sheetViews>
  <sheetFormatPr defaultRowHeight="12.75" x14ac:dyDescent="0.2"/>
  <cols>
    <col min="1" max="1" width="65.42578125" customWidth="1"/>
    <col min="2" max="2" width="15.42578125" customWidth="1"/>
    <col min="3" max="3" width="13.7109375" customWidth="1"/>
  </cols>
  <sheetData>
    <row r="1" spans="1:4" ht="18" x14ac:dyDescent="0.25">
      <c r="A1" s="1"/>
    </row>
    <row r="3" spans="1:4" x14ac:dyDescent="0.2">
      <c r="A3" s="2" t="s">
        <v>0</v>
      </c>
      <c r="B3" s="20">
        <v>126574</v>
      </c>
      <c r="C3" s="7" t="s">
        <v>4</v>
      </c>
      <c r="D3" s="22"/>
    </row>
    <row r="4" spans="1:4" x14ac:dyDescent="0.2">
      <c r="A4" s="2" t="s">
        <v>9</v>
      </c>
      <c r="B4" s="19">
        <f>64*5280</f>
        <v>337920</v>
      </c>
      <c r="C4" s="7" t="s">
        <v>4</v>
      </c>
    </row>
    <row r="5" spans="1:4" x14ac:dyDescent="0.2">
      <c r="A5" s="2"/>
      <c r="C5" s="7"/>
    </row>
    <row r="6" spans="1:4" ht="18" x14ac:dyDescent="0.25">
      <c r="A6" s="4" t="s">
        <v>14</v>
      </c>
    </row>
    <row r="7" spans="1:4" x14ac:dyDescent="0.2">
      <c r="A7" s="2"/>
    </row>
    <row r="8" spans="1:4" x14ac:dyDescent="0.2">
      <c r="A8" s="2" t="s">
        <v>0</v>
      </c>
      <c r="B8" s="20">
        <f>B3</f>
        <v>126574</v>
      </c>
      <c r="C8" s="7" t="s">
        <v>4</v>
      </c>
      <c r="D8" s="22"/>
    </row>
    <row r="9" spans="1:4" x14ac:dyDescent="0.2">
      <c r="A9" s="2" t="s">
        <v>1</v>
      </c>
      <c r="B9" s="2">
        <v>5280</v>
      </c>
      <c r="C9" s="7" t="s">
        <v>4</v>
      </c>
    </row>
    <row r="10" spans="1:4" x14ac:dyDescent="0.2">
      <c r="A10" s="2" t="s">
        <v>27</v>
      </c>
      <c r="B10" s="2">
        <v>1.5</v>
      </c>
      <c r="C10" s="7" t="s">
        <v>6</v>
      </c>
    </row>
    <row r="11" spans="1:4" x14ac:dyDescent="0.2">
      <c r="A11" s="2"/>
      <c r="C11" s="7"/>
    </row>
    <row r="12" spans="1:4" x14ac:dyDescent="0.2">
      <c r="A12" s="3" t="s">
        <v>10</v>
      </c>
      <c r="B12" s="5">
        <f>(B8/B9)*B10</f>
        <v>35.958522727272729</v>
      </c>
      <c r="C12" s="7" t="s">
        <v>6</v>
      </c>
    </row>
    <row r="13" spans="1:4" x14ac:dyDescent="0.2">
      <c r="A13" s="8" t="s">
        <v>11</v>
      </c>
      <c r="B13" s="9">
        <f>B12*40.18</f>
        <v>1444.8134431818182</v>
      </c>
      <c r="C13" s="7" t="s">
        <v>5</v>
      </c>
    </row>
    <row r="14" spans="1:4" x14ac:dyDescent="0.2">
      <c r="A14" s="6"/>
      <c r="B14" s="6"/>
      <c r="C14" s="6"/>
    </row>
    <row r="16" spans="1:4" ht="18" x14ac:dyDescent="0.25">
      <c r="A16" s="4" t="s">
        <v>15</v>
      </c>
    </row>
    <row r="18" spans="1:4" x14ac:dyDescent="0.2">
      <c r="A18" s="2" t="s">
        <v>16</v>
      </c>
      <c r="B18" s="2">
        <v>1.5</v>
      </c>
      <c r="C18" s="7" t="s">
        <v>7</v>
      </c>
    </row>
    <row r="19" spans="1:4" x14ac:dyDescent="0.2">
      <c r="A19" s="2" t="s">
        <v>2</v>
      </c>
      <c r="B19" s="2">
        <v>60</v>
      </c>
      <c r="C19" s="7" t="s">
        <v>7</v>
      </c>
    </row>
    <row r="20" spans="1:4" x14ac:dyDescent="0.2">
      <c r="A20" s="2" t="s">
        <v>3</v>
      </c>
      <c r="B20" s="18">
        <v>1224</v>
      </c>
      <c r="C20" s="7" t="s">
        <v>8</v>
      </c>
    </row>
    <row r="21" spans="1:4" x14ac:dyDescent="0.2">
      <c r="A21" s="2"/>
      <c r="C21" s="7"/>
    </row>
    <row r="22" spans="1:4" x14ac:dyDescent="0.2">
      <c r="A22" s="3" t="s">
        <v>12</v>
      </c>
      <c r="B22" s="3">
        <f>ROUND((B18/B19)*B20*(4/5),2)</f>
        <v>24.48</v>
      </c>
      <c r="C22" s="7" t="s">
        <v>6</v>
      </c>
      <c r="D22" s="22"/>
    </row>
    <row r="23" spans="1:4" x14ac:dyDescent="0.2">
      <c r="A23" s="8" t="s">
        <v>13</v>
      </c>
      <c r="B23" s="9">
        <f>B22*40.18</f>
        <v>983.60640000000001</v>
      </c>
      <c r="C23" s="7" t="s">
        <v>5</v>
      </c>
    </row>
    <row r="24" spans="1:4" x14ac:dyDescent="0.2">
      <c r="A24" s="6"/>
      <c r="B24" s="6"/>
      <c r="C24" s="6"/>
    </row>
    <row r="26" spans="1:4" ht="18" x14ac:dyDescent="0.25">
      <c r="A26" s="4" t="s">
        <v>21</v>
      </c>
    </row>
    <row r="28" spans="1:4" x14ac:dyDescent="0.2">
      <c r="A28" s="2" t="s">
        <v>17</v>
      </c>
      <c r="B28" s="2">
        <v>30</v>
      </c>
      <c r="C28" s="7" t="s">
        <v>7</v>
      </c>
    </row>
    <row r="29" spans="1:4" x14ac:dyDescent="0.2">
      <c r="A29" s="2" t="s">
        <v>2</v>
      </c>
      <c r="B29" s="2">
        <v>60</v>
      </c>
      <c r="C29" s="7" t="s">
        <v>7</v>
      </c>
    </row>
    <row r="30" spans="1:4" x14ac:dyDescent="0.2">
      <c r="A30" s="2" t="s">
        <v>18</v>
      </c>
      <c r="B30" s="18">
        <f>ROUND((158+158)/2, 0)</f>
        <v>158</v>
      </c>
      <c r="C30" s="7" t="s">
        <v>8</v>
      </c>
      <c r="D30" s="22"/>
    </row>
    <row r="31" spans="1:4" x14ac:dyDescent="0.2">
      <c r="C31" s="7"/>
    </row>
    <row r="32" spans="1:4" x14ac:dyDescent="0.2">
      <c r="A32" s="3" t="s">
        <v>19</v>
      </c>
      <c r="B32" s="5">
        <f>(B28/B29)*B30*(B3/B4)</f>
        <v>29.590867660984848</v>
      </c>
      <c r="C32" s="7" t="s">
        <v>6</v>
      </c>
    </row>
    <row r="33" spans="1:3" ht="13.5" thickBot="1" x14ac:dyDescent="0.25">
      <c r="A33" s="15" t="s">
        <v>20</v>
      </c>
      <c r="B33" s="16">
        <f>B32*40.18</f>
        <v>1188.9610626183712</v>
      </c>
      <c r="C33" s="17" t="s">
        <v>5</v>
      </c>
    </row>
    <row r="34" spans="1:3" ht="13.5" thickTop="1" x14ac:dyDescent="0.2"/>
    <row r="35" spans="1:3" ht="15.75" x14ac:dyDescent="0.25">
      <c r="A35" s="21" t="s">
        <v>23</v>
      </c>
      <c r="B35" s="11">
        <f>B13+B23+B33</f>
        <v>3617.3809058001893</v>
      </c>
      <c r="C35" s="12" t="s">
        <v>5</v>
      </c>
    </row>
    <row r="36" spans="1:3" ht="15" x14ac:dyDescent="0.25">
      <c r="A36" s="14"/>
      <c r="B36" s="13"/>
    </row>
    <row r="37" spans="1:3" ht="15.75" x14ac:dyDescent="0.25">
      <c r="A37" s="10"/>
      <c r="B37" s="9"/>
      <c r="C37" s="12"/>
    </row>
    <row r="39" spans="1:3" x14ac:dyDescent="0.2">
      <c r="A39" s="23"/>
      <c r="B39" s="24"/>
    </row>
  </sheetData>
  <mergeCells count="1">
    <mergeCell ref="A39:B39"/>
  </mergeCells>
  <printOptions horizontalCentered="1"/>
  <pageMargins left="0.75" right="0.75" top="1" bottom="1" header="0.5" footer="0.5"/>
  <pageSetup orientation="portrait" horizontalDpi="300" verticalDpi="300" r:id="rId1"/>
  <headerFooter alignWithMargins="0">
    <oddHeader>&amp;R&amp;8CASE NO. 2026-00200
ATTACHMENT 1
TO STAFF DR 1-03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D39"/>
  <sheetViews>
    <sheetView workbookViewId="0">
      <selection activeCell="A16" sqref="A16"/>
    </sheetView>
  </sheetViews>
  <sheetFormatPr defaultRowHeight="12.75" x14ac:dyDescent="0.2"/>
  <cols>
    <col min="1" max="1" width="65.42578125" customWidth="1"/>
    <col min="2" max="2" width="15.42578125" customWidth="1"/>
    <col min="3" max="3" width="13.7109375" customWidth="1"/>
  </cols>
  <sheetData>
    <row r="1" spans="1:4" ht="18" x14ac:dyDescent="0.25">
      <c r="A1" s="1"/>
    </row>
    <row r="3" spans="1:4" x14ac:dyDescent="0.2">
      <c r="A3" s="2" t="s">
        <v>0</v>
      </c>
      <c r="B3" s="20">
        <v>147880</v>
      </c>
      <c r="C3" s="7" t="s">
        <v>4</v>
      </c>
      <c r="D3" s="22"/>
    </row>
    <row r="4" spans="1:4" x14ac:dyDescent="0.2">
      <c r="A4" s="2" t="s">
        <v>9</v>
      </c>
      <c r="B4" s="19">
        <f>95*5280</f>
        <v>501600</v>
      </c>
      <c r="C4" s="7" t="s">
        <v>4</v>
      </c>
    </row>
    <row r="5" spans="1:4" x14ac:dyDescent="0.2">
      <c r="A5" s="2"/>
      <c r="C5" s="7"/>
    </row>
    <row r="6" spans="1:4" ht="18" x14ac:dyDescent="0.25">
      <c r="A6" s="4" t="s">
        <v>33</v>
      </c>
    </row>
    <row r="7" spans="1:4" x14ac:dyDescent="0.2">
      <c r="A7" s="2"/>
    </row>
    <row r="8" spans="1:4" x14ac:dyDescent="0.2">
      <c r="A8" s="2" t="s">
        <v>0</v>
      </c>
      <c r="B8" s="20">
        <f>B3</f>
        <v>147880</v>
      </c>
      <c r="C8" s="7" t="s">
        <v>4</v>
      </c>
      <c r="D8" s="22"/>
    </row>
    <row r="9" spans="1:4" x14ac:dyDescent="0.2">
      <c r="A9" s="2" t="s">
        <v>1</v>
      </c>
      <c r="B9" s="2">
        <v>5280</v>
      </c>
      <c r="C9" s="7" t="s">
        <v>4</v>
      </c>
    </row>
    <row r="10" spans="1:4" x14ac:dyDescent="0.2">
      <c r="A10" s="2" t="s">
        <v>27</v>
      </c>
      <c r="B10" s="2">
        <v>1.5</v>
      </c>
      <c r="C10" s="7" t="s">
        <v>6</v>
      </c>
    </row>
    <row r="11" spans="1:4" x14ac:dyDescent="0.2">
      <c r="A11" s="2"/>
      <c r="C11" s="7"/>
    </row>
    <row r="12" spans="1:4" x14ac:dyDescent="0.2">
      <c r="A12" s="3" t="s">
        <v>10</v>
      </c>
      <c r="B12" s="5">
        <f>(B8/B9)*B10</f>
        <v>42.01136363636364</v>
      </c>
      <c r="C12" s="7" t="s">
        <v>6</v>
      </c>
    </row>
    <row r="13" spans="1:4" x14ac:dyDescent="0.2">
      <c r="A13" s="8" t="s">
        <v>11</v>
      </c>
      <c r="B13" s="9">
        <f>B12*40.04</f>
        <v>1682.1350000000002</v>
      </c>
      <c r="C13" s="7" t="s">
        <v>5</v>
      </c>
    </row>
    <row r="14" spans="1:4" x14ac:dyDescent="0.2">
      <c r="A14" s="6"/>
      <c r="B14" s="6"/>
      <c r="C14" s="6"/>
    </row>
    <row r="16" spans="1:4" ht="18" x14ac:dyDescent="0.25">
      <c r="A16" s="4" t="s">
        <v>34</v>
      </c>
    </row>
    <row r="18" spans="1:4" x14ac:dyDescent="0.2">
      <c r="A18" s="2" t="s">
        <v>16</v>
      </c>
      <c r="B18" s="2">
        <v>1.5</v>
      </c>
      <c r="C18" s="7" t="s">
        <v>7</v>
      </c>
    </row>
    <row r="19" spans="1:4" x14ac:dyDescent="0.2">
      <c r="A19" s="2" t="s">
        <v>2</v>
      </c>
      <c r="B19" s="2">
        <v>60</v>
      </c>
      <c r="C19" s="7" t="s">
        <v>7</v>
      </c>
    </row>
    <row r="20" spans="1:4" x14ac:dyDescent="0.2">
      <c r="A20" s="2" t="s">
        <v>3</v>
      </c>
      <c r="B20" s="18">
        <v>1923</v>
      </c>
      <c r="C20" s="7" t="s">
        <v>8</v>
      </c>
    </row>
    <row r="21" spans="1:4" x14ac:dyDescent="0.2">
      <c r="A21" s="2"/>
      <c r="C21" s="7"/>
    </row>
    <row r="22" spans="1:4" x14ac:dyDescent="0.2">
      <c r="A22" s="3" t="s">
        <v>12</v>
      </c>
      <c r="B22" s="3">
        <f>ROUND((B18/B19)*B20*(4/5),2)</f>
        <v>38.46</v>
      </c>
      <c r="C22" s="7" t="s">
        <v>6</v>
      </c>
      <c r="D22" s="22"/>
    </row>
    <row r="23" spans="1:4" x14ac:dyDescent="0.2">
      <c r="A23" s="8" t="s">
        <v>13</v>
      </c>
      <c r="B23" s="9">
        <f>B22*40.04</f>
        <v>1539.9384</v>
      </c>
      <c r="C23" s="7" t="s">
        <v>5</v>
      </c>
    </row>
    <row r="24" spans="1:4" x14ac:dyDescent="0.2">
      <c r="A24" s="6"/>
      <c r="B24" s="6"/>
      <c r="C24" s="6"/>
    </row>
    <row r="26" spans="1:4" ht="18" x14ac:dyDescent="0.25">
      <c r="A26" s="4" t="s">
        <v>35</v>
      </c>
    </row>
    <row r="28" spans="1:4" x14ac:dyDescent="0.2">
      <c r="A28" s="2" t="s">
        <v>17</v>
      </c>
      <c r="B28" s="2">
        <v>30</v>
      </c>
      <c r="C28" s="7" t="s">
        <v>7</v>
      </c>
    </row>
    <row r="29" spans="1:4" x14ac:dyDescent="0.2">
      <c r="A29" s="2" t="s">
        <v>2</v>
      </c>
      <c r="B29" s="2">
        <v>60</v>
      </c>
      <c r="C29" s="7" t="s">
        <v>7</v>
      </c>
    </row>
    <row r="30" spans="1:4" x14ac:dyDescent="0.2">
      <c r="A30" s="2" t="s">
        <v>18</v>
      </c>
      <c r="B30" s="18">
        <f>ROUND((161+158)/2, 0)</f>
        <v>160</v>
      </c>
      <c r="C30" s="7" t="s">
        <v>8</v>
      </c>
      <c r="D30" s="22"/>
    </row>
    <row r="31" spans="1:4" x14ac:dyDescent="0.2">
      <c r="C31" s="7"/>
    </row>
    <row r="32" spans="1:4" x14ac:dyDescent="0.2">
      <c r="A32" s="3" t="s">
        <v>19</v>
      </c>
      <c r="B32" s="5">
        <f>(B28/B29)*B30*(B3/B4)</f>
        <v>23.585326953748009</v>
      </c>
      <c r="C32" s="7" t="s">
        <v>6</v>
      </c>
    </row>
    <row r="33" spans="1:3" ht="13.5" thickBot="1" x14ac:dyDescent="0.25">
      <c r="A33" s="15" t="s">
        <v>20</v>
      </c>
      <c r="B33" s="16">
        <f>B32*40.04</f>
        <v>944.35649122807024</v>
      </c>
      <c r="C33" s="17" t="s">
        <v>5</v>
      </c>
    </row>
    <row r="34" spans="1:3" ht="13.5" thickTop="1" x14ac:dyDescent="0.2"/>
    <row r="35" spans="1:3" ht="15.75" x14ac:dyDescent="0.25">
      <c r="A35" s="21" t="s">
        <v>32</v>
      </c>
      <c r="B35" s="11">
        <f>B13+B23+B33</f>
        <v>4166.4298912280701</v>
      </c>
      <c r="C35" s="12" t="s">
        <v>5</v>
      </c>
    </row>
    <row r="36" spans="1:3" ht="15" x14ac:dyDescent="0.25">
      <c r="A36" s="14"/>
      <c r="B36" s="13"/>
    </row>
    <row r="37" spans="1:3" ht="15.75" x14ac:dyDescent="0.25">
      <c r="A37" s="10"/>
      <c r="B37" s="9"/>
      <c r="C37" s="12"/>
    </row>
    <row r="39" spans="1:3" x14ac:dyDescent="0.2">
      <c r="A39" s="23"/>
      <c r="B39" s="24"/>
    </row>
  </sheetData>
  <mergeCells count="1">
    <mergeCell ref="A39:B39"/>
  </mergeCells>
  <phoneticPr fontId="3" type="noConversion"/>
  <printOptions horizontalCentered="1"/>
  <pageMargins left="0.75" right="0.75" top="1" bottom="1" header="0.5" footer="0.5"/>
  <pageSetup orientation="portrait" horizontalDpi="300" verticalDpi="300" r:id="rId1"/>
  <headerFooter alignWithMargins="0">
    <oddHeader>&amp;R&amp;8CASE NO. 2026-00200
ATTACHMENT 1
TO STAFF DR 1-03</oddHeader>
  </headerFooter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99F58-D007-468E-8BA5-C24509D31090}">
  <sheetPr>
    <pageSetUpPr fitToPage="1"/>
  </sheetPr>
  <dimension ref="A1:D39"/>
  <sheetViews>
    <sheetView workbookViewId="0">
      <selection activeCell="A16" sqref="A16"/>
    </sheetView>
  </sheetViews>
  <sheetFormatPr defaultRowHeight="12.75" x14ac:dyDescent="0.2"/>
  <cols>
    <col min="1" max="1" width="65.42578125" customWidth="1"/>
    <col min="2" max="2" width="15.42578125" customWidth="1"/>
    <col min="3" max="3" width="13.7109375" customWidth="1"/>
  </cols>
  <sheetData>
    <row r="1" spans="1:4" ht="18" x14ac:dyDescent="0.25">
      <c r="A1" s="1"/>
    </row>
    <row r="3" spans="1:4" x14ac:dyDescent="0.2">
      <c r="A3" s="2" t="s">
        <v>0</v>
      </c>
      <c r="B3" s="20">
        <v>159739</v>
      </c>
      <c r="C3" s="7" t="s">
        <v>4</v>
      </c>
      <c r="D3" s="22"/>
    </row>
    <row r="4" spans="1:4" x14ac:dyDescent="0.2">
      <c r="A4" s="2" t="s">
        <v>9</v>
      </c>
      <c r="B4" s="19">
        <f>173.3*5280</f>
        <v>915024.00000000012</v>
      </c>
      <c r="C4" s="7" t="s">
        <v>4</v>
      </c>
    </row>
    <row r="5" spans="1:4" x14ac:dyDescent="0.2">
      <c r="A5" s="2"/>
      <c r="C5" s="7"/>
    </row>
    <row r="6" spans="1:4" ht="18" x14ac:dyDescent="0.25">
      <c r="A6" s="4" t="s">
        <v>28</v>
      </c>
    </row>
    <row r="7" spans="1:4" x14ac:dyDescent="0.2">
      <c r="A7" s="2"/>
    </row>
    <row r="8" spans="1:4" x14ac:dyDescent="0.2">
      <c r="A8" s="2" t="s">
        <v>0</v>
      </c>
      <c r="B8" s="20">
        <f>B3</f>
        <v>159739</v>
      </c>
      <c r="C8" s="7" t="s">
        <v>4</v>
      </c>
      <c r="D8" s="22"/>
    </row>
    <row r="9" spans="1:4" x14ac:dyDescent="0.2">
      <c r="A9" s="2" t="s">
        <v>1</v>
      </c>
      <c r="B9" s="2">
        <v>5280</v>
      </c>
      <c r="C9" s="7" t="s">
        <v>4</v>
      </c>
    </row>
    <row r="10" spans="1:4" x14ac:dyDescent="0.2">
      <c r="A10" s="2" t="s">
        <v>27</v>
      </c>
      <c r="B10" s="2">
        <v>1.5</v>
      </c>
      <c r="C10" s="7" t="s">
        <v>6</v>
      </c>
    </row>
    <row r="11" spans="1:4" x14ac:dyDescent="0.2">
      <c r="A11" s="2"/>
      <c r="C11" s="7"/>
    </row>
    <row r="12" spans="1:4" x14ac:dyDescent="0.2">
      <c r="A12" s="3" t="s">
        <v>10</v>
      </c>
      <c r="B12" s="5">
        <f>(B8/B9)*B10</f>
        <v>45.380397727272729</v>
      </c>
      <c r="C12" s="7" t="s">
        <v>6</v>
      </c>
    </row>
    <row r="13" spans="1:4" x14ac:dyDescent="0.2">
      <c r="A13" s="8" t="s">
        <v>11</v>
      </c>
      <c r="B13" s="9">
        <f>B12*46.71</f>
        <v>2119.7183778409094</v>
      </c>
      <c r="C13" s="7" t="s">
        <v>5</v>
      </c>
    </row>
    <row r="14" spans="1:4" x14ac:dyDescent="0.2">
      <c r="A14" s="6"/>
      <c r="B14" s="6"/>
      <c r="C14" s="6"/>
    </row>
    <row r="16" spans="1:4" ht="18" x14ac:dyDescent="0.25">
      <c r="A16" s="4" t="s">
        <v>29</v>
      </c>
    </row>
    <row r="18" spans="1:4" x14ac:dyDescent="0.2">
      <c r="A18" s="2" t="s">
        <v>16</v>
      </c>
      <c r="B18" s="2">
        <v>1.5</v>
      </c>
      <c r="C18" s="7" t="s">
        <v>7</v>
      </c>
    </row>
    <row r="19" spans="1:4" x14ac:dyDescent="0.2">
      <c r="A19" s="2" t="s">
        <v>2</v>
      </c>
      <c r="B19" s="2">
        <v>60</v>
      </c>
      <c r="C19" s="7" t="s">
        <v>7</v>
      </c>
    </row>
    <row r="20" spans="1:4" x14ac:dyDescent="0.2">
      <c r="A20" s="2" t="s">
        <v>3</v>
      </c>
      <c r="B20" s="18">
        <v>1673</v>
      </c>
      <c r="C20" s="7" t="s">
        <v>8</v>
      </c>
    </row>
    <row r="21" spans="1:4" x14ac:dyDescent="0.2">
      <c r="A21" s="2"/>
      <c r="C21" s="7"/>
    </row>
    <row r="22" spans="1:4" x14ac:dyDescent="0.2">
      <c r="A22" s="3" t="s">
        <v>12</v>
      </c>
      <c r="B22" s="3">
        <f>ROUND((B18/B19)*B20*(4/5),2)</f>
        <v>33.46</v>
      </c>
      <c r="C22" s="7" t="s">
        <v>6</v>
      </c>
      <c r="D22" s="22"/>
    </row>
    <row r="23" spans="1:4" x14ac:dyDescent="0.2">
      <c r="A23" s="8" t="s">
        <v>13</v>
      </c>
      <c r="B23" s="9">
        <f>B22*46.71</f>
        <v>1562.9166</v>
      </c>
      <c r="C23" s="7" t="s">
        <v>5</v>
      </c>
    </row>
    <row r="24" spans="1:4" x14ac:dyDescent="0.2">
      <c r="A24" s="6"/>
      <c r="B24" s="6"/>
      <c r="C24" s="6"/>
    </row>
    <row r="26" spans="1:4" ht="18" x14ac:dyDescent="0.25">
      <c r="A26" s="4" t="s">
        <v>30</v>
      </c>
    </row>
    <row r="28" spans="1:4" x14ac:dyDescent="0.2">
      <c r="A28" s="2" t="s">
        <v>17</v>
      </c>
      <c r="B28" s="2">
        <v>30</v>
      </c>
      <c r="C28" s="7" t="s">
        <v>7</v>
      </c>
    </row>
    <row r="29" spans="1:4" x14ac:dyDescent="0.2">
      <c r="A29" s="2" t="s">
        <v>2</v>
      </c>
      <c r="B29" s="2">
        <v>60</v>
      </c>
      <c r="C29" s="7" t="s">
        <v>7</v>
      </c>
    </row>
    <row r="30" spans="1:4" x14ac:dyDescent="0.2">
      <c r="A30" s="2" t="s">
        <v>18</v>
      </c>
      <c r="B30" s="18">
        <f>ROUND((227+161)/2, 0)</f>
        <v>194</v>
      </c>
      <c r="C30" s="7" t="s">
        <v>8</v>
      </c>
      <c r="D30" s="22"/>
    </row>
    <row r="31" spans="1:4" x14ac:dyDescent="0.2">
      <c r="C31" s="7"/>
    </row>
    <row r="32" spans="1:4" x14ac:dyDescent="0.2">
      <c r="A32" s="3" t="s">
        <v>19</v>
      </c>
      <c r="B32" s="5">
        <f>(B28/B29)*B30*(B3/B4)</f>
        <v>16.933635620486456</v>
      </c>
      <c r="C32" s="7" t="s">
        <v>6</v>
      </c>
    </row>
    <row r="33" spans="1:3" ht="13.5" thickBot="1" x14ac:dyDescent="0.25">
      <c r="A33" s="15" t="s">
        <v>20</v>
      </c>
      <c r="B33" s="16">
        <f>B32*46.71</f>
        <v>790.97011983292236</v>
      </c>
      <c r="C33" s="17" t="s">
        <v>5</v>
      </c>
    </row>
    <row r="34" spans="1:3" ht="13.5" thickTop="1" x14ac:dyDescent="0.2"/>
    <row r="35" spans="1:3" ht="15.75" x14ac:dyDescent="0.25">
      <c r="A35" s="21" t="s">
        <v>31</v>
      </c>
      <c r="B35" s="11">
        <f>B13+B23+B33</f>
        <v>4473.6050976738316</v>
      </c>
      <c r="C35" s="12" t="s">
        <v>5</v>
      </c>
    </row>
    <row r="36" spans="1:3" ht="15" x14ac:dyDescent="0.25">
      <c r="A36" s="14"/>
      <c r="B36" s="13"/>
    </row>
    <row r="37" spans="1:3" ht="15.75" x14ac:dyDescent="0.25">
      <c r="A37" s="10"/>
      <c r="B37" s="9"/>
      <c r="C37" s="12"/>
    </row>
    <row r="39" spans="1:3" x14ac:dyDescent="0.2">
      <c r="A39" s="23"/>
      <c r="B39" s="24"/>
    </row>
  </sheetData>
  <mergeCells count="1">
    <mergeCell ref="A39:B39"/>
  </mergeCells>
  <printOptions horizontalCentered="1"/>
  <pageMargins left="0.75" right="0.75" top="1" bottom="1" header="0.5" footer="0.5"/>
  <pageSetup orientation="portrait" horizontalDpi="300" verticalDpi="300" r:id="rId1"/>
  <headerFooter alignWithMargins="0">
    <oddHeader>&amp;R&amp;8CASE NO. 2026-00200
ATTACHMENT 1
TO STAFF DR 1-03</oddHeader>
  </headerFooter>
</worksheet>
</file>

<file path=docMetadata/LabelInfo.xml><?xml version="1.0" encoding="utf-8"?>
<clbl:labelList xmlns:clbl="http://schemas.microsoft.com/office/2020/mipLabelMetadata">
  <clbl:label id="{5c1ed7e6-714c-49e1-bb1a-51859f3a48fb}" enabled="0" method="" siteId="{5c1ed7e6-714c-49e1-bb1a-51859f3a48f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2027</vt:lpstr>
      <vt:lpstr>2026</vt:lpstr>
      <vt:lpstr>2025</vt:lpstr>
      <vt:lpstr>2024</vt:lpstr>
      <vt:lpstr>2023</vt:lpstr>
      <vt:lpstr>'2023'!Print_Area</vt:lpstr>
      <vt:lpstr>'2024'!Print_Area</vt:lpstr>
      <vt:lpstr>'2025'!Print_Area</vt:lpstr>
      <vt:lpstr>'2026'!Print_Area</vt:lpstr>
      <vt:lpstr>'2027'!Print_Area</vt:lpstr>
    </vt:vector>
  </TitlesOfParts>
  <Company>Atmos Energy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Starling</dc:creator>
  <cp:lastModifiedBy>Wilen, Eric</cp:lastModifiedBy>
  <cp:lastPrinted>2026-08-20T01:24:08Z</cp:lastPrinted>
  <dcterms:created xsi:type="dcterms:W3CDTF">2003-05-13T13:18:45Z</dcterms:created>
  <dcterms:modified xsi:type="dcterms:W3CDTF">2026-08-20T01:24:15Z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ustomUiType">
    <vt:lpwstr>2</vt:lpwstr>
  </property>
</Properties>
</file>