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8_{DF70C446-6998-4648-A988-DBBCBB1E695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Q6-LGE RS Bill Impact" sheetId="1" r:id="rId1"/>
  </sheets>
  <definedNames>
    <definedName name="_xlnm.Print_Area" localSheetId="0">'Q6-LGE RS Bill Impact'!$A$1:$M$31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5" i="1" l="1"/>
  <c r="I34" i="1"/>
  <c r="I32" i="1"/>
  <c r="I31" i="1"/>
  <c r="J5" i="1" l="1"/>
  <c r="J34" i="1" l="1"/>
  <c r="J24" i="1"/>
  <c r="J29" i="1" l="1"/>
  <c r="K29" i="1" s="1"/>
  <c r="J19" i="1"/>
  <c r="K19" i="1" s="1"/>
  <c r="E6" i="1" l="1"/>
  <c r="E13" i="1"/>
  <c r="J25" i="1"/>
  <c r="J35" i="1" s="1"/>
  <c r="D28" i="1" l="1"/>
  <c r="D29" i="1"/>
  <c r="D30" i="1"/>
  <c r="D27" i="1"/>
  <c r="J20" i="1"/>
  <c r="J30" i="1" s="1"/>
  <c r="E23" i="1" l="1"/>
  <c r="J22" i="1" l="1"/>
  <c r="J32" i="1" s="1"/>
  <c r="J21" i="1"/>
  <c r="J31" i="1" s="1"/>
  <c r="I21" i="1"/>
  <c r="E22" i="1" l="1"/>
  <c r="J6" i="1" s="1"/>
  <c r="J14" i="1" l="1"/>
  <c r="J38" i="1" s="1"/>
  <c r="J13" i="1"/>
  <c r="J23" i="1" l="1"/>
  <c r="J10" i="1"/>
  <c r="J9" i="1"/>
  <c r="E18" i="1"/>
  <c r="L18" i="1" s="1"/>
  <c r="K32" i="1" l="1"/>
  <c r="K30" i="1"/>
  <c r="K31" i="1"/>
  <c r="K20" i="1"/>
  <c r="K21" i="1"/>
  <c r="K22" i="1"/>
  <c r="J7" i="1"/>
  <c r="J11" i="1" s="1"/>
  <c r="J15" i="1" s="1"/>
  <c r="K24" i="1" l="1"/>
  <c r="K34" i="1"/>
  <c r="K23" i="1"/>
  <c r="K38" i="1" s="1"/>
  <c r="J33" i="1"/>
  <c r="K33" i="1" s="1"/>
  <c r="K35" i="1" s="1"/>
  <c r="J39" i="1"/>
  <c r="J40" i="1" s="1"/>
  <c r="K25" i="1" l="1"/>
  <c r="K26" i="1" s="1"/>
  <c r="K39" i="1"/>
  <c r="K40" i="1" s="1"/>
  <c r="K36" i="1"/>
  <c r="J16" i="1"/>
  <c r="K41" i="1" l="1"/>
</calcChain>
</file>

<file path=xl/sharedStrings.xml><?xml version="1.0" encoding="utf-8"?>
<sst xmlns="http://schemas.openxmlformats.org/spreadsheetml/2006/main" count="65" uniqueCount="55">
  <si>
    <t>Form 1.10 - Line 14</t>
  </si>
  <si>
    <t>Adjusted Net Juris E(M) as filed</t>
  </si>
  <si>
    <t>Form 1.10 - Line 15</t>
  </si>
  <si>
    <t>Group 1 Rev as % 12-mo Total Rev</t>
  </si>
  <si>
    <t>Group 1 E(m) as filed</t>
  </si>
  <si>
    <t>Form 1.10 - Line 17</t>
  </si>
  <si>
    <t>Group 1 12-month revenue</t>
  </si>
  <si>
    <t>Billing Factor filed</t>
  </si>
  <si>
    <t>kWh</t>
  </si>
  <si>
    <t>DSM</t>
  </si>
  <si>
    <t>ECR (as billed)</t>
  </si>
  <si>
    <t>ECR (as adjusted)</t>
  </si>
  <si>
    <t>Change in ECR</t>
  </si>
  <si>
    <t>positive number = under collection = recovery</t>
  </si>
  <si>
    <t>INPUTS:</t>
  </si>
  <si>
    <t>Expense Month for calculations</t>
  </si>
  <si>
    <t>Page 30</t>
  </si>
  <si>
    <t>Residential Sales (kWh)</t>
  </si>
  <si>
    <t xml:space="preserve">    times 12 for 12-month number</t>
  </si>
  <si>
    <t>Residential Avg Customers Year Ended</t>
  </si>
  <si>
    <t>Response to DR Q2</t>
  </si>
  <si>
    <t>Adjustment for (Over)/Under Collection</t>
  </si>
  <si>
    <t>Adjusted Net Juris E(M) as adjusted for (Over)/Under Collection</t>
  </si>
  <si>
    <t>Form 1.10 - Line 16</t>
  </si>
  <si>
    <t>Group 1 E(m)</t>
  </si>
  <si>
    <t>Billing Factors</t>
  </si>
  <si>
    <t>Tariff</t>
  </si>
  <si>
    <t>Monthly Filing</t>
  </si>
  <si>
    <t>Residential Bill Impact Calculations</t>
  </si>
  <si>
    <t>Group 1 E(m) as adjusted</t>
  </si>
  <si>
    <t>Billing Factor as adjusted</t>
  </si>
  <si>
    <t>Billing Factor as filed</t>
  </si>
  <si>
    <t>Average Residential Usage</t>
  </si>
  <si>
    <t>Impact to billing factor</t>
  </si>
  <si>
    <t>Number of Months to collect/distribute</t>
  </si>
  <si>
    <t>Monthly Adj for (Over)/Under Collection</t>
  </si>
  <si>
    <t>Position for Review Period Collection</t>
  </si>
  <si>
    <t>negative number = over collection = distribution</t>
  </si>
  <si>
    <t>Group 1 12-month avg revenue</t>
  </si>
  <si>
    <t>Page 18</t>
  </si>
  <si>
    <t>Form 1.10 - Line 13</t>
  </si>
  <si>
    <t>RAR</t>
  </si>
  <si>
    <t>Base Rate</t>
  </si>
  <si>
    <t>Bill Impact, Average Residential Customer (as billed)</t>
  </si>
  <si>
    <t>Bill Impact, Average Residential Customer (as adjusted)</t>
  </si>
  <si>
    <t>ECR</t>
  </si>
  <si>
    <t>Change in Total Bill</t>
  </si>
  <si>
    <t>Billing Month for calculation</t>
  </si>
  <si>
    <t>Basic Service Charge (Based on 31 Days)</t>
  </si>
  <si>
    <t>PGR</t>
  </si>
  <si>
    <t>ECR Monthly Filing - Jun-26 Expense Month for calculations</t>
  </si>
  <si>
    <t>Financial Reports - Year Ended February 2026</t>
  </si>
  <si>
    <t>LG&amp;E ECR Review Case No. 2026-00178</t>
  </si>
  <si>
    <t>Basic Service Charge - effective 02-16-26</t>
  </si>
  <si>
    <t>Base Rate - effective 08-14-26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</si>
</sst>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[$-409]mmm\-yy;@"/>
    <numFmt numFmtId="166" formatCode="[$-409]mmmm\ d\,\ yyyy;@"/>
    <numFmt numFmtId="167" formatCode="0.00000_);\(0.00000\)"/>
    <numFmt numFmtId="168" formatCode="_(&quot;$&quot;* #,##0_);_(&quot;$&quot;* \(#,##0\);_(&quot;$&quot;* &quot;0&quot;_);_(@_)"/>
    <numFmt numFmtId="169" formatCode="_(&quot;$&quot;* #,##0.00_);_(&quot;$&quot;* \(#,##0.00\);_(&quot;$&quot;* &quot;0&quot;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u/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 applyProtection="1">
      <protection locked="0"/>
    </xf>
    <xf numFmtId="0" fontId="3" fillId="0" borderId="0" xfId="3" quotePrefix="1" applyFont="1" applyAlignment="1">
      <alignment horizontal="left"/>
    </xf>
    <xf numFmtId="0" fontId="3" fillId="0" borderId="0" xfId="0" applyFont="1"/>
    <xf numFmtId="0" fontId="6" fillId="0" borderId="0" xfId="0" applyFont="1"/>
    <xf numFmtId="0" fontId="3" fillId="0" borderId="0" xfId="0" quotePrefix="1" applyFont="1" applyAlignment="1">
      <alignment horizontal="left"/>
    </xf>
    <xf numFmtId="41" fontId="3" fillId="0" borderId="0" xfId="0" applyNumberFormat="1" applyFont="1"/>
    <xf numFmtId="0" fontId="4" fillId="0" borderId="9" xfId="3" applyFont="1" applyBorder="1"/>
    <xf numFmtId="0" fontId="4" fillId="0" borderId="10" xfId="3" applyFont="1" applyBorder="1" applyAlignment="1">
      <alignment horizontal="right" indent="1"/>
    </xf>
    <xf numFmtId="3" fontId="4" fillId="0" borderId="11" xfId="3" applyNumberFormat="1" applyFont="1" applyBorder="1"/>
    <xf numFmtId="0" fontId="3" fillId="0" borderId="0" xfId="3" applyFont="1" applyAlignment="1">
      <alignment horizontal="left" indent="1"/>
    </xf>
    <xf numFmtId="3" fontId="4" fillId="0" borderId="0" xfId="3" applyNumberFormat="1" applyFont="1"/>
    <xf numFmtId="167" fontId="3" fillId="0" borderId="0" xfId="3" applyNumberFormat="1" applyFont="1" applyProtection="1">
      <protection locked="0"/>
    </xf>
    <xf numFmtId="168" fontId="3" fillId="0" borderId="0" xfId="0" applyNumberFormat="1" applyFont="1"/>
    <xf numFmtId="166" fontId="3" fillId="0" borderId="0" xfId="3" applyNumberFormat="1" applyFont="1" applyAlignment="1">
      <alignment horizontal="left" indent="1"/>
    </xf>
    <xf numFmtId="0" fontId="3" fillId="0" borderId="0" xfId="0" applyFont="1" applyAlignment="1">
      <alignment horizontal="center"/>
    </xf>
    <xf numFmtId="0" fontId="3" fillId="0" borderId="0" xfId="3" applyFont="1"/>
    <xf numFmtId="166" fontId="3" fillId="0" borderId="0" xfId="3" applyNumberFormat="1" applyFont="1" applyAlignment="1">
      <alignment horizontal="left"/>
    </xf>
    <xf numFmtId="0" fontId="3" fillId="0" borderId="6" xfId="0" applyFont="1" applyBorder="1"/>
    <xf numFmtId="44" fontId="3" fillId="0" borderId="0" xfId="4" applyFont="1" applyFill="1" applyBorder="1" applyProtection="1">
      <protection locked="0"/>
    </xf>
    <xf numFmtId="10" fontId="3" fillId="0" borderId="0" xfId="2" applyNumberFormat="1" applyFont="1" applyFill="1" applyBorder="1" applyProtection="1">
      <protection locked="0"/>
    </xf>
    <xf numFmtId="0" fontId="4" fillId="0" borderId="0" xfId="0" quotePrefix="1" applyFont="1" applyAlignment="1" applyProtection="1">
      <alignment horizontal="left"/>
      <protection locked="0"/>
    </xf>
    <xf numFmtId="0" fontId="3" fillId="0" borderId="1" xfId="0" applyFont="1" applyBorder="1"/>
    <xf numFmtId="0" fontId="3" fillId="0" borderId="2" xfId="0" applyFont="1" applyBorder="1"/>
    <xf numFmtId="0" fontId="4" fillId="0" borderId="2" xfId="0" applyFont="1" applyBorder="1"/>
    <xf numFmtId="0" fontId="3" fillId="0" borderId="3" xfId="0" applyFont="1" applyBorder="1"/>
    <xf numFmtId="0" fontId="5" fillId="0" borderId="0" xfId="3" applyFont="1"/>
    <xf numFmtId="0" fontId="3" fillId="0" borderId="4" xfId="0" applyFont="1" applyBorder="1"/>
    <xf numFmtId="0" fontId="4" fillId="0" borderId="0" xfId="0" applyFont="1"/>
    <xf numFmtId="0" fontId="3" fillId="0" borderId="5" xfId="0" applyFont="1" applyBorder="1"/>
    <xf numFmtId="0" fontId="3" fillId="0" borderId="0" xfId="0" applyFont="1" applyAlignment="1">
      <alignment horizontal="right"/>
    </xf>
    <xf numFmtId="0" fontId="3" fillId="0" borderId="0" xfId="3" applyFont="1" applyAlignment="1">
      <alignment horizontal="right"/>
    </xf>
    <xf numFmtId="164" fontId="3" fillId="0" borderId="0" xfId="3" applyNumberFormat="1" applyFont="1"/>
    <xf numFmtId="43" fontId="3" fillId="0" borderId="0" xfId="1" applyFont="1" applyFill="1" applyBorder="1"/>
    <xf numFmtId="0" fontId="3" fillId="0" borderId="0" xfId="3" quotePrefix="1" applyFont="1" applyAlignment="1">
      <alignment horizontal="right"/>
    </xf>
    <xf numFmtId="41" fontId="3" fillId="0" borderId="6" xfId="3" applyNumberFormat="1" applyFont="1" applyBorder="1"/>
    <xf numFmtId="0" fontId="3" fillId="0" borderId="0" xfId="3" applyFont="1" applyAlignment="1">
      <alignment horizontal="left"/>
    </xf>
    <xf numFmtId="43" fontId="3" fillId="0" borderId="0" xfId="3" applyNumberFormat="1" applyFont="1"/>
    <xf numFmtId="10" fontId="3" fillId="0" borderId="0" xfId="2" applyNumberFormat="1" applyFont="1" applyFill="1" applyBorder="1"/>
    <xf numFmtId="10" fontId="3" fillId="0" borderId="0" xfId="3" applyNumberFormat="1" applyFont="1"/>
    <xf numFmtId="0" fontId="4" fillId="0" borderId="12" xfId="3" applyFont="1" applyBorder="1"/>
    <xf numFmtId="44" fontId="3" fillId="0" borderId="0" xfId="3" applyNumberFormat="1" applyFont="1"/>
    <xf numFmtId="0" fontId="4" fillId="0" borderId="0" xfId="3" applyFont="1"/>
    <xf numFmtId="0" fontId="3" fillId="0" borderId="0" xfId="0" applyFont="1" applyAlignment="1">
      <alignment horizontal="left" indent="1"/>
    </xf>
    <xf numFmtId="43" fontId="3" fillId="0" borderId="6" xfId="3" applyNumberFormat="1" applyFont="1" applyBorder="1"/>
    <xf numFmtId="0" fontId="7" fillId="0" borderId="0" xfId="0" applyFont="1"/>
    <xf numFmtId="0" fontId="7" fillId="0" borderId="0" xfId="3" quotePrefix="1" applyFont="1" applyAlignment="1">
      <alignment horizontal="left"/>
    </xf>
    <xf numFmtId="0" fontId="7" fillId="0" borderId="0" xfId="3" applyFont="1"/>
    <xf numFmtId="0" fontId="3" fillId="0" borderId="7" xfId="0" applyFont="1" applyBorder="1"/>
    <xf numFmtId="0" fontId="3" fillId="0" borderId="8" xfId="0" applyFont="1" applyBorder="1"/>
    <xf numFmtId="166" fontId="3" fillId="0" borderId="0" xfId="3" applyNumberFormat="1" applyFont="1" applyAlignment="1">
      <alignment horizontal="right"/>
    </xf>
    <xf numFmtId="165" fontId="3" fillId="0" borderId="0" xfId="0" applyNumberFormat="1" applyFont="1" applyProtection="1">
      <protection locked="0"/>
    </xf>
    <xf numFmtId="43" fontId="3" fillId="0" borderId="0" xfId="1" applyFont="1" applyFill="1" applyBorder="1" applyProtection="1">
      <protection locked="0"/>
    </xf>
    <xf numFmtId="0" fontId="8" fillId="0" borderId="0" xfId="0" applyFont="1" applyAlignment="1">
      <alignment horizontal="right"/>
    </xf>
    <xf numFmtId="44" fontId="7" fillId="0" borderId="0" xfId="3" applyNumberFormat="1" applyFont="1"/>
    <xf numFmtId="10" fontId="3" fillId="0" borderId="0" xfId="2" applyNumberFormat="1" applyFont="1" applyProtection="1">
      <protection locked="0"/>
    </xf>
    <xf numFmtId="165" fontId="3" fillId="2" borderId="0" xfId="0" applyNumberFormat="1" applyFont="1" applyFill="1" applyProtection="1">
      <protection locked="0"/>
    </xf>
    <xf numFmtId="164" fontId="3" fillId="2" borderId="0" xfId="3" applyNumberFormat="1" applyFont="1" applyFill="1" applyProtection="1">
      <protection locked="0"/>
    </xf>
    <xf numFmtId="10" fontId="3" fillId="2" borderId="0" xfId="2" applyNumberFormat="1" applyFont="1" applyFill="1" applyBorder="1" applyProtection="1">
      <protection locked="0"/>
    </xf>
    <xf numFmtId="41" fontId="3" fillId="2" borderId="0" xfId="0" applyNumberFormat="1" applyFont="1" applyFill="1" applyProtection="1">
      <protection locked="0"/>
    </xf>
    <xf numFmtId="169" fontId="3" fillId="2" borderId="0" xfId="3" applyNumberFormat="1" applyFont="1" applyFill="1" applyProtection="1">
      <protection locked="0"/>
    </xf>
    <xf numFmtId="167" fontId="3" fillId="2" borderId="0" xfId="3" applyNumberFormat="1" applyFont="1" applyFill="1" applyProtection="1">
      <protection locked="0"/>
    </xf>
    <xf numFmtId="10" fontId="3" fillId="2" borderId="0" xfId="2" applyNumberFormat="1" applyFont="1" applyFill="1" applyProtection="1">
      <protection locked="0"/>
    </xf>
    <xf numFmtId="168" fontId="3" fillId="2" borderId="0" xfId="0" applyNumberFormat="1" applyFont="1" applyFill="1" applyProtection="1">
      <protection locked="0"/>
    </xf>
  </cellXfs>
  <cellStyles count="5">
    <cellStyle name="Comma" xfId="1" builtinId="3"/>
    <cellStyle name="Currency" xfId="4" builtinId="4"/>
    <cellStyle name="Normal" xfId="0" builtinId="0"/>
    <cellStyle name="Normal 2" xfId="3" xr:uid="{00000000-0005-0000-0000-000002000000}"/>
    <cellStyle name="Percent" xfId="2" builtinId="5"/>
  </cellStyles>
  <dxfs count="0"/>
  <tableStyles count="0" defaultTableStyle="TableStyleMedium2" defaultPivotStyle="PivotStyleLight16"/>
  <colors>
    <mruColors>
      <color rgb="FF1509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45"/>
  <sheetViews>
    <sheetView tabSelected="1" zoomScaleNormal="100" zoomScaleSheetLayoutView="100" workbookViewId="0"/>
  </sheetViews>
  <sheetFormatPr defaultColWidth="9.140625" defaultRowHeight="12.75" x14ac:dyDescent="0.2"/>
  <cols>
    <col min="1" max="1" width="2" style="3" customWidth="1"/>
    <col min="2" max="2" width="2.140625" style="3" customWidth="1"/>
    <col min="3" max="3" width="16.7109375" style="3" customWidth="1"/>
    <col min="4" max="4" width="34.42578125" style="3" bestFit="1" customWidth="1"/>
    <col min="5" max="5" width="12.5703125" style="3" bestFit="1" customWidth="1"/>
    <col min="6" max="6" width="2.28515625" style="3" customWidth="1"/>
    <col min="7" max="8" width="3" style="3" customWidth="1"/>
    <col min="9" max="9" width="44.7109375" style="3" bestFit="1" customWidth="1"/>
    <col min="10" max="10" width="13" style="3" customWidth="1"/>
    <col min="11" max="11" width="9.85546875" style="3" customWidth="1"/>
    <col min="12" max="13" width="12.28515625" style="3" customWidth="1"/>
    <col min="14" max="16384" width="9.140625" style="3"/>
  </cols>
  <sheetData>
    <row r="1" spans="2:14" x14ac:dyDescent="0.2">
      <c r="C1" s="21" t="s">
        <v>52</v>
      </c>
    </row>
    <row r="3" spans="2:14" x14ac:dyDescent="0.2">
      <c r="B3" s="22"/>
      <c r="C3" s="23"/>
      <c r="D3" s="23"/>
      <c r="E3" s="24" t="s">
        <v>14</v>
      </c>
      <c r="F3" s="25"/>
      <c r="H3" s="16"/>
      <c r="I3" s="26" t="s">
        <v>28</v>
      </c>
      <c r="J3" s="16"/>
      <c r="K3" s="16"/>
      <c r="L3" s="16"/>
      <c r="M3" s="16"/>
    </row>
    <row r="4" spans="2:14" x14ac:dyDescent="0.2">
      <c r="B4" s="27"/>
      <c r="C4" s="28"/>
      <c r="F4" s="29"/>
      <c r="H4" s="16"/>
      <c r="I4" s="26"/>
      <c r="J4" s="16"/>
      <c r="K4" s="16"/>
      <c r="L4" s="16"/>
      <c r="M4" s="16"/>
    </row>
    <row r="5" spans="2:14" x14ac:dyDescent="0.2">
      <c r="B5" s="27"/>
      <c r="D5" s="30" t="s">
        <v>15</v>
      </c>
      <c r="E5" s="56">
        <v>46203</v>
      </c>
      <c r="F5" s="29"/>
      <c r="H5" s="16"/>
      <c r="I5" s="31" t="s">
        <v>1</v>
      </c>
      <c r="J5" s="32">
        <f>+$E$9</f>
        <v>-519865</v>
      </c>
      <c r="K5" s="16"/>
      <c r="L5" s="16"/>
      <c r="M5" s="33"/>
    </row>
    <row r="6" spans="2:14" x14ac:dyDescent="0.2">
      <c r="B6" s="27"/>
      <c r="D6" s="53" t="s">
        <v>47</v>
      </c>
      <c r="E6" s="51">
        <f>EOMONTH(E5,2)</f>
        <v>46265</v>
      </c>
      <c r="F6" s="29"/>
      <c r="H6" s="16"/>
      <c r="I6" s="34" t="s">
        <v>21</v>
      </c>
      <c r="J6" s="35">
        <f>+$E$22</f>
        <v>-79561</v>
      </c>
      <c r="K6" s="16"/>
      <c r="L6" s="16"/>
      <c r="M6" s="16"/>
    </row>
    <row r="7" spans="2:14" x14ac:dyDescent="0.2">
      <c r="B7" s="27"/>
      <c r="E7" s="1"/>
      <c r="F7" s="29"/>
      <c r="H7" s="16"/>
      <c r="I7" s="31" t="s">
        <v>22</v>
      </c>
      <c r="J7" s="32">
        <f>SUM(J5:J6)</f>
        <v>-599426</v>
      </c>
      <c r="K7" s="16"/>
      <c r="L7" s="16"/>
      <c r="M7" s="16"/>
      <c r="N7" s="31"/>
    </row>
    <row r="8" spans="2:14" x14ac:dyDescent="0.2">
      <c r="B8" s="27"/>
      <c r="C8" s="4" t="s">
        <v>50</v>
      </c>
      <c r="D8" s="30"/>
      <c r="E8" s="1"/>
      <c r="F8" s="29"/>
      <c r="H8" s="16"/>
      <c r="I8" s="31"/>
      <c r="J8" s="37"/>
      <c r="K8" s="16"/>
      <c r="L8" s="16"/>
      <c r="M8" s="16"/>
    </row>
    <row r="9" spans="2:14" x14ac:dyDescent="0.2">
      <c r="B9" s="27"/>
      <c r="C9" s="2" t="s">
        <v>40</v>
      </c>
      <c r="D9" s="36" t="s">
        <v>1</v>
      </c>
      <c r="E9" s="57">
        <v>-519865</v>
      </c>
      <c r="F9" s="29"/>
      <c r="H9" s="16"/>
      <c r="I9" s="31" t="s">
        <v>3</v>
      </c>
      <c r="J9" s="38">
        <f>+$E$10</f>
        <v>0.45150000000000001</v>
      </c>
      <c r="K9" s="16"/>
      <c r="L9" s="16"/>
      <c r="M9" s="16"/>
    </row>
    <row r="10" spans="2:14" x14ac:dyDescent="0.2">
      <c r="B10" s="27"/>
      <c r="C10" s="2" t="s">
        <v>0</v>
      </c>
      <c r="D10" s="36" t="s">
        <v>3</v>
      </c>
      <c r="E10" s="58">
        <v>0.45150000000000001</v>
      </c>
      <c r="F10" s="29"/>
      <c r="H10" s="16"/>
      <c r="I10" s="31" t="s">
        <v>4</v>
      </c>
      <c r="J10" s="32">
        <f>+$E$11</f>
        <v>-234719</v>
      </c>
      <c r="K10" s="16"/>
      <c r="L10" s="16"/>
      <c r="M10" s="16"/>
    </row>
    <row r="11" spans="2:14" x14ac:dyDescent="0.2">
      <c r="B11" s="27"/>
      <c r="C11" s="2" t="s">
        <v>2</v>
      </c>
      <c r="D11" s="36" t="s">
        <v>24</v>
      </c>
      <c r="E11" s="57">
        <v>-234719</v>
      </c>
      <c r="F11" s="29"/>
      <c r="H11" s="16"/>
      <c r="I11" s="31" t="s">
        <v>29</v>
      </c>
      <c r="J11" s="32">
        <f>+J7*J9</f>
        <v>-270640.83900000004</v>
      </c>
      <c r="K11" s="16"/>
      <c r="L11" s="16"/>
      <c r="M11" s="16"/>
    </row>
    <row r="12" spans="2:14" x14ac:dyDescent="0.2">
      <c r="B12" s="27"/>
      <c r="C12" s="2" t="s">
        <v>23</v>
      </c>
      <c r="D12" s="2" t="s">
        <v>38</v>
      </c>
      <c r="E12" s="57">
        <v>49536675</v>
      </c>
      <c r="F12" s="29"/>
      <c r="H12" s="16"/>
      <c r="I12" s="31"/>
      <c r="J12" s="37"/>
      <c r="K12" s="16"/>
      <c r="L12" s="16"/>
      <c r="M12" s="16"/>
    </row>
    <row r="13" spans="2:14" x14ac:dyDescent="0.2">
      <c r="B13" s="27"/>
      <c r="C13" s="2" t="s">
        <v>5</v>
      </c>
      <c r="D13" s="36" t="s">
        <v>7</v>
      </c>
      <c r="E13" s="20">
        <f>E11/E12</f>
        <v>-4.7382873396327064E-3</v>
      </c>
      <c r="F13" s="29"/>
      <c r="H13" s="16"/>
      <c r="I13" s="31" t="s">
        <v>6</v>
      </c>
      <c r="J13" s="32">
        <f>+E12</f>
        <v>49536675</v>
      </c>
      <c r="K13" s="16"/>
      <c r="L13" s="16"/>
      <c r="M13" s="16"/>
    </row>
    <row r="14" spans="2:14" x14ac:dyDescent="0.2">
      <c r="B14" s="27"/>
      <c r="E14" s="1"/>
      <c r="F14" s="29"/>
      <c r="H14" s="16"/>
      <c r="I14" s="31" t="s">
        <v>31</v>
      </c>
      <c r="J14" s="38">
        <f>+E13</f>
        <v>-4.7382873396327064E-3</v>
      </c>
      <c r="K14" s="16"/>
      <c r="L14" s="16"/>
      <c r="M14" s="16"/>
    </row>
    <row r="15" spans="2:14" x14ac:dyDescent="0.2">
      <c r="B15" s="27"/>
      <c r="C15" s="4" t="s">
        <v>51</v>
      </c>
      <c r="E15" s="56">
        <v>46081</v>
      </c>
      <c r="F15" s="29"/>
      <c r="H15" s="16"/>
      <c r="I15" s="31" t="s">
        <v>30</v>
      </c>
      <c r="J15" s="38">
        <f>ROUND(+J11/$J$13,4)</f>
        <v>-5.4999999999999997E-3</v>
      </c>
      <c r="K15" s="16"/>
      <c r="L15" s="16"/>
      <c r="M15" s="16"/>
    </row>
    <row r="16" spans="2:14" ht="13.5" thickBot="1" x14ac:dyDescent="0.25">
      <c r="B16" s="27"/>
      <c r="C16" s="3" t="s">
        <v>16</v>
      </c>
      <c r="D16" s="3" t="s">
        <v>17</v>
      </c>
      <c r="E16" s="59">
        <v>4357009393</v>
      </c>
      <c r="F16" s="29"/>
      <c r="H16" s="16"/>
      <c r="I16" s="31" t="s">
        <v>33</v>
      </c>
      <c r="J16" s="39">
        <f>+J15-J14</f>
        <v>-7.6171266036729329E-4</v>
      </c>
      <c r="K16" s="16"/>
      <c r="L16" s="16"/>
      <c r="M16" s="16"/>
    </row>
    <row r="17" spans="2:14" x14ac:dyDescent="0.2">
      <c r="B17" s="27"/>
      <c r="C17" s="5" t="s">
        <v>39</v>
      </c>
      <c r="D17" s="3" t="s">
        <v>19</v>
      </c>
      <c r="E17" s="59">
        <v>388631</v>
      </c>
      <c r="F17" s="29"/>
      <c r="H17" s="16"/>
      <c r="I17" s="31"/>
      <c r="J17" s="16"/>
      <c r="K17" s="16"/>
      <c r="L17" s="7" t="s">
        <v>32</v>
      </c>
      <c r="M17" s="8"/>
    </row>
    <row r="18" spans="2:14" ht="13.5" thickBot="1" x14ac:dyDescent="0.25">
      <c r="B18" s="27"/>
      <c r="D18" s="3" t="s">
        <v>18</v>
      </c>
      <c r="E18" s="6">
        <f>+E17*12</f>
        <v>4663572</v>
      </c>
      <c r="F18" s="29"/>
      <c r="H18" s="16"/>
      <c r="I18" s="16" t="s">
        <v>43</v>
      </c>
      <c r="J18" s="16"/>
      <c r="K18" s="16"/>
      <c r="L18" s="9">
        <f>ROUND(E16/E18,0)</f>
        <v>934</v>
      </c>
      <c r="M18" s="40" t="s">
        <v>8</v>
      </c>
    </row>
    <row r="19" spans="2:14" x14ac:dyDescent="0.2">
      <c r="B19" s="27"/>
      <c r="E19" s="6"/>
      <c r="F19" s="29"/>
      <c r="H19" s="16"/>
      <c r="I19" s="10" t="s">
        <v>48</v>
      </c>
      <c r="J19" s="52">
        <f>+$E$25*31</f>
        <v>14.569999999999999</v>
      </c>
      <c r="K19" s="41">
        <f>ROUND($J$19,2)</f>
        <v>14.57</v>
      </c>
      <c r="L19" s="11"/>
      <c r="M19" s="42"/>
    </row>
    <row r="20" spans="2:14" x14ac:dyDescent="0.2">
      <c r="B20" s="27"/>
      <c r="C20" s="3" t="s">
        <v>20</v>
      </c>
      <c r="D20" s="3" t="s">
        <v>21</v>
      </c>
      <c r="E20" s="63">
        <v>-79561</v>
      </c>
      <c r="F20" s="29"/>
      <c r="H20" s="16"/>
      <c r="I20" s="10" t="s">
        <v>42</v>
      </c>
      <c r="J20" s="12">
        <f>+E26</f>
        <v>0.11372</v>
      </c>
      <c r="K20" s="37">
        <f>ROUND(E26*$L$18,2)</f>
        <v>106.21</v>
      </c>
      <c r="L20" s="16"/>
      <c r="M20" s="16"/>
    </row>
    <row r="21" spans="2:14" x14ac:dyDescent="0.2">
      <c r="B21" s="27"/>
      <c r="D21" s="3" t="s">
        <v>34</v>
      </c>
      <c r="E21" s="59">
        <v>1</v>
      </c>
      <c r="F21" s="29"/>
      <c r="H21" s="16"/>
      <c r="I21" s="14" t="str">
        <f>"FAC for "&amp;TEXT($E$5,"MMM-YY")</f>
        <v>FAC for Jun-26</v>
      </c>
      <c r="J21" s="12">
        <f>+E27</f>
        <v>1.5600000000000002E-3</v>
      </c>
      <c r="K21" s="37">
        <f>ROUND(E27*$L$18,2)</f>
        <v>1.46</v>
      </c>
      <c r="L21" s="16"/>
      <c r="M21" s="16"/>
    </row>
    <row r="22" spans="2:14" x14ac:dyDescent="0.2">
      <c r="B22" s="27"/>
      <c r="D22" s="43" t="s">
        <v>35</v>
      </c>
      <c r="E22" s="13">
        <f>+E20/E21</f>
        <v>-79561</v>
      </c>
      <c r="F22" s="29"/>
      <c r="H22" s="16"/>
      <c r="I22" s="10" t="s">
        <v>9</v>
      </c>
      <c r="J22" s="12">
        <f>+E28</f>
        <v>2.0600000000000002E-3</v>
      </c>
      <c r="K22" s="37">
        <f>ROUND(E28*$L$18,2)</f>
        <v>1.92</v>
      </c>
      <c r="L22" s="16"/>
      <c r="M22" s="16"/>
    </row>
    <row r="23" spans="2:14" x14ac:dyDescent="0.2">
      <c r="B23" s="27"/>
      <c r="D23" s="3" t="s">
        <v>36</v>
      </c>
      <c r="E23" s="15" t="str">
        <f>IF(E20&gt;0,"UNDER","OVER")</f>
        <v>OVER</v>
      </c>
      <c r="F23" s="29"/>
      <c r="H23" s="16"/>
      <c r="I23" s="10" t="s">
        <v>45</v>
      </c>
      <c r="J23" s="20">
        <f>J14</f>
        <v>-4.7382873396327064E-3</v>
      </c>
      <c r="K23" s="37">
        <f>ROUND(SUM(K19:K22)*J23,2)</f>
        <v>-0.59</v>
      </c>
      <c r="L23" s="16"/>
      <c r="M23" s="16"/>
    </row>
    <row r="24" spans="2:14" x14ac:dyDescent="0.2">
      <c r="B24" s="27"/>
      <c r="C24" s="4" t="s">
        <v>25</v>
      </c>
      <c r="E24" s="1"/>
      <c r="F24" s="29"/>
      <c r="H24" s="16"/>
      <c r="I24" s="10" t="s">
        <v>49</v>
      </c>
      <c r="J24" s="20">
        <f>E29</f>
        <v>2.5000000000000001E-3</v>
      </c>
      <c r="K24" s="37">
        <f>(K19+K20)*J24</f>
        <v>0.30195</v>
      </c>
      <c r="L24" s="16"/>
      <c r="M24" s="16"/>
    </row>
    <row r="25" spans="2:14" x14ac:dyDescent="0.2">
      <c r="B25" s="27"/>
      <c r="C25" s="3" t="s">
        <v>26</v>
      </c>
      <c r="D25" s="16" t="s">
        <v>53</v>
      </c>
      <c r="E25" s="60">
        <v>0.47</v>
      </c>
      <c r="F25" s="29"/>
      <c r="H25" s="16"/>
      <c r="I25" s="10" t="s">
        <v>41</v>
      </c>
      <c r="J25" s="20">
        <f>E30</f>
        <v>1.2E-2</v>
      </c>
      <c r="K25" s="44">
        <f>ROUND(SUM(K19:K23)*J25,2)</f>
        <v>1.48</v>
      </c>
      <c r="L25" s="16"/>
      <c r="M25" s="16"/>
    </row>
    <row r="26" spans="2:14" x14ac:dyDescent="0.2">
      <c r="B26" s="27"/>
      <c r="C26" s="3" t="s">
        <v>26</v>
      </c>
      <c r="D26" s="2" t="s">
        <v>54</v>
      </c>
      <c r="E26" s="61">
        <v>0.11372</v>
      </c>
      <c r="F26" s="29"/>
      <c r="H26" s="16"/>
      <c r="I26" s="16"/>
      <c r="J26" s="16"/>
      <c r="K26" s="41">
        <f>SUM(K19:K25)</f>
        <v>125.35195</v>
      </c>
      <c r="L26" s="16"/>
      <c r="M26" s="16"/>
    </row>
    <row r="27" spans="2:14" x14ac:dyDescent="0.2">
      <c r="B27" s="27"/>
      <c r="C27" s="3" t="s">
        <v>27</v>
      </c>
      <c r="D27" s="17" t="str">
        <f>"FAC for "&amp;TEXT($E$6,"MMM-YY")</f>
        <v>FAC for Aug-26</v>
      </c>
      <c r="E27" s="61">
        <v>1.5600000000000002E-3</v>
      </c>
      <c r="F27" s="29"/>
      <c r="H27" s="16"/>
      <c r="I27" s="16"/>
      <c r="J27" s="16"/>
      <c r="K27" s="41"/>
      <c r="L27" s="16"/>
      <c r="M27" s="16"/>
      <c r="N27" s="45"/>
    </row>
    <row r="28" spans="2:14" x14ac:dyDescent="0.2">
      <c r="B28" s="27"/>
      <c r="C28" s="3" t="s">
        <v>26</v>
      </c>
      <c r="D28" s="17" t="str">
        <f>"DSM for "&amp;TEXT($E$6,"MMM-YY")</f>
        <v>DSM for Aug-26</v>
      </c>
      <c r="E28" s="61">
        <v>2.0600000000000002E-3</v>
      </c>
      <c r="F28" s="29"/>
      <c r="H28" s="16"/>
      <c r="I28" s="16" t="s">
        <v>44</v>
      </c>
      <c r="J28" s="16"/>
      <c r="K28" s="16"/>
      <c r="L28" s="46"/>
      <c r="M28" s="47"/>
      <c r="N28" s="45"/>
    </row>
    <row r="29" spans="2:14" x14ac:dyDescent="0.2">
      <c r="B29" s="27"/>
      <c r="C29" s="3" t="s">
        <v>27</v>
      </c>
      <c r="D29" s="17" t="str">
        <f>"PGR for "&amp;TEXT($E$6,"MMM-YY")</f>
        <v>PGR for Aug-26</v>
      </c>
      <c r="E29" s="62">
        <v>2.5000000000000001E-3</v>
      </c>
      <c r="F29" s="29"/>
      <c r="H29" s="16"/>
      <c r="I29" s="10" t="s">
        <v>48</v>
      </c>
      <c r="J29" s="19">
        <f>+$E$25*31</f>
        <v>14.569999999999999</v>
      </c>
      <c r="K29" s="41">
        <f>ROUND($J$29,2)</f>
        <v>14.57</v>
      </c>
      <c r="L29" s="47"/>
      <c r="M29" s="54"/>
    </row>
    <row r="30" spans="2:14" x14ac:dyDescent="0.2">
      <c r="B30" s="27"/>
      <c r="C30" s="3" t="s">
        <v>27</v>
      </c>
      <c r="D30" s="17" t="str">
        <f>"RAR for "&amp;TEXT($E$6,"MMM-YY")</f>
        <v>RAR for Aug-26</v>
      </c>
      <c r="E30" s="58">
        <v>1.2E-2</v>
      </c>
      <c r="F30" s="29"/>
      <c r="I30" s="10" t="s">
        <v>42</v>
      </c>
      <c r="J30" s="12">
        <f>J20</f>
        <v>0.11372</v>
      </c>
      <c r="K30" s="37">
        <f>ROUND(J30*$L$18,2)</f>
        <v>106.21</v>
      </c>
      <c r="L30" s="16"/>
      <c r="M30" s="16"/>
    </row>
    <row r="31" spans="2:14" x14ac:dyDescent="0.2">
      <c r="B31" s="48"/>
      <c r="C31" s="18"/>
      <c r="D31" s="18"/>
      <c r="E31" s="18"/>
      <c r="F31" s="49"/>
      <c r="I31" s="14" t="str">
        <f>D27</f>
        <v>FAC for Aug-26</v>
      </c>
      <c r="J31" s="12">
        <f>J21</f>
        <v>1.5600000000000002E-3</v>
      </c>
      <c r="K31" s="37">
        <f>ROUND(J31*$L$18,2)</f>
        <v>1.46</v>
      </c>
    </row>
    <row r="32" spans="2:14" x14ac:dyDescent="0.2">
      <c r="I32" s="14" t="str">
        <f>D28</f>
        <v>DSM for Aug-26</v>
      </c>
      <c r="J32" s="12">
        <f>J22</f>
        <v>2.0600000000000002E-3</v>
      </c>
      <c r="K32" s="37">
        <f>ROUND(J32*$L$18,2)</f>
        <v>1.92</v>
      </c>
    </row>
    <row r="33" spans="9:11" x14ac:dyDescent="0.2">
      <c r="I33" s="10" t="s">
        <v>45</v>
      </c>
      <c r="J33" s="20">
        <f>J15</f>
        <v>-5.4999999999999997E-3</v>
      </c>
      <c r="K33" s="37">
        <f>ROUND(SUM(K29:K32)*J33,2)</f>
        <v>-0.68</v>
      </c>
    </row>
    <row r="34" spans="9:11" x14ac:dyDescent="0.2">
      <c r="I34" s="14" t="str">
        <f>D29</f>
        <v>PGR for Aug-26</v>
      </c>
      <c r="J34" s="20">
        <f>E29</f>
        <v>2.5000000000000001E-3</v>
      </c>
      <c r="K34" s="37">
        <f>(K29+K30)*J34</f>
        <v>0.30195</v>
      </c>
    </row>
    <row r="35" spans="9:11" x14ac:dyDescent="0.2">
      <c r="I35" s="14" t="str">
        <f>D30</f>
        <v>RAR for Aug-26</v>
      </c>
      <c r="J35" s="55">
        <f>J25</f>
        <v>1.2E-2</v>
      </c>
      <c r="K35" s="44">
        <f>ROUND(SUM(K29:K33)*J35,2)</f>
        <v>1.48</v>
      </c>
    </row>
    <row r="36" spans="9:11" x14ac:dyDescent="0.2">
      <c r="I36" s="16"/>
      <c r="J36" s="16"/>
      <c r="K36" s="41">
        <f>SUM(K29:K35)</f>
        <v>125.26195</v>
      </c>
    </row>
    <row r="37" spans="9:11" x14ac:dyDescent="0.2">
      <c r="I37" s="16"/>
      <c r="J37" s="16"/>
      <c r="K37" s="41"/>
    </row>
    <row r="38" spans="9:11" x14ac:dyDescent="0.2">
      <c r="I38" s="16" t="s">
        <v>10</v>
      </c>
      <c r="J38" s="39">
        <f>J14</f>
        <v>-4.7382873396327064E-3</v>
      </c>
      <c r="K38" s="41">
        <f>K23</f>
        <v>-0.59</v>
      </c>
    </row>
    <row r="39" spans="9:11" x14ac:dyDescent="0.2">
      <c r="I39" s="16" t="s">
        <v>11</v>
      </c>
      <c r="J39" s="39">
        <f>+J15</f>
        <v>-5.4999999999999997E-3</v>
      </c>
      <c r="K39" s="41">
        <f>K33</f>
        <v>-0.68</v>
      </c>
    </row>
    <row r="40" spans="9:11" x14ac:dyDescent="0.2">
      <c r="I40" s="16" t="s">
        <v>12</v>
      </c>
      <c r="J40" s="39">
        <f>+J39-J38</f>
        <v>-7.6171266036729329E-4</v>
      </c>
      <c r="K40" s="41">
        <f>K39-K38</f>
        <v>-9.000000000000008E-2</v>
      </c>
    </row>
    <row r="41" spans="9:11" x14ac:dyDescent="0.2">
      <c r="I41" s="16" t="s">
        <v>46</v>
      </c>
      <c r="J41" s="39"/>
      <c r="K41" s="41">
        <f>K36-K26</f>
        <v>-9.0000000000003411E-2</v>
      </c>
    </row>
    <row r="42" spans="9:11" x14ac:dyDescent="0.2">
      <c r="I42" s="16"/>
      <c r="J42" s="46" t="s">
        <v>37</v>
      </c>
      <c r="K42" s="16"/>
    </row>
    <row r="43" spans="9:11" x14ac:dyDescent="0.2">
      <c r="I43" s="16"/>
      <c r="J43" s="47" t="s">
        <v>13</v>
      </c>
      <c r="K43" s="16"/>
    </row>
    <row r="44" spans="9:11" x14ac:dyDescent="0.2">
      <c r="I44" s="10"/>
    </row>
    <row r="45" spans="9:11" x14ac:dyDescent="0.2">
      <c r="I45" s="50"/>
    </row>
  </sheetData>
  <pageMargins left="0.7" right="0.7" top="0.75" bottom="0.75" header="0.3" footer="0.3"/>
  <pageSetup scale="72" orientation="landscape" r:id="rId1"/>
  <headerFooter>
    <oddFooter>&amp;L_x000D_&amp;1#&amp;"Aptos"&amp;14&amp;K000000 Business Use&amp;R&amp;"Times New Roman,Bold"&amp;10Attachment to Response to Question No. 7
Page 1 of 1
Fackler</oddFooter>
  </headerFooter>
  <ignoredErrors>
    <ignoredError sqref="J29:J35 J19:J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_x0020_Testimony xmlns="65bfb563-8fe2-4d34-a09f-38a217d8feea" xsi:nil="true"/>
    <Year xmlns="65bfb563-8fe2-4d34-a09f-38a217d8feea">2026</Year>
    <Filing_x0020_Case_x0020__x0023_ xmlns="65bfb563-8fe2-4d34-a09f-38a217d8feea" xsi:nil="true"/>
    <Construction_x0020_Monitoring_x0020_Description xmlns="65bfb563-8fe2-4d34-a09f-38a217d8feea" xsi:nil="true"/>
    <Review_x0020_Case_x0020_Doc_x0020_Types xmlns="65bfb563-8fe2-4d34-a09f-38a217d8feea">01.2 – 1st Data Request Attachments</Review_x0020_Case_x0020_Doc_x0020_Types>
    <Status xmlns="65bfb563-8fe2-4d34-a09f-38a217d8feea"/>
    <Filing_x0020_Witness xmlns="65bfb563-8fe2-4d34-a09f-38a217d8feea" xsi:nil="true"/>
    <Filings xmlns="65bfb563-8fe2-4d34-a09f-38a217d8feea" xsi:nil="true"/>
    <IconOverlay xmlns="http://schemas.microsoft.com/sharepoint/v4" xsi:nil="true"/>
    <Document_x0020_Type xmlns="65bfb563-8fe2-4d34-a09f-38a217d8feea">
      <Value>ECR</Value>
    </Document_x0020_Type>
    <Filing_x0020_Type xmlns="65bfb563-8fe2-4d34-a09f-38a217d8feea">
      <Value>Review Cases (ECR/FAC/OST)</Value>
    </Filing_x0020_Type>
    <Construction_x0020_Monitoring xmlns="65bfb563-8fe2-4d34-a09f-38a217d8feea" xsi:nil="true"/>
    <Case_x0020__x0023_ xmlns="65bfb563-8fe2-4d34-a09f-38a217d8feea" xsi:nil="true"/>
    <Review_x0020_Case_x0020_Expense_x0020_Period xmlns="65bfb563-8fe2-4d34-a09f-38a217d8feea">Nov-Apr (ECR)</Review_x0020_Case_x0020_Expense_x0020_Period>
    <Filing_x0020_Doc_x0020_Types xmlns="65bfb563-8fe2-4d34-a09f-38a217d8feea" xsi:nil="true"/>
    <Company xmlns="65bfb563-8fe2-4d34-a09f-38a217d8feea">
      <Value>LGE</Value>
    </Compan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510F20E04BCF41BE361D2F61EE6FFA" ma:contentTypeVersion="32" ma:contentTypeDescription="Create a new document." ma:contentTypeScope="" ma:versionID="f988aafe859415acc31a51651e3c6535">
  <xsd:schema xmlns:xsd="http://www.w3.org/2001/XMLSchema" xmlns:xs="http://www.w3.org/2001/XMLSchema" xmlns:p="http://schemas.microsoft.com/office/2006/metadata/properties" xmlns:ns1="http://schemas.microsoft.com/sharepoint/v3" xmlns:ns2="65bfb563-8fe2-4d34-a09f-38a217d8feea" xmlns:ns3="http://schemas.microsoft.com/sharepoint/v4" targetNamespace="http://schemas.microsoft.com/office/2006/metadata/properties" ma:root="true" ma:fieldsID="3eb28f983adcb7eb5eb1a3633c52ec28" ns1:_="" ns2:_="" ns3:_="">
    <xsd:import namespace="http://schemas.microsoft.com/sharepoint/v3"/>
    <xsd:import namespace="65bfb563-8fe2-4d34-a09f-38a217d8feea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Company" minOccurs="0"/>
                <xsd:element ref="ns2:Year"/>
                <xsd:element ref="ns2:Document_x0020_Type" minOccurs="0"/>
                <xsd:element ref="ns2:Filing_x0020_Type" minOccurs="0"/>
                <xsd:element ref="ns2:Filings" minOccurs="0"/>
                <xsd:element ref="ns2:Filing_x0020_Doc_x0020_Types" minOccurs="0"/>
                <xsd:element ref="ns2:Filing_x0020_Case_x0020__x0023_" minOccurs="0"/>
                <xsd:element ref="ns2:Filing_x0020_Witness" minOccurs="0"/>
                <xsd:element ref="ns2:Review_x0020_Case_x0020_Expense_x0020_Period" minOccurs="0"/>
                <xsd:element ref="ns2:Review_x0020_Case_x0020_Doc_x0020_Types" minOccurs="0"/>
                <xsd:element ref="ns2:Case_x0020__x0023_" minOccurs="0"/>
                <xsd:element ref="ns2:Witness_x0020_Testimony" minOccurs="0"/>
                <xsd:element ref="ns2:Construction_x0020_Monitoring_x0020_Description" minOccurs="0"/>
                <xsd:element ref="ns2:Construction_x0020_Monitoring" minOccurs="0"/>
                <xsd:element ref="ns2:Status" minOccurs="0"/>
                <xsd:element ref="ns3:IconOverlay" minOccurs="0"/>
                <xsd:element ref="ns1:_vti_ItemDeclaredRecord" minOccurs="0"/>
                <xsd:element ref="ns1:_vti_ItemHoldRecord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31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32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bfb563-8fe2-4d34-a09f-38a217d8feea" elementFormDefault="qualified">
    <xsd:import namespace="http://schemas.microsoft.com/office/2006/documentManagement/types"/>
    <xsd:import namespace="http://schemas.microsoft.com/office/infopath/2007/PartnerControls"/>
    <xsd:element name="Company" ma:index="2" nillable="true" ma:displayName="Company" ma:internalName="Company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KU"/>
                    <xsd:enumeration value="LGE"/>
                    <xsd:enumeration value="ODP"/>
                  </xsd:restriction>
                </xsd:simpleType>
              </xsd:element>
            </xsd:sequence>
          </xsd:extension>
        </xsd:complexContent>
      </xsd:complexType>
    </xsd:element>
    <xsd:element name="Year" ma:index="3" ma:displayName="Year" ma:format="Dropdown" ma:internalName="Year">
      <xsd:simpleType>
        <xsd:restriction base="dms:Choice">
          <xsd:enumeration value="2026"/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</xsd:restriction>
      </xsd:simpleType>
    </xsd:element>
    <xsd:element name="Document_x0020_Type" ma:index="4" nillable="true" ma:displayName="Document Type" ma:internalName="Document_x0020_Typ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DSM"/>
                    <xsd:enumeration value="ECR"/>
                    <xsd:enumeration value="FAC / OST"/>
                    <xsd:enumeration value="GLT"/>
                    <xsd:enumeration value="GSC"/>
                    <xsd:enumeration value="LFF"/>
                    <xsd:enumeration value="PGR"/>
                    <xsd:enumeration value="RAR"/>
                  </xsd:restriction>
                </xsd:simpleType>
              </xsd:element>
            </xsd:sequence>
          </xsd:extension>
        </xsd:complexContent>
      </xsd:complexType>
    </xsd:element>
    <xsd:element name="Filing_x0020_Type" ma:index="5" nillable="true" ma:displayName="Filing Type" ma:internalName="Filing_x0020_Typ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Monthly Filings (ECR/LFF/PGR/RAR)"/>
                    <xsd:enumeration value="Form A Filings (FAC/OST)"/>
                    <xsd:enumeration value="Form B Filings (FAC/OST)"/>
                    <xsd:enumeration value="Fixed NAS FAC/OSS Factor (NFOF)"/>
                    <xsd:enumeration value="Fuel Supply Contracts (FAC)"/>
                    <xsd:enumeration value="Avoided Energy Cost (LQF)"/>
                    <xsd:enumeration value="Municipal WPS Reports (FAC)"/>
                    <xsd:enumeration value="Quarterly Filings (GSC)"/>
                    <xsd:enumeration value="Annual Filing (DSM)"/>
                    <xsd:enumeration value="Annual Filing (GLT/LFF/WNA)"/>
                    <xsd:enumeration value="Forecasted Annual Filing (GLT)"/>
                    <xsd:enumeration value="True-up Annual Filing (GLT)"/>
                    <xsd:enumeration value="Review Cases (ECR/FAC/OST)"/>
                    <xsd:enumeration value="Construction Monitoring (ECR)"/>
                    <xsd:enumeration value="Approved Project Detail (ECR/GLT/PGR)"/>
                    <xsd:enumeration value="Reports"/>
                  </xsd:restriction>
                </xsd:simpleType>
              </xsd:element>
            </xsd:sequence>
          </xsd:extension>
        </xsd:complexContent>
      </xsd:complexType>
    </xsd:element>
    <xsd:element name="Filings" ma:index="6" nillable="true" ma:displayName="Filing Expense Period" ma:format="Dropdown" ma:internalName="Filings">
      <xsd:simpleType>
        <xsd:restriction base="dms:Choice">
          <xsd:enumeration value="01-Jan"/>
          <xsd:enumeration value="02-Feb"/>
          <xsd:enumeration value="03-Mar"/>
          <xsd:enumeration value="04-Apr"/>
          <xsd:enumeration value="05-May"/>
          <xsd:enumeration value="06-Jun"/>
          <xsd:enumeration value="07-Jul"/>
          <xsd:enumeration value="08-Aug"/>
          <xsd:enumeration value="09-Sep"/>
          <xsd:enumeration value="10-Oct"/>
          <xsd:enumeration value="11-Nov"/>
          <xsd:enumeration value="12-Dec"/>
          <xsd:enumeration value="Nov-Jan (GSC)"/>
          <xsd:enumeration value="Feb-Apr (GSC)"/>
          <xsd:enumeration value="May-Jul (GSC)"/>
          <xsd:enumeration value="Aug-Oct (GSC)"/>
          <xsd:enumeration value="Apr-May (LFF)"/>
          <xsd:enumeration value="Jan-Dec (GLT/WNA)"/>
          <xsd:enumeration value="N/A"/>
        </xsd:restriction>
      </xsd:simpleType>
    </xsd:element>
    <xsd:element name="Filing_x0020_Doc_x0020_Types" ma:index="7" nillable="true" ma:displayName="Filing Doc Types" ma:format="Dropdown" ma:internalName="Filing_x0020_Doc_x0020_Types">
      <xsd:simpleType>
        <xsd:restriction base="dms:Choice">
          <xsd:enumeration value="00 – Orders/Requests for Information"/>
          <xsd:enumeration value="01.1 – 1st Data Request Responses/Testimony"/>
          <xsd:enumeration value="01.2 – 1st Data Request Attachments"/>
          <xsd:enumeration value="01.3 – 1st Data Request Confidentiality Petition"/>
          <xsd:enumeration value="01.4 – 1st Data Request/Testimony - As Filed"/>
          <xsd:enumeration value="02.1 – 2nd Data Request Responses/Testimony"/>
          <xsd:enumeration value="02.2 – 2nd Data Request Attachments"/>
          <xsd:enumeration value="02.3 – 2nd Data Request Confidentiality Petition"/>
          <xsd:enumeration value="02.4 – 2nd Data Request/Testimony - As Filed"/>
          <xsd:enumeration value="03.1 – 3rd Data Request Responses/Testimony"/>
          <xsd:enumeration value="03.2 – 3rd Data Request Attachments"/>
          <xsd:enumeration value="03.3 – 3rd Data Request Confidentiality Petition"/>
          <xsd:enumeration value="03.4 – 3rd Data Request/Testimony - As Filed"/>
          <xsd:enumeration value="04.1 – 4th Data Request Responses/Testimony"/>
          <xsd:enumeration value="04.2 – 4th Data Request Attachments"/>
          <xsd:enumeration value="04.3 – 4th Data Request Confidentiality Petition"/>
          <xsd:enumeration value="04.4 – 4th Data Request/Testimony - As Filed"/>
          <xsd:enumeration value="05.1 – Post Hearing Data Request Responses/Testimony"/>
          <xsd:enumeration value="05.2 – Post Hearing Data Request Attachments"/>
          <xsd:enumeration value="05.3 – Post Hearing Data Request Confidentiality Petition"/>
          <xsd:enumeration value="05.4 – Post Hearing Data Request/Testimony - As Filed"/>
          <xsd:enumeration value="06 – Technical Conference or Hearings"/>
          <xsd:enumeration value="07 – Briefs"/>
          <xsd:enumeration value="08 – Support"/>
          <xsd:enumeration value="09 – Tariffs"/>
          <xsd:enumeration value="10 – Proof of Publication/Certificate of Notice"/>
          <xsd:enumeration value="11 – eFiled/Filed Documents"/>
          <xsd:enumeration value="11.1 – Application"/>
          <xsd:enumeration value="11.2 – Application - As Filed"/>
          <xsd:enumeration value="12 – Talking Points (Internal Use Only)"/>
          <xsd:enumeration value="13 – Data Request Assignments"/>
          <xsd:enumeration value="14 – Review Checklists"/>
        </xsd:restriction>
      </xsd:simpleType>
    </xsd:element>
    <xsd:element name="Filing_x0020_Case_x0020__x0023_" ma:index="8" nillable="true" ma:displayName="Filing Case #" ma:internalName="Filing_x0020_Case_x0020__x0023_">
      <xsd:simpleType>
        <xsd:restriction base="dms:Text">
          <xsd:maxLength value="255"/>
        </xsd:restriction>
      </xsd:simpleType>
    </xsd:element>
    <xsd:element name="Filing_x0020_Witness" ma:index="9" nillable="true" ma:displayName="Filing Witness" ma:format="Dropdown" ma:internalName="Filing_x0020_Witness">
      <xsd:simpleType>
        <xsd:restriction base="dms:Choice">
          <xsd:enumeration value="Billiter, Delbert"/>
          <xsd:enumeration value="Drake, Michael"/>
          <xsd:enumeration value="Fackler, Andrea"/>
          <xsd:enumeration value="Garrett, Chris"/>
          <xsd:enumeration value="Rahn, Derek"/>
          <xsd:enumeration value="Rieth, Tom"/>
          <xsd:enumeration value="Schram, Chuck"/>
          <xsd:enumeration value="Sebourn, Michael"/>
          <xsd:enumeration value="Wilson, Stuart"/>
        </xsd:restriction>
      </xsd:simpleType>
    </xsd:element>
    <xsd:element name="Review_x0020_Case_x0020_Expense_x0020_Period" ma:index="10" nillable="true" ma:displayName="Review Case Expense Period" ma:format="Dropdown" ma:internalName="Review_x0020_Case_x0020_Expense_x0020_Period">
      <xsd:simpleType>
        <xsd:restriction base="dms:Choice">
          <xsd:enumeration value="Mar-Aug (ECR)"/>
          <xsd:enumeration value="Sep-Feb (ECR)"/>
          <xsd:enumeration value="Mar-Feb (ECR)"/>
          <xsd:enumeration value="May-Oct (ECR)"/>
          <xsd:enumeration value="May-Oct (FAC)"/>
          <xsd:enumeration value="Nov-Apr (FAC)"/>
          <xsd:enumeration value="Nov-Oct (FAC)"/>
          <xsd:enumeration value="Nov-Apr (ECR)"/>
        </xsd:restriction>
      </xsd:simpleType>
    </xsd:element>
    <xsd:element name="Review_x0020_Case_x0020_Doc_x0020_Types" ma:index="11" nillable="true" ma:displayName="Review Case Doc Types" ma:format="Dropdown" ma:internalName="Review_x0020_Case_x0020_Doc_x0020_Types">
      <xsd:simpleType>
        <xsd:restriction base="dms:Choice">
          <xsd:enumeration value="00.1 – Orders"/>
          <xsd:enumeration value="00.2 – Requests for Information"/>
          <xsd:enumeration value="00.4 – Other Communications/eFilings"/>
          <xsd:enumeration value="01.1 – 1st Data Request Responses/Testimony"/>
          <xsd:enumeration value="01.2 – 1st Data Request Attachments"/>
          <xsd:enumeration value="01.3 – 1st Data Request Confidentiality Petition"/>
          <xsd:enumeration value="01.4 – 1st Data Request/Testimony - As Filed"/>
          <xsd:enumeration value="01.5 – 1st Data Request/Testimony Support"/>
          <xsd:enumeration value="02.1 – 2nd Data Request Responses/Testimony"/>
          <xsd:enumeration value="02.2 – 2nd Data Request Attachments"/>
          <xsd:enumeration value="02.3 – 2nd Data Request Confidentiality Petition"/>
          <xsd:enumeration value="02.4 – 2nd Data Request/Testimony - As Filed"/>
          <xsd:enumeration value="03.1 – 3rd Data Request Responses/Testimony"/>
          <xsd:enumeration value="03.2 – 3rd Data Request Attachments"/>
          <xsd:enumeration value="03.3 – 3rd Data Request Confidentiality Petition"/>
          <xsd:enumeration value="03.4 – 3rd Data Request/Testimony - As Filed"/>
          <xsd:enumeration value="04.1 – 4th Data Request Responses/Testimony"/>
          <xsd:enumeration value="04.2 – 4th Data Request Attachments"/>
          <xsd:enumeration value="04.3 – 4th Data Request Confidentiality Petition"/>
          <xsd:enumeration value="04.4 – 4th Data Request/Testimony - As Filed"/>
          <xsd:enumeration value="05.1 – Post Hearing Data Request Responses/Testimony"/>
          <xsd:enumeration value="05.2 – Post Hearing Data Request Attachments"/>
          <xsd:enumeration value="05.3 – Post Hearing Data Request Confidentiality Petition"/>
          <xsd:enumeration value="05.4 – Post Hearing Data Request/Testimony - As Filed"/>
          <xsd:enumeration value="06 – Technical Conference or Hearings"/>
          <xsd:enumeration value="07 – Briefs"/>
          <xsd:enumeration value="08 – Support"/>
          <xsd:enumeration value="09 – Tariffs"/>
          <xsd:enumeration value="10 – Proof of Publication/Certificate of Notice"/>
          <xsd:enumeration value="11 – eFiled/Filed Documents"/>
          <xsd:enumeration value="11.1 – Application"/>
          <xsd:enumeration value="11.2 – Application - As Filed"/>
          <xsd:enumeration value="12 – Talking Points (Internal Use Only)"/>
          <xsd:enumeration value="13 – Data Request Assignments"/>
          <xsd:enumeration value="14 – Review Checklists"/>
        </xsd:restriction>
      </xsd:simpleType>
    </xsd:element>
    <xsd:element name="Case_x0020__x0023_" ma:index="12" nillable="true" ma:displayName="Review Case #" ma:internalName="Case_x0020__x0023_">
      <xsd:simpleType>
        <xsd:restriction base="dms:Text">
          <xsd:maxLength value="255"/>
        </xsd:restriction>
      </xsd:simpleType>
    </xsd:element>
    <xsd:element name="Witness_x0020_Testimony" ma:index="13" nillable="true" ma:displayName="Review Case Witness" ma:format="Dropdown" ma:internalName="Witness_x0020_Testimony">
      <xsd:simpleType>
        <xsd:restriction base="dms:Choice">
          <xsd:enumeration value="Billiter, Delbert"/>
          <xsd:enumeration value="Drake, Michael"/>
          <xsd:enumeration value="Fackler, Andrea"/>
          <xsd:enumeration value="Garrett, Christopher"/>
          <xsd:enumeration value="Neal, Susan"/>
          <xsd:enumeration value="Williams, Scott"/>
          <xsd:enumeration value="Multiple"/>
          <xsd:enumeration value="N/A"/>
          <xsd:enumeration value="Rahn, Derek"/>
          <xsd:enumeration value="Schram, Chuck"/>
          <xsd:enumeration value="Sebourn, Michael"/>
          <xsd:enumeration value="Wilson, Stuart"/>
        </xsd:restriction>
      </xsd:simpleType>
    </xsd:element>
    <xsd:element name="Construction_x0020_Monitoring_x0020_Description" ma:index="14" nillable="true" ma:displayName="Construction Monitoring Description" ma:format="Dropdown" ma:internalName="Construction_x0020_Monitoring_x0020_Description">
      <xsd:simpleType>
        <xsd:restriction base="dms:Choice">
          <xsd:enumeration value="2011 ECR Plan"/>
          <xsd:enumeration value="2016 ECR Plan"/>
          <xsd:enumeration value="TC Landfill"/>
          <xsd:enumeration value="2020 ECR Plan"/>
        </xsd:restriction>
      </xsd:simpleType>
    </xsd:element>
    <xsd:element name="Construction_x0020_Monitoring" ma:index="15" nillable="true" ma:displayName="Construction Monitoring Period" ma:format="Dropdown" ma:internalName="Construction_x0020_Monitoring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Status" ma:index="23" nillable="true" ma:displayName="Status (Internal Use Only)" ma:internalName="Statu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Final"/>
                    <xsd:enumeration value="Filed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30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AAD1EE-1B0E-4367-9B93-87E5A10848F7}">
  <ds:schemaRefs>
    <ds:schemaRef ds:uri="65bfb563-8fe2-4d34-a09f-38a217d8feea"/>
    <ds:schemaRef ds:uri="http://www.w3.org/XML/1998/namespace"/>
    <ds:schemaRef ds:uri="http://schemas.microsoft.com/sharepoint/v3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sharepoint/v4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4769850-AE98-43F1-876A-0302760AA7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5bfb563-8fe2-4d34-a09f-38a217d8feea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A4FE98B-E128-4B86-A72F-9ABCDB7F7FD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Q6-LGE RS Bill Impact</vt:lpstr>
      <vt:lpstr>'Q6-LGE RS Bill Impact'!Print_Area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2019-07-23T16:46:15Z</dcterms:created>
  <dcterms:modified xsi:type="dcterms:W3CDTF">2026-08-24T16:32:48Z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662fcd2-3ff9-4261-9b26-9dd5808d0bb4_Enabled">
    <vt:lpwstr>true</vt:lpwstr>
  </property>
  <property fmtid="{D5CDD505-2E9C-101B-9397-08002B2CF9AE}" pid="3" name="MSIP_Label_d662fcd2-3ff9-4261-9b26-9dd5808d0bb4_SetDate">
    <vt:lpwstr>2025-07-16T12:32:58Z</vt:lpwstr>
  </property>
  <property fmtid="{D5CDD505-2E9C-101B-9397-08002B2CF9AE}" pid="4" name="MSIP_Label_d662fcd2-3ff9-4261-9b26-9dd5808d0bb4_Method">
    <vt:lpwstr>Privileged</vt:lpwstr>
  </property>
  <property fmtid="{D5CDD505-2E9C-101B-9397-08002B2CF9AE}" pid="5" name="MSIP_Label_d662fcd2-3ff9-4261-9b26-9dd5808d0bb4_Name">
    <vt:lpwstr>d662fcd2-3ff9-4261-9b26-9dd5808d0bb4</vt:lpwstr>
  </property>
  <property fmtid="{D5CDD505-2E9C-101B-9397-08002B2CF9AE}" pid="6" name="MSIP_Label_d662fcd2-3ff9-4261-9b26-9dd5808d0bb4_SiteId">
    <vt:lpwstr>5ee3b0ba-a559-45ee-a69e-6d3e963a3e72</vt:lpwstr>
  </property>
  <property fmtid="{D5CDD505-2E9C-101B-9397-08002B2CF9AE}" pid="7" name="MSIP_Label_d662fcd2-3ff9-4261-9b26-9dd5808d0bb4_ActionId">
    <vt:lpwstr>fadd35d8-1b00-4f3b-8290-2318441cf72f</vt:lpwstr>
  </property>
  <property fmtid="{D5CDD505-2E9C-101B-9397-08002B2CF9AE}" pid="8" name="MSIP_Label_d662fcd2-3ff9-4261-9b26-9dd5808d0bb4_ContentBits">
    <vt:lpwstr>0</vt:lpwstr>
  </property>
  <property fmtid="{D5CDD505-2E9C-101B-9397-08002B2CF9AE}" pid="9" name="ContentTypeId">
    <vt:lpwstr>0x010100FF510F20E04BCF41BE361D2F61EE6FFA</vt:lpwstr>
  </property>
  <property fmtid="{D5CDD505-2E9C-101B-9397-08002B2CF9AE}" pid="10" name="MSIP_Label_e0c8e74a-db15-49f1-980d-3d74f2e3ff07_Enabled">
    <vt:lpwstr>true</vt:lpwstr>
  </property>
  <property fmtid="{D5CDD505-2E9C-101B-9397-08002B2CF9AE}" pid="11" name="MSIP_Label_e0c8e74a-db15-49f1-980d-3d74f2e3ff07_SetDate">
    <vt:lpwstr>2026-02-16T16:19:03Z</vt:lpwstr>
  </property>
  <property fmtid="{D5CDD505-2E9C-101B-9397-08002B2CF9AE}" pid="12" name="MSIP_Label_e0c8e74a-db15-49f1-980d-3d74f2e3ff07_Method">
    <vt:lpwstr>Privileged</vt:lpwstr>
  </property>
  <property fmtid="{D5CDD505-2E9C-101B-9397-08002B2CF9AE}" pid="13" name="MSIP_Label_e0c8e74a-db15-49f1-980d-3d74f2e3ff07_Name">
    <vt:lpwstr>376d9127-3fad-41bb7-827b-657efc89d923</vt:lpwstr>
  </property>
  <property fmtid="{D5CDD505-2E9C-101B-9397-08002B2CF9AE}" pid="14" name="MSIP_Label_e0c8e74a-db15-49f1-980d-3d74f2e3ff07_SiteId">
    <vt:lpwstr>25b79aa0-07c6-4d65-9c80-df92aacdc157</vt:lpwstr>
  </property>
  <property fmtid="{D5CDD505-2E9C-101B-9397-08002B2CF9AE}" pid="15" name="MSIP_Label_e0c8e74a-db15-49f1-980d-3d74f2e3ff07_ActionId">
    <vt:lpwstr>8eb8eb1a-dcb0-400c-9890-d29fc8649dd0</vt:lpwstr>
  </property>
  <property fmtid="{D5CDD505-2E9C-101B-9397-08002B2CF9AE}" pid="16" name="MSIP_Label_e0c8e74a-db15-49f1-980d-3d74f2e3ff07_ContentBits">
    <vt:lpwstr>2</vt:lpwstr>
  </property>
  <property fmtid="{D5CDD505-2E9C-101B-9397-08002B2CF9AE}" pid="17" name="MSIP_Label_e0c8e74a-db15-49f1-980d-3d74f2e3ff07_Tag">
    <vt:lpwstr>10, 0, 1, 1</vt:lpwstr>
  </property>
</Properties>
</file>