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DEK Rider PMM Phase 5 Application/Discovery/STAFF's 1st Set of Data Requests/"/>
    </mc:Choice>
  </mc:AlternateContent>
  <xr:revisionPtr revIDLastSave="0" documentId="13_ncr:20000001_{C82DFA94-976A-4236-B183-6343457514B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ch 1.0" sheetId="3" r:id="rId1"/>
    <sheet name="Sch 3.0" sheetId="10" r:id="rId2"/>
  </sheets>
  <definedNames>
    <definedName name="_xlnm.Print_Area" localSheetId="0">'Sch 1.0'!$A$1:$J$23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6" i="10" l="1"/>
  <c r="O15" i="10"/>
  <c r="O14" i="10"/>
  <c r="O13" i="10"/>
  <c r="A3" i="10" l="1"/>
  <c r="A2" i="10"/>
  <c r="A14" i="10" l="1"/>
  <c r="A15" i="10" s="1"/>
  <c r="A16" i="10" s="1"/>
  <c r="D16" i="3" l="1"/>
  <c r="A13" i="3"/>
  <c r="A14" i="3" s="1"/>
  <c r="A15" i="3" s="1"/>
  <c r="A16" i="3" s="1"/>
  <c r="E14" i="3" l="1"/>
  <c r="E12" i="3"/>
  <c r="E15" i="3"/>
  <c r="E13" i="3"/>
  <c r="G16" i="3" l="1"/>
  <c r="F14" i="3"/>
  <c r="G14" i="3" s="1"/>
  <c r="I14" i="3" s="1"/>
  <c r="F12" i="3"/>
  <c r="G12" i="3" s="1"/>
  <c r="I12" i="3" s="1"/>
  <c r="F15" i="3"/>
  <c r="G15" i="3" s="1"/>
  <c r="I15" i="3" s="1"/>
  <c r="F13" i="3"/>
  <c r="G13" i="3" s="1"/>
  <c r="I13" i="3" s="1"/>
</calcChain>
</file>

<file path=xl/sharedStrings.xml><?xml version="1.0" encoding="utf-8"?>
<sst xmlns="http://schemas.openxmlformats.org/spreadsheetml/2006/main" count="69" uniqueCount="52">
  <si>
    <t>Duke Energy Kentucky</t>
  </si>
  <si>
    <t>Rate Schedule</t>
  </si>
  <si>
    <t>Revenue</t>
  </si>
  <si>
    <t>Requirement</t>
  </si>
  <si>
    <t>Billing</t>
  </si>
  <si>
    <t>Determinants</t>
  </si>
  <si>
    <t>Monthly</t>
  </si>
  <si>
    <t>Total</t>
  </si>
  <si>
    <t xml:space="preserve">Weighted </t>
  </si>
  <si>
    <t>RS- Residential</t>
  </si>
  <si>
    <t>IT - Interruptible Transportation</t>
  </si>
  <si>
    <t>GS - General Service</t>
  </si>
  <si>
    <t>(A)</t>
  </si>
  <si>
    <t>(B)</t>
  </si>
  <si>
    <t>(C)</t>
  </si>
  <si>
    <t>FT - Firm Transportation (Includes DGS)</t>
  </si>
  <si>
    <t>FT - Firm Transportation (CCF)</t>
  </si>
  <si>
    <t>IT - Interruptible Transportation (CCF)</t>
  </si>
  <si>
    <t>Per CCF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</si>
  <si>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</si>
  <si>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</si>
  <si>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</si>
  <si>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</si>
  <si>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</si>
  <si>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</si>
  <si>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</si>
  <si>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</si>
  <si>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</si>
  <si>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</si>
  <si>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</si>
  <si>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Pipeline Modernization Mechanism ("Rider PMM")</t>
  </si>
  <si>
    <t>Rider PMM by Rate Schedule</t>
  </si>
  <si>
    <t>Line</t>
  </si>
  <si>
    <t>No.</t>
  </si>
  <si>
    <t>Approved KyPSC</t>
  </si>
  <si>
    <t>Case No. 2021-00190</t>
  </si>
  <si>
    <t>Rider PMM</t>
  </si>
  <si>
    <t>PMM Rider Billing Determinants by Rate Schedule</t>
  </si>
  <si>
    <t>Sch. 1.1</t>
  </si>
  <si>
    <t>Sch. 4.1</t>
  </si>
  <si>
    <t>Sch. 3.0</t>
  </si>
  <si>
    <t>Gross Distribution Plant</t>
  </si>
  <si>
    <t>Natural gas revenue is defined to include base, gas cost and miscellaneous revenue</t>
  </si>
  <si>
    <t>The cap for the annual PMM revenue requirement is no more than 5% increase in natural gas revenue per year</t>
  </si>
  <si>
    <r>
      <t>RS - Residential (CCF)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</si>
  <si>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>GS - General Service (CCF)</t>
    </r>
    <r>
      <rPr>
        <vertAlign val="superscript"/>
        <sz val="11"/>
        <color theme="1"/>
        <rFont val="Calibri"/>
        <family val="2"/>
        <scheme val="minor"/>
      </rPr>
      <t xml:space="preserve"> (1) (2)</t>
    </r>
  </si>
  <si>
    <t xml:space="preserve">(1) General Service includes Commercial, Industrial, OPA, Street Lighting and Interdepartmental. </t>
  </si>
  <si>
    <t>per  CCF</t>
  </si>
  <si>
    <t>2025 Projected</t>
  </si>
  <si>
    <t>for the Twelve Month Ending December, 2025</t>
  </si>
  <si>
    <r>
      <rPr>
        <b/>
        <sz val="11"/>
        <color rgb="FF0000FF"/>
        <rFont val="Calibri"/>
        <family val="2"/>
        <scheme val="minor"/>
      </rPr>
      <t xml:space="preserve">2023 </t>
    </r>
    <r>
      <rPr>
        <b/>
        <sz val="11"/>
        <color theme="1"/>
        <rFont val="Calibri"/>
        <family val="2"/>
        <scheme val="minor"/>
      </rPr>
      <t>True Up</t>
    </r>
  </si>
  <si>
    <t>(2) Per Order 2022-00229, all Rider PMM rates should be in volumetric format for the 2025 calendar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</si>
</sst>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%"/>
    <numFmt numFmtId="166" formatCode="[$-409]mmm\-yy;@"/>
    <numFmt numFmtId="167" formatCode="_(&quot;$&quot;* #,##0.00000_);_(&quot;$&quot;* \(#,##0.00000\);_(&quot;$&quot;* &quot;-&quot;???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FF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0"/>
      <color rgb="FF0000FF"/>
      <name val="Arial"/>
      <family val="2"/>
    </font>
    <font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40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164" fontId="0" fillId="0" borderId="0" xfId="1" applyNumberFormat="1" applyFont="1" applyAlignment="1">
      <alignment horizontal="center"/>
    </xf>
    <xf numFmtId="0" fontId="0" fillId="0" borderId="0" xfId="0" quotePrefix="1"/>
    <xf numFmtId="0" fontId="2" fillId="0" borderId="0" xfId="0" quotePrefix="1" applyFont="1" applyAlignment="1">
      <alignment horizontal="center"/>
    </xf>
    <xf numFmtId="164" fontId="0" fillId="0" borderId="0" xfId="1" applyNumberFormat="1" applyFont="1" applyBorder="1"/>
    <xf numFmtId="0" fontId="2" fillId="0" borderId="0" xfId="0" applyFont="1" applyAlignment="1">
      <alignment horizontal="left"/>
    </xf>
    <xf numFmtId="166" fontId="0" fillId="0" borderId="0" xfId="0" applyNumberFormat="1"/>
    <xf numFmtId="0" fontId="4" fillId="0" borderId="0" xfId="0" applyFont="1"/>
    <xf numFmtId="3" fontId="0" fillId="0" borderId="0" xfId="0" applyNumberFormat="1"/>
    <xf numFmtId="166" fontId="0" fillId="0" borderId="0" xfId="0" applyNumberFormat="1" applyAlignment="1">
      <alignment wrapText="1"/>
    </xf>
    <xf numFmtId="167" fontId="0" fillId="0" borderId="0" xfId="2" applyNumberFormat="1" applyFont="1" applyAlignment="1">
      <alignment horizontal="center"/>
    </xf>
    <xf numFmtId="0" fontId="0" fillId="0" borderId="0" xfId="0" applyAlignment="1">
      <alignment horizontal="center" vertical="center"/>
    </xf>
    <xf numFmtId="42" fontId="0" fillId="0" borderId="0" xfId="1" applyNumberFormat="1" applyFont="1" applyAlignment="1">
      <alignment horizontal="center"/>
    </xf>
    <xf numFmtId="42" fontId="0" fillId="0" borderId="1" xfId="1" applyNumberFormat="1" applyFont="1" applyBorder="1"/>
    <xf numFmtId="0" fontId="2" fillId="0" borderId="0" xfId="0" applyFont="1" applyAlignment="1">
      <alignment horizontal="centerContinuous"/>
    </xf>
    <xf numFmtId="0" fontId="10" fillId="0" borderId="0" xfId="0" applyFont="1"/>
    <xf numFmtId="0" fontId="10" fillId="0" borderId="0" xfId="0" applyFont="1" applyAlignment="1">
      <alignment horizontal="left"/>
    </xf>
    <xf numFmtId="42" fontId="6" fillId="0" borderId="0" xfId="1" applyNumberFormat="1" applyFont="1" applyAlignment="1">
      <alignment horizontal="center"/>
    </xf>
    <xf numFmtId="17" fontId="7" fillId="0" borderId="0" xfId="0" applyNumberFormat="1" applyFont="1" applyAlignment="1">
      <alignment horizontal="center"/>
    </xf>
    <xf numFmtId="41" fontId="0" fillId="0" borderId="0" xfId="1" applyNumberFormat="1" applyFont="1" applyAlignment="1">
      <alignment horizontal="center"/>
    </xf>
    <xf numFmtId="42" fontId="0" fillId="0" borderId="0" xfId="1" applyNumberFormat="1" applyFont="1" applyFill="1" applyAlignment="1">
      <alignment horizontal="center"/>
    </xf>
    <xf numFmtId="41" fontId="0" fillId="0" borderId="0" xfId="1" applyNumberFormat="1" applyFont="1" applyFill="1" applyAlignment="1">
      <alignment horizontal="center"/>
    </xf>
    <xf numFmtId="42" fontId="0" fillId="0" borderId="1" xfId="1" applyNumberFormat="1" applyFont="1" applyFill="1" applyBorder="1"/>
    <xf numFmtId="165" fontId="6" fillId="0" borderId="0" xfId="1" applyNumberFormat="1" applyFont="1" applyFill="1"/>
    <xf numFmtId="165" fontId="6" fillId="0" borderId="2" xfId="1" applyNumberFormat="1" applyFont="1" applyFill="1" applyBorder="1"/>
    <xf numFmtId="165" fontId="6" fillId="0" borderId="1" xfId="1" applyNumberFormat="1" applyFont="1" applyFill="1" applyBorder="1"/>
    <xf numFmtId="42" fontId="0" fillId="0" borderId="0" xfId="0" applyNumberFormat="1" applyAlignment="1">
      <alignment horizontal="center"/>
    </xf>
    <xf numFmtId="37" fontId="0" fillId="0" borderId="0" xfId="0" applyNumberFormat="1" applyAlignment="1">
      <alignment horizontal="center"/>
    </xf>
    <xf numFmtId="4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12" fillId="0" borderId="0" xfId="0" applyFont="1"/>
    <xf numFmtId="3" fontId="9" fillId="0" borderId="0" xfId="3" applyNumberFormat="1" applyFont="1"/>
    <xf numFmtId="44" fontId="0" fillId="0" borderId="0" xfId="2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colors>
    <mruColors>
      <color rgb="FF0000FF"/>
      <color rgb="FF00FF00"/>
      <color rgb="FF0A1CC2"/>
      <color rgb="FF0070C0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50"/>
  <sheetViews>
    <sheetView view="pageLayout" zoomScaleNormal="100" workbookViewId="0">
      <selection activeCell="J4" sqref="J4"/>
    </sheetView>
  </sheetViews>
  <sheetFormatPr defaultRowHeight="15" x14ac:dyDescent="0.25"/>
  <cols>
    <col min="1" max="1" width="6.7109375" style="4" customWidth="1"/>
    <col min="2" max="2" width="35.42578125" customWidth="1"/>
    <col min="3" max="3" width="3.42578125" customWidth="1"/>
    <col min="4" max="4" width="20.85546875" customWidth="1"/>
    <col min="5" max="5" width="16.85546875" style="4" bestFit="1" customWidth="1"/>
    <col min="6" max="7" width="16.85546875" style="4" customWidth="1"/>
    <col min="8" max="8" width="15.42578125" style="4" customWidth="1"/>
    <col min="9" max="9" width="12.7109375" style="4" customWidth="1"/>
    <col min="10" max="10" width="15.28515625" customWidth="1"/>
  </cols>
  <sheetData>
    <row r="2" spans="1:10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x14ac:dyDescent="0.25">
      <c r="A3" s="21" t="s">
        <v>30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x14ac:dyDescent="0.25">
      <c r="A4" s="21" t="s">
        <v>31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x14ac:dyDescent="0.25">
      <c r="B5" s="4"/>
      <c r="C5" s="4"/>
      <c r="D5" s="4"/>
      <c r="J5" s="4"/>
    </row>
    <row r="6" spans="1:10" x14ac:dyDescent="0.25">
      <c r="D6" s="3" t="s">
        <v>8</v>
      </c>
    </row>
    <row r="7" spans="1:10" x14ac:dyDescent="0.25">
      <c r="A7" s="3"/>
      <c r="B7" s="5"/>
      <c r="C7" s="5"/>
      <c r="D7" s="3" t="s">
        <v>41</v>
      </c>
      <c r="E7" s="3" t="s">
        <v>48</v>
      </c>
      <c r="F7" s="3" t="s">
        <v>50</v>
      </c>
      <c r="G7" s="3"/>
      <c r="H7" s="3" t="s">
        <v>4</v>
      </c>
    </row>
    <row r="8" spans="1:10" x14ac:dyDescent="0.25">
      <c r="A8" s="3" t="s">
        <v>32</v>
      </c>
      <c r="B8" s="5"/>
      <c r="C8" s="5"/>
      <c r="D8" s="3" t="s">
        <v>34</v>
      </c>
      <c r="E8" s="3" t="s">
        <v>2</v>
      </c>
      <c r="F8" s="3" t="s">
        <v>2</v>
      </c>
      <c r="G8" s="3"/>
      <c r="H8" s="3" t="s">
        <v>5</v>
      </c>
      <c r="I8" s="3" t="s">
        <v>6</v>
      </c>
    </row>
    <row r="9" spans="1:10" x14ac:dyDescent="0.25">
      <c r="A9" s="6" t="s">
        <v>33</v>
      </c>
      <c r="B9" s="7" t="s">
        <v>1</v>
      </c>
      <c r="C9" s="7"/>
      <c r="D9" s="6" t="s">
        <v>35</v>
      </c>
      <c r="E9" s="6" t="s">
        <v>3</v>
      </c>
      <c r="F9" s="6" t="s">
        <v>3</v>
      </c>
      <c r="G9" s="6" t="s">
        <v>7</v>
      </c>
      <c r="H9" s="6" t="s">
        <v>47</v>
      </c>
      <c r="I9" s="6" t="s">
        <v>36</v>
      </c>
    </row>
    <row r="10" spans="1:10" x14ac:dyDescent="0.25">
      <c r="B10" s="10" t="s">
        <v>12</v>
      </c>
      <c r="C10" s="3"/>
      <c r="D10" s="3" t="s">
        <v>13</v>
      </c>
      <c r="E10" s="3" t="s">
        <v>14</v>
      </c>
      <c r="F10" s="3" t="s">
        <v>19</v>
      </c>
      <c r="G10" s="3" t="s">
        <v>20</v>
      </c>
      <c r="H10" s="3" t="s">
        <v>21</v>
      </c>
      <c r="I10" s="3" t="s">
        <v>22</v>
      </c>
    </row>
    <row r="11" spans="1:10" x14ac:dyDescent="0.25">
      <c r="B11" s="10"/>
    </row>
    <row r="12" spans="1:10" x14ac:dyDescent="0.25">
      <c r="A12" s="4">
        <v>1</v>
      </c>
      <c r="B12" s="13" t="s">
        <v>9</v>
      </c>
      <c r="D12" s="30">
        <v>0.86931999999999998</v>
      </c>
      <c r="E12" s="19">
        <f>ROUND($E$16*D12,0)</f>
        <v>8118021</v>
      </c>
      <c r="F12" s="27">
        <f>ROUND($F$16*D12,0)</f>
        <v>-492034</v>
      </c>
      <c r="G12" s="19">
        <f>E12+F12</f>
        <v>7625987</v>
      </c>
      <c r="H12" s="8">
        <v>62184470</v>
      </c>
      <c r="I12" s="39">
        <f>G12/H12</f>
        <v>0.12263491190002906</v>
      </c>
      <c r="J12" t="s">
        <v>18</v>
      </c>
    </row>
    <row r="13" spans="1:10" x14ac:dyDescent="0.25">
      <c r="A13" s="4">
        <f>A12+1</f>
        <v>2</v>
      </c>
      <c r="B13" s="13" t="s">
        <v>11</v>
      </c>
      <c r="D13" s="30">
        <v>0.12506</v>
      </c>
      <c r="E13" s="26">
        <f>ROUND($E$16*D13,0)</f>
        <v>1167855</v>
      </c>
      <c r="F13" s="28">
        <f>ROUND($F$16*D13,0)</f>
        <v>-70784</v>
      </c>
      <c r="G13" s="26">
        <f>E13+F13</f>
        <v>1097071</v>
      </c>
      <c r="H13" s="8">
        <v>34302261</v>
      </c>
      <c r="I13" s="39">
        <f>G13/H13</f>
        <v>3.1982469027333212E-2</v>
      </c>
      <c r="J13" t="s">
        <v>18</v>
      </c>
    </row>
    <row r="14" spans="1:10" x14ac:dyDescent="0.25">
      <c r="A14" s="4">
        <f>A13+1</f>
        <v>3</v>
      </c>
      <c r="B14" s="13" t="s">
        <v>15</v>
      </c>
      <c r="D14" s="30">
        <v>3.4099999999999998E-3</v>
      </c>
      <c r="E14" s="26">
        <f>ROUND($E$16*D14,0)</f>
        <v>31844</v>
      </c>
      <c r="F14" s="28">
        <f>ROUND($F$16*D14,0)</f>
        <v>-1930</v>
      </c>
      <c r="G14" s="26">
        <f>E14+F14</f>
        <v>29914</v>
      </c>
      <c r="H14" s="8">
        <v>29220261</v>
      </c>
      <c r="I14" s="17">
        <f>G14/H14</f>
        <v>1.0237417112735577E-3</v>
      </c>
      <c r="J14" t="s">
        <v>18</v>
      </c>
    </row>
    <row r="15" spans="1:10" x14ac:dyDescent="0.25">
      <c r="A15" s="4">
        <f>A14+1</f>
        <v>4</v>
      </c>
      <c r="B15" s="13" t="s">
        <v>10</v>
      </c>
      <c r="D15" s="31">
        <v>2.2100000000000002E-3</v>
      </c>
      <c r="E15" s="26">
        <f>ROUND($E$16*D15,0)</f>
        <v>20638</v>
      </c>
      <c r="F15" s="28">
        <f>ROUND($F$16*D15,0)</f>
        <v>-1251</v>
      </c>
      <c r="G15" s="26">
        <f>E15+F15</f>
        <v>19387</v>
      </c>
      <c r="H15" s="8">
        <v>16790270</v>
      </c>
      <c r="I15" s="17">
        <f>G15/H15</f>
        <v>1.1546568339877799E-3</v>
      </c>
      <c r="J15" t="s">
        <v>18</v>
      </c>
    </row>
    <row r="16" spans="1:10" ht="15.75" thickBot="1" x14ac:dyDescent="0.3">
      <c r="A16" s="4">
        <f>A15+1</f>
        <v>5</v>
      </c>
      <c r="B16" t="s">
        <v>7</v>
      </c>
      <c r="D16" s="32">
        <f>SUM(D10:D15)</f>
        <v>1</v>
      </c>
      <c r="E16" s="20">
        <v>9338357</v>
      </c>
      <c r="F16" s="29">
        <v>-565999</v>
      </c>
      <c r="G16" s="20">
        <f>E16+F16</f>
        <v>8772358</v>
      </c>
      <c r="H16" s="11"/>
    </row>
    <row r="17" spans="2:9" ht="15.75" thickTop="1" x14ac:dyDescent="0.25">
      <c r="E17" s="4" t="s">
        <v>38</v>
      </c>
      <c r="F17" s="4" t="s">
        <v>39</v>
      </c>
      <c r="H17" s="4" t="s">
        <v>40</v>
      </c>
    </row>
    <row r="20" spans="2:9" x14ac:dyDescent="0.25">
      <c r="B20" t="s">
        <v>43</v>
      </c>
    </row>
    <row r="21" spans="2:9" x14ac:dyDescent="0.25">
      <c r="B21" t="s">
        <v>42</v>
      </c>
    </row>
    <row r="22" spans="2:9" x14ac:dyDescent="0.25">
      <c r="F22" s="23"/>
      <c r="G22" s="33"/>
    </row>
    <row r="23" spans="2:9" x14ac:dyDescent="0.25">
      <c r="D23" s="22"/>
    </row>
    <row r="24" spans="2:9" x14ac:dyDescent="0.25">
      <c r="E24" s="33"/>
      <c r="F24" s="33"/>
      <c r="G24" s="33"/>
    </row>
    <row r="25" spans="2:9" x14ac:dyDescent="0.25">
      <c r="E25" s="33"/>
      <c r="F25" s="33"/>
      <c r="G25" s="33"/>
    </row>
    <row r="26" spans="2:9" x14ac:dyDescent="0.25">
      <c r="E26" s="33"/>
      <c r="F26" s="33"/>
      <c r="G26" s="33"/>
    </row>
    <row r="27" spans="2:9" x14ac:dyDescent="0.25">
      <c r="E27" s="33"/>
      <c r="F27" s="33"/>
      <c r="G27" s="33"/>
    </row>
    <row r="28" spans="2:9" x14ac:dyDescent="0.25">
      <c r="E28" s="33"/>
      <c r="F28" s="33"/>
      <c r="G28" s="33"/>
    </row>
    <row r="29" spans="2:9" x14ac:dyDescent="0.25">
      <c r="E29" s="33"/>
      <c r="F29" s="33"/>
      <c r="H29" s="35"/>
      <c r="I29" s="34"/>
    </row>
    <row r="30" spans="2:9" x14ac:dyDescent="0.25">
      <c r="E30" s="33"/>
      <c r="G30" s="33"/>
    </row>
    <row r="31" spans="2:9" x14ac:dyDescent="0.25">
      <c r="E31" s="33"/>
      <c r="G31" s="33"/>
    </row>
    <row r="32" spans="2:9" x14ac:dyDescent="0.25">
      <c r="E32" s="33"/>
      <c r="G32" s="33"/>
    </row>
    <row r="33" spans="4:8" x14ac:dyDescent="0.25">
      <c r="E33" s="33"/>
    </row>
    <row r="36" spans="4:8" x14ac:dyDescent="0.25">
      <c r="F36" s="34"/>
      <c r="G36" s="34"/>
      <c r="H36" s="34"/>
    </row>
    <row r="37" spans="4:8" x14ac:dyDescent="0.25">
      <c r="F37" s="34"/>
      <c r="G37" s="34"/>
    </row>
    <row r="38" spans="4:8" x14ac:dyDescent="0.25">
      <c r="F38" s="34"/>
      <c r="G38" s="34"/>
    </row>
    <row r="39" spans="4:8" x14ac:dyDescent="0.25">
      <c r="F39" s="34"/>
      <c r="G39" s="34"/>
      <c r="H39" s="34"/>
    </row>
    <row r="40" spans="4:8" x14ac:dyDescent="0.25">
      <c r="F40" s="34"/>
      <c r="G40" s="34"/>
    </row>
    <row r="41" spans="4:8" x14ac:dyDescent="0.25">
      <c r="F41" s="34"/>
      <c r="G41" s="34"/>
    </row>
    <row r="42" spans="4:8" x14ac:dyDescent="0.25">
      <c r="F42" s="34"/>
      <c r="G42" s="34"/>
    </row>
    <row r="43" spans="4:8" x14ac:dyDescent="0.25">
      <c r="F43" s="34"/>
      <c r="G43" s="34"/>
      <c r="H43" s="34"/>
    </row>
    <row r="44" spans="4:8" x14ac:dyDescent="0.25">
      <c r="F44" s="34"/>
      <c r="G44" s="34"/>
    </row>
    <row r="45" spans="4:8" x14ac:dyDescent="0.25">
      <c r="F45" s="34"/>
      <c r="G45" s="34"/>
    </row>
    <row r="46" spans="4:8" x14ac:dyDescent="0.25">
      <c r="D46" s="14"/>
      <c r="F46" s="34"/>
      <c r="G46" s="34"/>
    </row>
    <row r="47" spans="4:8" x14ac:dyDescent="0.25">
      <c r="D47" s="24"/>
      <c r="E47" s="33"/>
      <c r="F47" s="34"/>
      <c r="G47" s="34"/>
    </row>
    <row r="48" spans="4:8" x14ac:dyDescent="0.25">
      <c r="D48" s="1"/>
      <c r="E48" s="36"/>
      <c r="F48" s="34"/>
      <c r="G48" s="34"/>
    </row>
    <row r="49" spans="4:5" x14ac:dyDescent="0.25">
      <c r="D49" s="19"/>
      <c r="E49" s="19"/>
    </row>
    <row r="50" spans="4:5" x14ac:dyDescent="0.25">
      <c r="D50" s="2"/>
    </row>
  </sheetData>
  <printOptions horizontalCentered="1"/>
  <pageMargins left="0.7" right="0.7" top="0.85499999999999998" bottom="0.75" header="0.3" footer="0.3"/>
  <pageSetup scale="76" orientation="landscape" r:id="rId1"/>
  <headerFooter>
    <oddHeader xml:space="preserve">&amp;R&amp;"Times New Roman,Bold"&amp;10KyPSC Case No. 2026-00162
STAFF-DR-01-001 Attachment 3
&amp;A
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22"/>
  <sheetViews>
    <sheetView tabSelected="1" view="pageLayout" zoomScale="85" zoomScaleNormal="92" zoomScalePageLayoutView="85" workbookViewId="0">
      <selection activeCell="N4" sqref="N4"/>
    </sheetView>
  </sheetViews>
  <sheetFormatPr defaultRowHeight="15" x14ac:dyDescent="0.25"/>
  <cols>
    <col min="1" max="1" width="6.5703125" customWidth="1"/>
    <col min="2" max="2" width="38.85546875" customWidth="1"/>
    <col min="3" max="15" width="12.7109375" customWidth="1"/>
    <col min="16" max="19" width="15.5703125" customWidth="1"/>
    <col min="20" max="20" width="14" customWidth="1"/>
  </cols>
  <sheetData>
    <row r="1" spans="1:16" x14ac:dyDescent="0.25">
      <c r="A1" s="4"/>
      <c r="E1" s="4"/>
      <c r="F1" s="4"/>
      <c r="G1" s="4"/>
    </row>
    <row r="2" spans="1:16" x14ac:dyDescent="0.25">
      <c r="A2" s="21" t="str">
        <f>'Sch 1.0'!A2</f>
        <v>Duke Energy Kentucky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6" x14ac:dyDescent="0.25">
      <c r="A3" s="21" t="str">
        <f>'Sch 1.0'!A3</f>
        <v>Pipeline Modernization Mechanism ("Rider PMM")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6" x14ac:dyDescent="0.25">
      <c r="A4" s="21" t="s">
        <v>37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6" x14ac:dyDescent="0.25">
      <c r="A5" s="21" t="s">
        <v>49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</row>
    <row r="6" spans="1:16" x14ac:dyDescent="0.25">
      <c r="A6" s="4"/>
      <c r="D6" s="37"/>
      <c r="E6" s="4"/>
      <c r="F6" s="4"/>
      <c r="G6" s="4"/>
    </row>
    <row r="7" spans="1:16" x14ac:dyDescent="0.25">
      <c r="A7" s="12"/>
      <c r="E7" s="4"/>
      <c r="F7" s="4"/>
      <c r="G7" s="4"/>
    </row>
    <row r="8" spans="1:16" x14ac:dyDescent="0.25">
      <c r="A8" s="4"/>
      <c r="E8" s="4"/>
      <c r="F8" s="4"/>
      <c r="G8" s="4"/>
    </row>
    <row r="9" spans="1:16" x14ac:dyDescent="0.25">
      <c r="A9" s="3" t="s">
        <v>32</v>
      </c>
      <c r="B9" s="3"/>
      <c r="C9" s="3"/>
      <c r="D9" s="3"/>
      <c r="E9" s="3"/>
      <c r="F9" s="3"/>
      <c r="G9" s="3"/>
    </row>
    <row r="10" spans="1:16" x14ac:dyDescent="0.25">
      <c r="A10" s="6" t="s">
        <v>33</v>
      </c>
      <c r="B10" s="6" t="s">
        <v>1</v>
      </c>
      <c r="C10" s="25">
        <v>45658</v>
      </c>
      <c r="D10" s="25">
        <v>45689</v>
      </c>
      <c r="E10" s="25">
        <v>45717</v>
      </c>
      <c r="F10" s="25">
        <v>45748</v>
      </c>
      <c r="G10" s="25">
        <v>45778</v>
      </c>
      <c r="H10" s="25">
        <v>45809</v>
      </c>
      <c r="I10" s="25">
        <v>45839</v>
      </c>
      <c r="J10" s="25">
        <v>45870</v>
      </c>
      <c r="K10" s="25">
        <v>45901</v>
      </c>
      <c r="L10" s="25">
        <v>45931</v>
      </c>
      <c r="M10" s="25">
        <v>45962</v>
      </c>
      <c r="N10" s="25">
        <v>45992</v>
      </c>
      <c r="O10" s="6" t="s">
        <v>7</v>
      </c>
    </row>
    <row r="11" spans="1:16" x14ac:dyDescent="0.25">
      <c r="B11" s="10" t="s">
        <v>12</v>
      </c>
      <c r="C11" s="10" t="s">
        <v>13</v>
      </c>
      <c r="D11" s="10" t="s">
        <v>14</v>
      </c>
      <c r="E11" s="10" t="s">
        <v>19</v>
      </c>
      <c r="F11" s="10" t="s">
        <v>20</v>
      </c>
      <c r="G11" s="10" t="s">
        <v>21</v>
      </c>
      <c r="H11" s="10" t="s">
        <v>22</v>
      </c>
      <c r="I11" s="10" t="s">
        <v>23</v>
      </c>
      <c r="J11" s="10" t="s">
        <v>24</v>
      </c>
      <c r="K11" s="10" t="s">
        <v>25</v>
      </c>
      <c r="L11" s="10" t="s">
        <v>26</v>
      </c>
      <c r="M11" s="10" t="s">
        <v>27</v>
      </c>
      <c r="N11" s="10" t="s">
        <v>28</v>
      </c>
      <c r="O11" s="10" t="s">
        <v>29</v>
      </c>
      <c r="P11" s="10"/>
    </row>
    <row r="13" spans="1:16" ht="15" customHeight="1" x14ac:dyDescent="0.25">
      <c r="A13" s="18">
        <v>1</v>
      </c>
      <c r="B13" s="16" t="s">
        <v>44</v>
      </c>
      <c r="C13" s="38">
        <v>13140152</v>
      </c>
      <c r="D13" s="38">
        <v>12515291</v>
      </c>
      <c r="E13" s="38">
        <v>9561735</v>
      </c>
      <c r="F13" s="38">
        <v>5412219</v>
      </c>
      <c r="G13" s="38">
        <v>2332424</v>
      </c>
      <c r="H13" s="38">
        <v>1395072</v>
      </c>
      <c r="I13" s="38">
        <v>1017912</v>
      </c>
      <c r="J13" s="38">
        <v>894128</v>
      </c>
      <c r="K13" s="38">
        <v>993998</v>
      </c>
      <c r="L13" s="38">
        <v>1351999</v>
      </c>
      <c r="M13" s="38">
        <v>4153937</v>
      </c>
      <c r="N13" s="38">
        <v>9415603</v>
      </c>
      <c r="O13" s="2">
        <f>SUM(C13:N13)</f>
        <v>62184470</v>
      </c>
    </row>
    <row r="14" spans="1:16" ht="15" customHeight="1" x14ac:dyDescent="0.25">
      <c r="A14" s="18">
        <f>A13+1</f>
        <v>2</v>
      </c>
      <c r="B14" s="16" t="s">
        <v>45</v>
      </c>
      <c r="C14" s="38">
        <v>7253123</v>
      </c>
      <c r="D14" s="38">
        <v>7044876</v>
      </c>
      <c r="E14" s="38">
        <v>5328727</v>
      </c>
      <c r="F14" s="38">
        <v>2515086</v>
      </c>
      <c r="G14" s="38">
        <v>1556514</v>
      </c>
      <c r="H14" s="38">
        <v>989359</v>
      </c>
      <c r="I14" s="38">
        <v>584177</v>
      </c>
      <c r="J14" s="38">
        <v>445616</v>
      </c>
      <c r="K14" s="38">
        <v>604940</v>
      </c>
      <c r="L14" s="38">
        <v>766037</v>
      </c>
      <c r="M14" s="38">
        <v>2138504</v>
      </c>
      <c r="N14" s="38">
        <v>5075302</v>
      </c>
      <c r="O14" s="2">
        <f>SUM(C14:N14)</f>
        <v>34302261</v>
      </c>
    </row>
    <row r="15" spans="1:16" ht="15" customHeight="1" x14ac:dyDescent="0.25">
      <c r="A15" s="18">
        <f>A14+1</f>
        <v>3</v>
      </c>
      <c r="B15" s="13" t="s">
        <v>16</v>
      </c>
      <c r="C15" s="38">
        <v>3985467</v>
      </c>
      <c r="D15" s="38">
        <v>3378305</v>
      </c>
      <c r="E15" s="38">
        <v>3023142</v>
      </c>
      <c r="F15" s="38">
        <v>2263781</v>
      </c>
      <c r="G15" s="38">
        <v>1945176</v>
      </c>
      <c r="H15" s="38">
        <v>1822219</v>
      </c>
      <c r="I15" s="38">
        <v>1611283</v>
      </c>
      <c r="J15" s="38">
        <v>1642614</v>
      </c>
      <c r="K15" s="38">
        <v>1695846</v>
      </c>
      <c r="L15" s="38">
        <v>2008994</v>
      </c>
      <c r="M15" s="38">
        <v>2603770</v>
      </c>
      <c r="N15" s="38">
        <v>3239664</v>
      </c>
      <c r="O15" s="2">
        <f>SUM(C15:N15)</f>
        <v>29220261</v>
      </c>
    </row>
    <row r="16" spans="1:16" ht="15" customHeight="1" x14ac:dyDescent="0.25">
      <c r="A16" s="18">
        <f>A15+1</f>
        <v>4</v>
      </c>
      <c r="B16" s="13" t="s">
        <v>17</v>
      </c>
      <c r="C16" s="38">
        <v>1485308</v>
      </c>
      <c r="D16" s="38">
        <v>1397972</v>
      </c>
      <c r="E16" s="38">
        <v>1400586</v>
      </c>
      <c r="F16" s="38">
        <v>1320447</v>
      </c>
      <c r="G16" s="38">
        <v>1333355</v>
      </c>
      <c r="H16" s="38">
        <v>1341269</v>
      </c>
      <c r="I16" s="38">
        <v>1341490</v>
      </c>
      <c r="J16" s="38">
        <v>1342314</v>
      </c>
      <c r="K16" s="38">
        <v>1348501</v>
      </c>
      <c r="L16" s="38">
        <v>1490207</v>
      </c>
      <c r="M16" s="38">
        <v>1498570</v>
      </c>
      <c r="N16" s="38">
        <v>1490251</v>
      </c>
      <c r="O16" s="2">
        <f>SUM(C16:N16)</f>
        <v>16790270</v>
      </c>
    </row>
    <row r="18" spans="1:20" x14ac:dyDescent="0.25">
      <c r="A18" s="9"/>
      <c r="B18" s="9" t="s">
        <v>46</v>
      </c>
    </row>
    <row r="19" spans="1:20" x14ac:dyDescent="0.25">
      <c r="B19" s="9" t="s">
        <v>51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T19" s="15"/>
    </row>
    <row r="20" spans="1:20" x14ac:dyDescent="0.25"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T20" s="15"/>
    </row>
    <row r="21" spans="1:20" x14ac:dyDescent="0.25"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T21" s="15"/>
    </row>
    <row r="22" spans="1:20" x14ac:dyDescent="0.25"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T22" s="15"/>
    </row>
  </sheetData>
  <printOptions horizontalCentered="1"/>
  <pageMargins left="0.7" right="0.7" top="0.79607843137254897" bottom="0.75" header="0.3" footer="0.3"/>
  <pageSetup scale="58" orientation="landscape" r:id="rId1"/>
  <headerFooter>
    <oddHeader xml:space="preserve">&amp;R&amp;"Times New Roman,Bold"&amp;10KyPSC Case No. 2026-00162
STAFF-DR-01-001 Attachment 3
&amp;A
Page &amp;P of &amp;N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230FD20809D74E8F47318A06C32C34" ma:contentTypeVersion="4" ma:contentTypeDescription="Create a new document." ma:contentTypeScope="" ma:versionID="3f4e3d7d665e4068717df4a733d106d1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>Jay Brown</Witness>
  </documentManagement>
</p:properties>
</file>

<file path=customXml/itemProps1.xml><?xml version="1.0" encoding="utf-8"?>
<ds:datastoreItem xmlns:ds="http://schemas.openxmlformats.org/officeDocument/2006/customXml" ds:itemID="{58427530-344A-48F8-802C-6E09DB8245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3057B4-69D3-4069-B30D-5F17219052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748DDD-DC92-4F63-B872-3AA677AFB883}">
  <ds:schemaRefs>
    <ds:schemaRef ds:uri="http://purl.org/dc/elements/1.1/"/>
    <ds:schemaRef ds:uri="2612a682-5ffb-4b9c-9555-017618935178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3c9d8c27-8a6d-4d9e-a15e-ef5d28c114a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Sch 1.0</vt:lpstr>
      <vt:lpstr>Sch 3.0</vt:lpstr>
      <vt:lpstr>'Sch 1.0'!Print_Area</vt:lpstr>
    </vt:vector>
  </TitlesOfParts>
  <Company>Duke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2024 Sch 1.0 and Sch 3.0</dc:subject>
  <dc:creator>Shoemaker, Joe</dc:creator>
  <cp:lastModifiedBy>Sunderman, Minna</cp:lastModifiedBy>
  <cp:lastPrinted>2024-06-23T16:59:40Z</cp:lastPrinted>
  <dcterms:created xsi:type="dcterms:W3CDTF">2015-04-22T13:48:09Z</dcterms:created>
  <dcterms:modified xsi:type="dcterms:W3CDTF">2026-08-19T16:34:00Z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0x01010041230FD20809D74E8F47318A06C32C34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662cb729-ddbd-42d6-997e-2658e5557404_Enabled">
    <vt:lpwstr>true</vt:lpwstr>
  </property>
  <property fmtid="{D5CDD505-2E9C-101B-9397-08002B2CF9AE}" pid="6" name="MSIP_Label_662cb729-ddbd-42d6-997e-2658e5557404_SetDate">
    <vt:lpwstr>2026-08-12T14:11:48Z</vt:lpwstr>
  </property>
  <property fmtid="{D5CDD505-2E9C-101B-9397-08002B2CF9AE}" pid="7" name="MSIP_Label_662cb729-ddbd-42d6-997e-2658e5557404_Method">
    <vt:lpwstr>Standard</vt:lpwstr>
  </property>
  <property fmtid="{D5CDD505-2E9C-101B-9397-08002B2CF9AE}" pid="8" name="MSIP_Label_662cb729-ddbd-42d6-997e-2658e5557404_Name">
    <vt:lpwstr>INTERNAL – NO MARKING</vt:lpwstr>
  </property>
  <property fmtid="{D5CDD505-2E9C-101B-9397-08002B2CF9AE}" pid="9" name="MSIP_Label_662cb729-ddbd-42d6-997e-2658e5557404_SiteId">
    <vt:lpwstr>2ede383a-7e1f-4357-a846-85886b2c0c4d</vt:lpwstr>
  </property>
  <property fmtid="{D5CDD505-2E9C-101B-9397-08002B2CF9AE}" pid="10" name="MSIP_Label_662cb729-ddbd-42d6-997e-2658e5557404_ActionId">
    <vt:lpwstr>6138b815-cda3-4250-b49c-e2e0153181c8</vt:lpwstr>
  </property>
  <property fmtid="{D5CDD505-2E9C-101B-9397-08002B2CF9AE}" pid="11" name="MSIP_Label_662cb729-ddbd-42d6-997e-2658e5557404_ContentBits">
    <vt:lpwstr>0</vt:lpwstr>
  </property>
  <property fmtid="{D5CDD505-2E9C-101B-9397-08002B2CF9AE}" pid="12" name="MSIP_Label_662cb729-ddbd-42d6-997e-2658e5557404_Tag">
    <vt:lpwstr>10, 3, 0, 1</vt:lpwstr>
  </property>
</Properties>
</file>