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"/>
    </mc:Choice>
  </mc:AlternateContent>
  <xr:revisionPtr revIDLastSave="0" documentId="13_ncr:20000001_{CA83FEDF-E4F8-4758-BD7B-AB0B708FDC34}" xr6:coauthVersionLast="47" xr6:coauthVersionMax="47" xr10:uidLastSave="{00000000-0000-0000-0000-000000000000}"/>
  <bookViews>
    <workbookView xWindow="-120" yWindow="-120" windowWidth="29040" windowHeight="15720" xr2:uid="{85A624EF-8E86-4C80-90CE-3DCA35A6E92E}"/>
  </bookViews>
  <sheets>
    <sheet name="Sheet1" sheetId="1" r:id="rId1"/>
    <sheet name="Sheet2" sheetId="3" r:id="rId2"/>
  </sheets>
  <definedNames>
    <definedName name="_xlnm.Print_Area" localSheetId="0">Sheet1!$A$1:$U$57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1" i="1" l="1"/>
  <c r="Q7" i="1" s="1"/>
  <c r="R7" i="1" s="1"/>
  <c r="N11" i="1"/>
  <c r="N10" i="1" s="1"/>
  <c r="O10" i="1" s="1"/>
  <c r="K11" i="1"/>
  <c r="K9" i="1" s="1"/>
  <c r="L9" i="1" s="1"/>
  <c r="H11" i="1"/>
  <c r="H10" i="1" s="1"/>
  <c r="I10" i="1" s="1"/>
  <c r="E11" i="1"/>
  <c r="E9" i="1" s="1"/>
  <c r="F9" i="1" s="1"/>
  <c r="Q8" i="1" l="1"/>
  <c r="R8" i="1" s="1"/>
  <c r="Q10" i="1"/>
  <c r="R10" i="1" s="1"/>
  <c r="Q9" i="1"/>
  <c r="R9" i="1" s="1"/>
  <c r="N7" i="1"/>
  <c r="O7" i="1" s="1"/>
  <c r="H7" i="1"/>
  <c r="I7" i="1" s="1"/>
  <c r="N8" i="1"/>
  <c r="O8" i="1" s="1"/>
  <c r="H9" i="1"/>
  <c r="I9" i="1" s="1"/>
  <c r="H8" i="1"/>
  <c r="I8" i="1" s="1"/>
  <c r="N9" i="1"/>
  <c r="O9" i="1" s="1"/>
  <c r="K8" i="1"/>
  <c r="L8" i="1" s="1"/>
  <c r="K10" i="1"/>
  <c r="L10" i="1" s="1"/>
  <c r="K7" i="1"/>
  <c r="L7" i="1" s="1"/>
  <c r="E8" i="1"/>
  <c r="F8" i="1" s="1"/>
  <c r="E10" i="1"/>
  <c r="F10" i="1" s="1"/>
  <c r="E7" i="1"/>
  <c r="F7" i="1" s="1"/>
  <c r="E25" i="1" l="1"/>
  <c r="T11" i="1" s="1"/>
  <c r="E55" i="1"/>
  <c r="M8" i="3"/>
  <c r="M9" i="3"/>
  <c r="M10" i="3"/>
  <c r="M11" i="3"/>
  <c r="M12" i="3"/>
  <c r="L12" i="3"/>
  <c r="L11" i="3"/>
  <c r="L10" i="3"/>
  <c r="L9" i="3"/>
  <c r="L8" i="3"/>
  <c r="F35" i="3"/>
  <c r="I34" i="3"/>
  <c r="F34" i="3"/>
  <c r="F17" i="3"/>
  <c r="F11" i="3"/>
  <c r="T7" i="1" l="1"/>
  <c r="U7" i="1" s="1"/>
  <c r="T9" i="1"/>
  <c r="U9" i="1" s="1"/>
  <c r="T10" i="1"/>
  <c r="U10" i="1" s="1"/>
  <c r="T8" i="1"/>
  <c r="U8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D97376-E8C5-4222-94CC-3306B0254724}" odcFile="C:\Users\ZASpink\OneDrive - Duke Energy\Documents\My Data Sources\wcltenastabp06_prod_astab FRR - Revenue Reporting Revenue Summary by Rate Schedule.odc" keepAlive="1" name="WCLTENASTABP06_PROD_ASTAB FRR - Revenue Reporting Revenue Summary by Rate Schedule" type="5" refreshedVersion="8" saveData="1">
    <dbPr connection="Provider=MSOLAP.8;Integrated Security=SSPI;Persist Security Info=True;Initial Catalog=FRR - Revenue Reporting;Data Source=WCLTENASTABP06\PROD_ASTAB;MDX Compatibility=1;Safety Options=2;MDX Missing Member Mode=Error;Update Isolation Level=2" command="Revenue Summary by Rate Schedule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WCLTENASTABP06_PROD_ASTAB FRR - Revenue Reporting Revenue Summary by Rate Schedule"/>
    <s v="{[Rate Schedule].[Service Type].&amp;[],[Rate Schedule].[Service Type].&amp;[GAS]}"/>
    <s v="{[Jurisdiction].[Utility_Name].&amp;[DUKE ENERGY KENTUCKY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<sst xmlns="http://schemas.openxmlformats.org/spreadsheetml/2006/main" count="126" uniqueCount="58">
  <si>
    <t>Class</t>
  </si>
  <si>
    <t>RS</t>
  </si>
  <si>
    <t>GS</t>
  </si>
  <si>
    <t>FT-L</t>
  </si>
  <si>
    <t>IT - Inter. Transportation</t>
  </si>
  <si>
    <t>TOTAL</t>
  </si>
  <si>
    <t>Ratio</t>
  </si>
  <si>
    <t>Meter Cost Allocator Ratio (K413)</t>
  </si>
  <si>
    <t>Grand Total</t>
  </si>
  <si>
    <t>2026</t>
  </si>
  <si>
    <t>2025</t>
  </si>
  <si>
    <t>KY - GAS TRANSPORTATION INTERPTBLE SERV</t>
  </si>
  <si>
    <t>KYGT_IT</t>
  </si>
  <si>
    <t>KY - GAS RESIDENTIAL SERVICE</t>
  </si>
  <si>
    <t>KYGR_RS</t>
  </si>
  <si>
    <t>KY - GAS GENERAL SERVICE</t>
  </si>
  <si>
    <t>KYGC_GS</t>
  </si>
  <si>
    <t/>
  </si>
  <si>
    <t>TRANSPORTATION ONLY</t>
  </si>
  <si>
    <t>COMPANY USE</t>
  </si>
  <si>
    <t>MISC REVENUE</t>
  </si>
  <si>
    <t>OH - GAS RESIDENTIAL SERVICE</t>
  </si>
  <si>
    <t>OHGR_RS</t>
  </si>
  <si>
    <t>KYGC-GAS GENERAL SERVICE UNMETERED</t>
  </si>
  <si>
    <t>KYGC_GSNM</t>
  </si>
  <si>
    <t>KY - GAS GENERAL SERVICE (GAS LIGHT)</t>
  </si>
  <si>
    <t>KYGC_GSGL</t>
  </si>
  <si>
    <t>FULL SERVICE</t>
  </si>
  <si>
    <t>Billed Contracts</t>
  </si>
  <si>
    <t>Year</t>
  </si>
  <si>
    <t>Rate Schedule Description</t>
  </si>
  <si>
    <t>Rate Schedule</t>
  </si>
  <si>
    <t>Metric_Subcategory</t>
  </si>
  <si>
    <t>(Multiple Items)</t>
  </si>
  <si>
    <t>Service Type</t>
  </si>
  <si>
    <t>DUKE ENERGY KENTUCKY</t>
  </si>
  <si>
    <t>Utility_Name</t>
  </si>
  <si>
    <t>IT</t>
  </si>
  <si>
    <t>IT BILLS</t>
  </si>
  <si>
    <t>Customer Bills (July 2025-June 2026)</t>
  </si>
  <si>
    <t>Projected Capital Savings</t>
  </si>
  <si>
    <t>Weighted Cost of Capital</t>
  </si>
  <si>
    <t>Per Bill Impact</t>
  </si>
  <si>
    <t>Monthly Bill Impact</t>
  </si>
  <si>
    <t xml:space="preserve">Annual Savings
</t>
  </si>
  <si>
    <t>Duke Energy Kentucky</t>
  </si>
  <si>
    <t>Case No. 2026-00144</t>
  </si>
  <si>
    <t>Estimated Impact of the proposed plan on the average customer bill</t>
  </si>
  <si>
    <t>Inputs for Calculation</t>
  </si>
  <si>
    <t>last natural gas base rate case. Case No. 2025-00125.</t>
  </si>
  <si>
    <t>Order, page 19, December 23, 2025</t>
  </si>
  <si>
    <r>
      <rPr>
        <b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Approved Weighted Average Cost of Capital in</t>
    </r>
  </si>
  <si>
    <r>
      <rPr>
        <b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Projected Capital Savings, STAFF-DR-01-003</t>
    </r>
  </si>
  <si>
    <r>
      <rPr>
        <b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Company Records</t>
    </r>
  </si>
  <si>
    <t>WP-FR-16-(7)(v) - VIII in Case No. 2025-00125.</t>
  </si>
  <si>
    <r>
      <rPr>
        <b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Meter allocation from Cost of Service Study</t>
    </r>
  </si>
  <si>
    <t>Amount</t>
  </si>
  <si>
    <t>Annual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</si>
</sst>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00%"/>
    <numFmt numFmtId="165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Goudy Old Style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43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165" fontId="0" fillId="2" borderId="0" xfId="1" applyNumberFormat="1" applyFont="1" applyFill="1"/>
    <xf numFmtId="165" fontId="0" fillId="3" borderId="0" xfId="1" applyNumberFormat="1" applyFont="1" applyFill="1"/>
    <xf numFmtId="165" fontId="0" fillId="4" borderId="0" xfId="1" applyNumberFormat="1" applyFont="1" applyFill="1"/>
    <xf numFmtId="43" fontId="0" fillId="0" borderId="0" xfId="0" applyNumberFormat="1"/>
    <xf numFmtId="0" fontId="3" fillId="5" borderId="0" xfId="0" applyFont="1" applyFill="1"/>
    <xf numFmtId="0" fontId="5" fillId="5" borderId="0" xfId="0" applyFont="1" applyFill="1"/>
    <xf numFmtId="0" fontId="3" fillId="5" borderId="1" xfId="2" applyFont="1" applyFill="1" applyBorder="1" applyAlignment="1">
      <alignment horizontal="center"/>
    </xf>
    <xf numFmtId="0" fontId="3" fillId="5" borderId="0" xfId="2" applyFont="1" applyFill="1" applyAlignment="1">
      <alignment horizontal="center" wrapText="1"/>
    </xf>
    <xf numFmtId="0" fontId="3" fillId="5" borderId="1" xfId="2" applyFont="1" applyFill="1" applyBorder="1" applyAlignment="1">
      <alignment horizontal="center" wrapText="1"/>
    </xf>
    <xf numFmtId="0" fontId="4" fillId="5" borderId="0" xfId="3" applyFill="1"/>
    <xf numFmtId="8" fontId="5" fillId="5" borderId="0" xfId="0" applyNumberFormat="1" applyFont="1" applyFill="1"/>
    <xf numFmtId="6" fontId="5" fillId="5" borderId="0" xfId="0" applyNumberFormat="1" applyFont="1" applyFill="1"/>
    <xf numFmtId="0" fontId="4" fillId="5" borderId="2" xfId="4" applyFont="1" applyFill="1" applyBorder="1"/>
    <xf numFmtId="0" fontId="4" fillId="5" borderId="3" xfId="3" applyFill="1" applyBorder="1"/>
    <xf numFmtId="6" fontId="4" fillId="5" borderId="3" xfId="3" applyNumberFormat="1" applyFill="1" applyBorder="1"/>
    <xf numFmtId="8" fontId="4" fillId="5" borderId="3" xfId="3" applyNumberFormat="1" applyFill="1" applyBorder="1"/>
    <xf numFmtId="0" fontId="3" fillId="5" borderId="3" xfId="0" applyFont="1" applyFill="1" applyBorder="1"/>
    <xf numFmtId="0" fontId="5" fillId="5" borderId="3" xfId="0" applyFont="1" applyFill="1" applyBorder="1"/>
    <xf numFmtId="0" fontId="4" fillId="5" borderId="0" xfId="3" applyFill="1" applyAlignment="1">
      <alignment horizontal="left"/>
    </xf>
    <xf numFmtId="6" fontId="5" fillId="5" borderId="2" xfId="0" applyNumberFormat="1" applyFont="1" applyFill="1" applyBorder="1"/>
    <xf numFmtId="6" fontId="5" fillId="5" borderId="3" xfId="0" applyNumberFormat="1" applyFont="1" applyFill="1" applyBorder="1"/>
    <xf numFmtId="10" fontId="5" fillId="5" borderId="0" xfId="0" applyNumberFormat="1" applyFont="1" applyFill="1"/>
    <xf numFmtId="164" fontId="5" fillId="5" borderId="0" xfId="0" applyNumberFormat="1" applyFont="1" applyFill="1"/>
    <xf numFmtId="0" fontId="7" fillId="5" borderId="0" xfId="0" applyFont="1" applyFill="1"/>
    <xf numFmtId="0" fontId="3" fillId="5" borderId="1" xfId="0" applyFont="1" applyFill="1" applyBorder="1"/>
    <xf numFmtId="0" fontId="5" fillId="5" borderId="1" xfId="0" applyFont="1" applyFill="1" applyBorder="1"/>
    <xf numFmtId="10" fontId="5" fillId="5" borderId="1" xfId="0" applyNumberFormat="1" applyFont="1" applyFill="1" applyBorder="1"/>
    <xf numFmtId="164" fontId="5" fillId="5" borderId="1" xfId="0" applyNumberFormat="1" applyFont="1" applyFill="1" applyBorder="1"/>
    <xf numFmtId="0" fontId="5" fillId="5" borderId="0" xfId="2" applyFont="1" applyFill="1"/>
    <xf numFmtId="164" fontId="5" fillId="5" borderId="0" xfId="5" applyNumberFormat="1" applyFont="1" applyFill="1"/>
    <xf numFmtId="0" fontId="5" fillId="5" borderId="2" xfId="2" applyFont="1" applyFill="1" applyBorder="1"/>
    <xf numFmtId="164" fontId="5" fillId="5" borderId="2" xfId="5" applyNumberFormat="1" applyFont="1" applyFill="1" applyBorder="1"/>
    <xf numFmtId="0" fontId="5" fillId="5" borderId="3" xfId="2" applyFont="1" applyFill="1" applyBorder="1"/>
    <xf numFmtId="164" fontId="5" fillId="5" borderId="3" xfId="5" applyNumberFormat="1" applyFont="1" applyFill="1" applyBorder="1"/>
    <xf numFmtId="0" fontId="5" fillId="5" borderId="1" xfId="2" applyFont="1" applyFill="1" applyBorder="1" applyAlignment="1">
      <alignment horizontal="center"/>
    </xf>
    <xf numFmtId="3" fontId="5" fillId="5" borderId="0" xfId="2" applyNumberFormat="1" applyFont="1" applyFill="1"/>
    <xf numFmtId="3" fontId="5" fillId="5" borderId="2" xfId="2" applyNumberFormat="1" applyFont="1" applyFill="1" applyBorder="1"/>
    <xf numFmtId="3" fontId="5" fillId="5" borderId="3" xfId="2" applyNumberFormat="1" applyFont="1" applyFill="1" applyBorder="1"/>
    <xf numFmtId="0" fontId="3" fillId="5" borderId="0" xfId="2" applyFont="1" applyFill="1" applyAlignment="1">
      <alignment horizontal="left"/>
    </xf>
    <xf numFmtId="0" fontId="3" fillId="5" borderId="2" xfId="0" applyFont="1" applyFill="1" applyBorder="1" applyAlignment="1">
      <alignment horizontal="center"/>
    </xf>
  </cellXfs>
  <cellStyles count="6">
    <cellStyle name="Comma" xfId="1" builtinId="3"/>
    <cellStyle name="Normal" xfId="0" builtinId="0"/>
    <cellStyle name="Normal 2 13" xfId="4" xr:uid="{936CAA74-4B18-414D-B4B4-5CDDA08495B6}"/>
    <cellStyle name="Normal 45" xfId="2" xr:uid="{E6E561E5-2D1E-43A6-B202-AA9828983117}"/>
    <cellStyle name="Normal_Storck Meters and Regs" xfId="3" xr:uid="{A184056E-F3C4-47E7-B7C8-DD03E9C1E45C}"/>
    <cellStyle name="Percent 9" xfId="5" xr:uid="{54133B57-C877-4F4A-9246-47B1B07BE6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23A1-985C-473D-9B67-6542334E9018}">
  <sheetPr>
    <pageSetUpPr fitToPage="1"/>
  </sheetPr>
  <dimension ref="A1:U57"/>
  <sheetViews>
    <sheetView tabSelected="1" view="pageLayout" zoomScaleNormal="100" workbookViewId="0">
      <selection activeCell="V6" sqref="V6"/>
    </sheetView>
  </sheetViews>
  <sheetFormatPr defaultColWidth="8.85546875" defaultRowHeight="12.75" x14ac:dyDescent="0.2"/>
  <cols>
    <col min="1" max="1" width="3" style="8" customWidth="1"/>
    <col min="2" max="2" width="8.85546875" style="8"/>
    <col min="3" max="3" width="16.42578125" style="8" customWidth="1"/>
    <col min="4" max="4" width="1.5703125" style="8" customWidth="1"/>
    <col min="5" max="6" width="14.7109375" style="8" customWidth="1"/>
    <col min="7" max="7" width="1.5703125" style="8" customWidth="1"/>
    <col min="8" max="9" width="14.7109375" style="8" customWidth="1"/>
    <col min="10" max="10" width="1.5703125" style="8" customWidth="1"/>
    <col min="11" max="12" width="14.7109375" style="8" customWidth="1"/>
    <col min="13" max="13" width="1.5703125" style="8" customWidth="1"/>
    <col min="14" max="15" width="14.7109375" style="8" customWidth="1"/>
    <col min="16" max="16" width="1.5703125" style="8" customWidth="1"/>
    <col min="17" max="18" width="14.7109375" style="8" customWidth="1"/>
    <col min="19" max="19" width="1.5703125" style="8" customWidth="1"/>
    <col min="20" max="21" width="14.7109375" style="8" customWidth="1"/>
    <col min="22" max="16384" width="8.85546875" style="8"/>
  </cols>
  <sheetData>
    <row r="1" spans="1:21" x14ac:dyDescent="0.2">
      <c r="A1" s="7" t="s">
        <v>45</v>
      </c>
    </row>
    <row r="2" spans="1:21" x14ac:dyDescent="0.2">
      <c r="A2" s="7" t="s">
        <v>46</v>
      </c>
    </row>
    <row r="3" spans="1:21" x14ac:dyDescent="0.2">
      <c r="A3" s="7" t="s">
        <v>47</v>
      </c>
    </row>
    <row r="5" spans="1:21" x14ac:dyDescent="0.2">
      <c r="B5" s="7" t="s">
        <v>42</v>
      </c>
      <c r="E5" s="42">
        <v>2027</v>
      </c>
      <c r="F5" s="42"/>
      <c r="H5" s="42">
        <v>2028</v>
      </c>
      <c r="I5" s="42"/>
      <c r="K5" s="42">
        <v>2029</v>
      </c>
      <c r="L5" s="42"/>
      <c r="N5" s="42">
        <v>2030</v>
      </c>
      <c r="O5" s="42"/>
      <c r="Q5" s="42">
        <v>2031</v>
      </c>
      <c r="R5" s="42"/>
      <c r="T5" s="42">
        <v>2032</v>
      </c>
      <c r="U5" s="42"/>
    </row>
    <row r="6" spans="1:21" ht="26.45" customHeight="1" x14ac:dyDescent="0.2">
      <c r="B6" s="9" t="s">
        <v>0</v>
      </c>
      <c r="C6" s="9"/>
      <c r="D6" s="10"/>
      <c r="E6" s="11" t="s">
        <v>44</v>
      </c>
      <c r="F6" s="11" t="s">
        <v>43</v>
      </c>
      <c r="G6" s="10"/>
      <c r="H6" s="11" t="s">
        <v>44</v>
      </c>
      <c r="I6" s="11" t="s">
        <v>43</v>
      </c>
      <c r="J6" s="10"/>
      <c r="K6" s="11" t="s">
        <v>44</v>
      </c>
      <c r="L6" s="11" t="s">
        <v>43</v>
      </c>
      <c r="M6" s="10"/>
      <c r="N6" s="11" t="s">
        <v>44</v>
      </c>
      <c r="O6" s="11" t="s">
        <v>43</v>
      </c>
      <c r="P6" s="10"/>
      <c r="Q6" s="11" t="s">
        <v>44</v>
      </c>
      <c r="R6" s="11" t="s">
        <v>43</v>
      </c>
      <c r="S6" s="10"/>
      <c r="T6" s="11" t="s">
        <v>44</v>
      </c>
      <c r="U6" s="11" t="s">
        <v>43</v>
      </c>
    </row>
    <row r="7" spans="1:21" x14ac:dyDescent="0.2">
      <c r="B7" s="12" t="s">
        <v>1</v>
      </c>
      <c r="D7" s="13"/>
      <c r="E7" s="14">
        <f>ROUND($E39*E$11,0)</f>
        <v>61731</v>
      </c>
      <c r="F7" s="13">
        <f>E7/$E51</f>
        <v>4.4744540573138342E-2</v>
      </c>
      <c r="G7" s="13"/>
      <c r="H7" s="14">
        <f>ROUND($E39*H$11,0)</f>
        <v>129472</v>
      </c>
      <c r="I7" s="13">
        <f>H7/$E51</f>
        <v>9.3845315272478455E-2</v>
      </c>
      <c r="J7" s="13"/>
      <c r="K7" s="14">
        <f>ROUND($E39*K$11,0)</f>
        <v>191963</v>
      </c>
      <c r="L7" s="13">
        <f>K7/$E51</f>
        <v>0.13914072738237443</v>
      </c>
      <c r="M7" s="13"/>
      <c r="N7" s="14">
        <f>ROUND($E39*N$11,0)</f>
        <v>308734</v>
      </c>
      <c r="O7" s="13">
        <f>N7/$E51</f>
        <v>0.22377996451227575</v>
      </c>
      <c r="P7" s="13"/>
      <c r="Q7" s="14">
        <f>ROUND($E39*Q$11,0)</f>
        <v>360880</v>
      </c>
      <c r="R7" s="13">
        <f>Q7/$E51</f>
        <v>0.26157700024354319</v>
      </c>
      <c r="S7" s="13"/>
      <c r="T7" s="13">
        <f>$T$11*E39</f>
        <v>433751.0830483766</v>
      </c>
      <c r="U7" s="13">
        <f>T7/E51</f>
        <v>0.31439621801203266</v>
      </c>
    </row>
    <row r="8" spans="1:21" x14ac:dyDescent="0.2">
      <c r="B8" s="12" t="s">
        <v>2</v>
      </c>
      <c r="D8" s="13"/>
      <c r="E8" s="14">
        <f>ROUND($E40*E$11,0)</f>
        <v>22824</v>
      </c>
      <c r="F8" s="13">
        <f>E8/$E52</f>
        <v>0.23569503392298399</v>
      </c>
      <c r="G8" s="13"/>
      <c r="H8" s="14">
        <f>ROUND($E40*H$11,0)</f>
        <v>47871</v>
      </c>
      <c r="I8" s="13">
        <f>H8/$E52</f>
        <v>0.49434616933610087</v>
      </c>
      <c r="J8" s="13"/>
      <c r="K8" s="14">
        <f>ROUND($E40*K$11,0)</f>
        <v>70977</v>
      </c>
      <c r="L8" s="13">
        <f>K8/$E52</f>
        <v>0.73295331329966851</v>
      </c>
      <c r="M8" s="13"/>
      <c r="N8" s="14">
        <f>ROUND($E40*N$11,0)</f>
        <v>114152</v>
      </c>
      <c r="O8" s="13">
        <f>N8/$E52</f>
        <v>1.1788056218181067</v>
      </c>
      <c r="P8" s="13"/>
      <c r="Q8" s="14">
        <f>ROUND($E40*Q$11,0)</f>
        <v>133432</v>
      </c>
      <c r="R8" s="13">
        <f>Q8/$E52</f>
        <v>1.3779030742381528</v>
      </c>
      <c r="S8" s="13"/>
      <c r="T8" s="13">
        <f>$T$11*E40</f>
        <v>160375.63915480394</v>
      </c>
      <c r="U8" s="13">
        <f>T8/E52</f>
        <v>1.6561401030061231</v>
      </c>
    </row>
    <row r="9" spans="1:21" x14ac:dyDescent="0.2">
      <c r="B9" s="12" t="s">
        <v>3</v>
      </c>
      <c r="D9" s="13"/>
      <c r="E9" s="14">
        <f>ROUND($E41*E$11,0)</f>
        <v>3901</v>
      </c>
      <c r="F9" s="13">
        <f>E9/$E53</f>
        <v>2.065113816834304</v>
      </c>
      <c r="G9" s="13"/>
      <c r="H9" s="14">
        <f>ROUND($E41*H$11,0)</f>
        <v>8183</v>
      </c>
      <c r="I9" s="13">
        <f>H9/$E53</f>
        <v>4.3319216516675487</v>
      </c>
      <c r="J9" s="13"/>
      <c r="K9" s="14">
        <f>ROUND($E41*K$11,0)</f>
        <v>12132</v>
      </c>
      <c r="L9" s="13">
        <f>K9/$E53</f>
        <v>6.4224457384859717</v>
      </c>
      <c r="M9" s="13"/>
      <c r="N9" s="14">
        <f>ROUND($E41*N$11,0)</f>
        <v>19512</v>
      </c>
      <c r="O9" s="13">
        <f>N9/$E53</f>
        <v>10.329274748544202</v>
      </c>
      <c r="P9" s="13"/>
      <c r="Q9" s="14">
        <f>ROUND($E41*Q$11,0)</f>
        <v>22808</v>
      </c>
      <c r="R9" s="13">
        <f>Q9/$E53</f>
        <v>12.074113287453679</v>
      </c>
      <c r="S9" s="13"/>
      <c r="T9" s="13">
        <f>$T$11*E41</f>
        <v>27413.415865367009</v>
      </c>
      <c r="U9" s="13">
        <f>T9/E53</f>
        <v>14.512131215122821</v>
      </c>
    </row>
    <row r="10" spans="1:21" x14ac:dyDescent="0.2">
      <c r="B10" s="15" t="s">
        <v>4</v>
      </c>
      <c r="D10" s="13"/>
      <c r="E10" s="14">
        <f>ROUND($E42*E$11,0)</f>
        <v>508</v>
      </c>
      <c r="F10" s="13">
        <f>E10/$E54</f>
        <v>2.2280701754385963</v>
      </c>
      <c r="G10" s="13"/>
      <c r="H10" s="14">
        <f>ROUND($E42*H$11,0)</f>
        <v>1065</v>
      </c>
      <c r="I10" s="13">
        <f>H10/$E54</f>
        <v>4.6710526315789478</v>
      </c>
      <c r="J10" s="13"/>
      <c r="K10" s="14">
        <f>ROUND($E42*K$11,0)</f>
        <v>1579</v>
      </c>
      <c r="L10" s="13">
        <f>K10/$E54</f>
        <v>6.9254385964912277</v>
      </c>
      <c r="M10" s="13"/>
      <c r="N10" s="14">
        <f>ROUND($E42*N$11,0)</f>
        <v>2539</v>
      </c>
      <c r="O10" s="13">
        <f>N10/$E54</f>
        <v>11.135964912280702</v>
      </c>
      <c r="P10" s="13"/>
      <c r="Q10" s="14">
        <f>ROUND($E42*Q$11,0)</f>
        <v>2968</v>
      </c>
      <c r="R10" s="13">
        <f>Q10/$E54</f>
        <v>13.017543859649123</v>
      </c>
      <c r="S10" s="13"/>
      <c r="T10" s="13">
        <f>$T$11*E42</f>
        <v>3566.7426514524732</v>
      </c>
      <c r="U10" s="13">
        <f>T10/E54</f>
        <v>15.643608120405585</v>
      </c>
    </row>
    <row r="11" spans="1:21" ht="13.5" thickBot="1" x14ac:dyDescent="0.25">
      <c r="B11" s="16" t="s">
        <v>5</v>
      </c>
      <c r="C11" s="16"/>
      <c r="D11" s="12"/>
      <c r="E11" s="17">
        <f>ROUND($E$30*E19,0)</f>
        <v>88964</v>
      </c>
      <c r="F11" s="16"/>
      <c r="G11" s="12"/>
      <c r="H11" s="17">
        <f>ROUND($E$30*SUM(E19:E20),0)</f>
        <v>186591</v>
      </c>
      <c r="I11" s="16"/>
      <c r="J11" s="12"/>
      <c r="K11" s="17">
        <f>ROUND($E$30*SUM(E19:E21),0)</f>
        <v>276650</v>
      </c>
      <c r="L11" s="16"/>
      <c r="M11" s="12"/>
      <c r="N11" s="17">
        <f>ROUND($E$30*SUM(E19:E22),0)</f>
        <v>444936</v>
      </c>
      <c r="O11" s="16"/>
      <c r="P11" s="12"/>
      <c r="Q11" s="17">
        <f>ROUND($E$30*SUM(E19:E23),0)</f>
        <v>520088</v>
      </c>
      <c r="R11" s="16"/>
      <c r="S11" s="12"/>
      <c r="T11" s="18">
        <f>E25*E30</f>
        <v>625106.88072000002</v>
      </c>
      <c r="U11" s="16"/>
    </row>
    <row r="15" spans="1:21" ht="13.5" thickBot="1" x14ac:dyDescent="0.25">
      <c r="B15" s="19" t="s">
        <v>48</v>
      </c>
      <c r="C15" s="20"/>
      <c r="D15" s="20"/>
      <c r="E15" s="20"/>
      <c r="F15" s="20"/>
      <c r="G15" s="20"/>
    </row>
    <row r="17" spans="2:19" x14ac:dyDescent="0.2">
      <c r="B17" s="41" t="s">
        <v>40</v>
      </c>
    </row>
    <row r="18" spans="2:19" x14ac:dyDescent="0.2">
      <c r="B18" s="9" t="s">
        <v>29</v>
      </c>
      <c r="C18" s="9"/>
      <c r="D18" s="9"/>
      <c r="E18" s="9" t="s">
        <v>56</v>
      </c>
    </row>
    <row r="19" spans="2:19" x14ac:dyDescent="0.2">
      <c r="B19" s="21">
        <v>2027</v>
      </c>
      <c r="C19" s="21"/>
      <c r="D19" s="21"/>
      <c r="E19" s="14">
        <v>1184444</v>
      </c>
    </row>
    <row r="20" spans="2:19" x14ac:dyDescent="0.2">
      <c r="B20" s="21">
        <v>2028</v>
      </c>
      <c r="C20" s="21"/>
      <c r="D20" s="21"/>
      <c r="E20" s="14">
        <v>1299796</v>
      </c>
    </row>
    <row r="21" spans="2:19" x14ac:dyDescent="0.2">
      <c r="B21" s="21">
        <v>2029</v>
      </c>
      <c r="C21" s="21"/>
      <c r="D21" s="21"/>
      <c r="E21" s="14">
        <v>1199021</v>
      </c>
    </row>
    <row r="22" spans="2:19" x14ac:dyDescent="0.2">
      <c r="B22" s="21">
        <v>2030</v>
      </c>
      <c r="C22" s="21"/>
      <c r="D22" s="21"/>
      <c r="E22" s="14">
        <v>2240531</v>
      </c>
    </row>
    <row r="23" spans="2:19" x14ac:dyDescent="0.2">
      <c r="B23" s="21">
        <v>2031</v>
      </c>
      <c r="C23" s="21"/>
      <c r="D23" s="21"/>
      <c r="E23" s="14">
        <v>1000562</v>
      </c>
    </row>
    <row r="24" spans="2:19" x14ac:dyDescent="0.2">
      <c r="B24" s="21">
        <v>2032</v>
      </c>
      <c r="C24" s="21"/>
      <c r="D24" s="21"/>
      <c r="E24" s="22">
        <v>1398198</v>
      </c>
    </row>
    <row r="25" spans="2:19" ht="13.5" thickBot="1" x14ac:dyDescent="0.25">
      <c r="B25" s="16" t="s">
        <v>5</v>
      </c>
      <c r="C25" s="16"/>
      <c r="D25" s="16"/>
      <c r="E25" s="23">
        <f>SUM(E19:E24)</f>
        <v>8322552</v>
      </c>
    </row>
    <row r="26" spans="2:19" ht="4.1500000000000004" customHeight="1" x14ac:dyDescent="0.2">
      <c r="B26" s="7"/>
      <c r="D26" s="24"/>
      <c r="E26" s="25"/>
    </row>
    <row r="27" spans="2:19" x14ac:dyDescent="0.2">
      <c r="B27" s="26" t="s">
        <v>52</v>
      </c>
    </row>
    <row r="30" spans="2:19" x14ac:dyDescent="0.2">
      <c r="B30" s="27" t="s">
        <v>41</v>
      </c>
      <c r="C30" s="28"/>
      <c r="D30" s="29"/>
      <c r="E30" s="30">
        <v>7.5109999999999996E-2</v>
      </c>
    </row>
    <row r="31" spans="2:19" ht="4.1500000000000004" customHeight="1" x14ac:dyDescent="0.2">
      <c r="B31" s="7"/>
      <c r="D31" s="24"/>
      <c r="E31" s="25"/>
    </row>
    <row r="32" spans="2:19" x14ac:dyDescent="0.2">
      <c r="B32" s="26" t="s">
        <v>51</v>
      </c>
      <c r="D32" s="13"/>
      <c r="F32" s="13"/>
      <c r="G32" s="13"/>
      <c r="I32" s="13"/>
      <c r="J32" s="13"/>
      <c r="L32" s="13"/>
      <c r="M32" s="13"/>
      <c r="O32" s="13"/>
      <c r="P32" s="13"/>
      <c r="R32" s="13"/>
      <c r="S32" s="13"/>
    </row>
    <row r="33" spans="2:19" x14ac:dyDescent="0.2">
      <c r="B33" s="26" t="s">
        <v>49</v>
      </c>
      <c r="D33" s="13"/>
      <c r="F33" s="13"/>
      <c r="G33" s="13"/>
      <c r="I33" s="13"/>
      <c r="J33" s="13"/>
      <c r="L33" s="13"/>
      <c r="M33" s="13"/>
      <c r="O33" s="13"/>
      <c r="P33" s="13"/>
      <c r="R33" s="13"/>
      <c r="S33" s="13"/>
    </row>
    <row r="34" spans="2:19" x14ac:dyDescent="0.2">
      <c r="B34" s="26" t="s">
        <v>50</v>
      </c>
    </row>
    <row r="37" spans="2:19" x14ac:dyDescent="0.2">
      <c r="B37" s="7" t="s">
        <v>7</v>
      </c>
    </row>
    <row r="38" spans="2:19" x14ac:dyDescent="0.2">
      <c r="B38" s="9" t="s">
        <v>0</v>
      </c>
      <c r="C38" s="9"/>
      <c r="D38" s="9"/>
      <c r="E38" s="9" t="s">
        <v>6</v>
      </c>
    </row>
    <row r="39" spans="2:19" x14ac:dyDescent="0.2">
      <c r="B39" s="12" t="s">
        <v>1</v>
      </c>
      <c r="C39" s="31"/>
      <c r="D39" s="31"/>
      <c r="E39" s="32">
        <v>0.69388307252158343</v>
      </c>
    </row>
    <row r="40" spans="2:19" x14ac:dyDescent="0.2">
      <c r="B40" s="12" t="s">
        <v>2</v>
      </c>
      <c r="C40" s="31"/>
      <c r="D40" s="31"/>
      <c r="E40" s="32">
        <v>0.25655714902719162</v>
      </c>
    </row>
    <row r="41" spans="2:19" x14ac:dyDescent="0.2">
      <c r="B41" s="12" t="s">
        <v>3</v>
      </c>
      <c r="C41" s="31"/>
      <c r="D41" s="31"/>
      <c r="E41" s="32">
        <v>4.3853965955057403E-2</v>
      </c>
    </row>
    <row r="42" spans="2:19" x14ac:dyDescent="0.2">
      <c r="B42" s="15" t="s">
        <v>4</v>
      </c>
      <c r="C42" s="33"/>
      <c r="D42" s="33"/>
      <c r="E42" s="34">
        <v>5.7058124961675161E-3</v>
      </c>
    </row>
    <row r="43" spans="2:19" ht="13.5" thickBot="1" x14ac:dyDescent="0.25">
      <c r="B43" s="16" t="s">
        <v>5</v>
      </c>
      <c r="C43" s="35"/>
      <c r="D43" s="35"/>
      <c r="E43" s="36">
        <v>1</v>
      </c>
    </row>
    <row r="44" spans="2:19" ht="4.1500000000000004" customHeight="1" x14ac:dyDescent="0.2">
      <c r="B44" s="7"/>
      <c r="D44" s="24"/>
      <c r="E44" s="25"/>
    </row>
    <row r="45" spans="2:19" x14ac:dyDescent="0.2">
      <c r="B45" s="26" t="s">
        <v>55</v>
      </c>
    </row>
    <row r="46" spans="2:19" x14ac:dyDescent="0.2">
      <c r="B46" s="26" t="s">
        <v>54</v>
      </c>
    </row>
    <row r="47" spans="2:19" x14ac:dyDescent="0.2">
      <c r="B47" s="26"/>
    </row>
    <row r="49" spans="2:5" x14ac:dyDescent="0.2">
      <c r="B49" s="7" t="s">
        <v>39</v>
      </c>
    </row>
    <row r="50" spans="2:5" x14ac:dyDescent="0.2">
      <c r="B50" s="37" t="s">
        <v>0</v>
      </c>
      <c r="C50" s="37"/>
      <c r="D50" s="9"/>
      <c r="E50" s="9" t="s">
        <v>57</v>
      </c>
    </row>
    <row r="51" spans="2:5" x14ac:dyDescent="0.2">
      <c r="B51" s="12" t="s">
        <v>1</v>
      </c>
      <c r="C51" s="31"/>
      <c r="D51" s="31"/>
      <c r="E51" s="38">
        <v>1379632</v>
      </c>
    </row>
    <row r="52" spans="2:5" x14ac:dyDescent="0.2">
      <c r="B52" s="12" t="s">
        <v>2</v>
      </c>
      <c r="C52" s="31"/>
      <c r="D52" s="31"/>
      <c r="E52" s="38">
        <v>96837</v>
      </c>
    </row>
    <row r="53" spans="2:5" x14ac:dyDescent="0.2">
      <c r="B53" s="12" t="s">
        <v>3</v>
      </c>
      <c r="C53" s="31"/>
      <c r="D53" s="31"/>
      <c r="E53" s="38">
        <v>1889</v>
      </c>
    </row>
    <row r="54" spans="2:5" x14ac:dyDescent="0.2">
      <c r="B54" s="15" t="s">
        <v>4</v>
      </c>
      <c r="C54" s="33"/>
      <c r="D54" s="33"/>
      <c r="E54" s="39">
        <v>228</v>
      </c>
    </row>
    <row r="55" spans="2:5" ht="13.5" thickBot="1" x14ac:dyDescent="0.25">
      <c r="B55" s="16" t="s">
        <v>5</v>
      </c>
      <c r="C55" s="35"/>
      <c r="D55" s="35"/>
      <c r="E55" s="40">
        <f>SUM(E51:E54)</f>
        <v>1478586</v>
      </c>
    </row>
    <row r="56" spans="2:5" ht="4.1500000000000004" customHeight="1" x14ac:dyDescent="0.2">
      <c r="B56" s="7"/>
      <c r="D56" s="24"/>
      <c r="E56" s="25"/>
    </row>
    <row r="57" spans="2:5" x14ac:dyDescent="0.2">
      <c r="B57" s="26" t="s">
        <v>53</v>
      </c>
    </row>
  </sheetData>
  <mergeCells count="6">
    <mergeCell ref="T5:U5"/>
    <mergeCell ref="E5:F5"/>
    <mergeCell ref="H5:I5"/>
    <mergeCell ref="K5:L5"/>
    <mergeCell ref="N5:O5"/>
    <mergeCell ref="Q5:R5"/>
  </mergeCells>
  <phoneticPr fontId="6" type="noConversion"/>
  <pageMargins left="0.45" right="0.45" top="1" bottom="0.75" header="0.3" footer="0.3"/>
  <pageSetup scale="60" orientation="landscape" r:id="rId1"/>
  <headerFooter>
    <oddHeader xml:space="preserve">&amp;R&amp;"Times New Roman,Bold"&amp;10KyPSC Case No. 2026-00144
STAFF-DR-01-012 Attachment
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171E-B386-4673-8C61-58FD1ED46920}">
  <sheetPr>
    <pageSetUpPr fitToPage="1"/>
  </sheetPr>
  <dimension ref="A3:M36"/>
  <sheetViews>
    <sheetView view="pageLayout" zoomScaleNormal="100" workbookViewId="0">
      <selection activeCell="V6" sqref="V6"/>
    </sheetView>
  </sheetViews>
  <sheetFormatPr defaultRowHeight="15" x14ac:dyDescent="0.25"/>
  <cols>
    <col min="1" max="1" width="22.5703125" bestFit="1" customWidth="1"/>
    <col min="2" max="2" width="22.28515625" bestFit="1" customWidth="1"/>
    <col min="3" max="3" width="39.85546875" bestFit="1" customWidth="1"/>
    <col min="4" max="4" width="5" bestFit="1" customWidth="1"/>
    <col min="5" max="5" width="14.5703125" bestFit="1" customWidth="1"/>
    <col min="6" max="6" width="10.28515625" bestFit="1" customWidth="1"/>
    <col min="12" max="12" width="10.28515625" bestFit="1" customWidth="1"/>
    <col min="13" max="13" width="11.28515625" bestFit="1" customWidth="1"/>
  </cols>
  <sheetData>
    <row r="3" spans="1:13" x14ac:dyDescent="0.25">
      <c r="A3" t="s">
        <v>36</v>
      </c>
      <c r="B3" t="s" vm="2">
        <v>35</v>
      </c>
    </row>
    <row r="4" spans="1:13" x14ac:dyDescent="0.25">
      <c r="A4" t="s">
        <v>34</v>
      </c>
      <c r="B4" t="s" vm="1">
        <v>33</v>
      </c>
    </row>
    <row r="7" spans="1:13" x14ac:dyDescent="0.25">
      <c r="A7" t="s">
        <v>32</v>
      </c>
      <c r="B7" t="s">
        <v>31</v>
      </c>
      <c r="C7" t="s">
        <v>30</v>
      </c>
      <c r="D7" t="s">
        <v>29</v>
      </c>
      <c r="E7" t="s">
        <v>28</v>
      </c>
    </row>
    <row r="8" spans="1:13" x14ac:dyDescent="0.25">
      <c r="A8" t="s">
        <v>27</v>
      </c>
      <c r="B8" t="s">
        <v>17</v>
      </c>
      <c r="D8" t="s">
        <v>10</v>
      </c>
      <c r="E8" s="1">
        <v>1430</v>
      </c>
      <c r="K8" t="s">
        <v>1</v>
      </c>
      <c r="L8" s="2">
        <f>F17</f>
        <v>1379632</v>
      </c>
      <c r="M8" s="6">
        <f t="shared" ref="M8:M11" si="0">L8/12</f>
        <v>114969.33333333333</v>
      </c>
    </row>
    <row r="9" spans="1:13" x14ac:dyDescent="0.25">
      <c r="D9" t="s">
        <v>9</v>
      </c>
      <c r="E9" s="1">
        <v>1385</v>
      </c>
      <c r="K9" t="s">
        <v>2</v>
      </c>
      <c r="L9" s="2">
        <f>F11</f>
        <v>96837</v>
      </c>
      <c r="M9" s="6">
        <f t="shared" si="0"/>
        <v>8069.75</v>
      </c>
    </row>
    <row r="10" spans="1:13" x14ac:dyDescent="0.25">
      <c r="B10" t="s">
        <v>16</v>
      </c>
      <c r="C10" t="s">
        <v>15</v>
      </c>
      <c r="D10" t="s">
        <v>10</v>
      </c>
      <c r="E10" s="3">
        <v>47761</v>
      </c>
      <c r="K10" t="s">
        <v>3</v>
      </c>
      <c r="L10" s="2">
        <f>F35</f>
        <v>1889</v>
      </c>
      <c r="M10" s="6">
        <f t="shared" si="0"/>
        <v>157.41666666666666</v>
      </c>
    </row>
    <row r="11" spans="1:13" x14ac:dyDescent="0.25">
      <c r="D11" t="s">
        <v>9</v>
      </c>
      <c r="E11" s="3">
        <v>49060</v>
      </c>
      <c r="F11" s="2">
        <f>SUM(E10:E13)</f>
        <v>96837</v>
      </c>
      <c r="K11" t="s">
        <v>37</v>
      </c>
      <c r="L11" s="2">
        <f>I34</f>
        <v>228</v>
      </c>
      <c r="M11" s="6">
        <f t="shared" si="0"/>
        <v>19</v>
      </c>
    </row>
    <row r="12" spans="1:13" x14ac:dyDescent="0.25">
      <c r="B12" t="s">
        <v>26</v>
      </c>
      <c r="C12" t="s">
        <v>25</v>
      </c>
      <c r="D12" t="s">
        <v>10</v>
      </c>
      <c r="E12" s="3">
        <v>8</v>
      </c>
      <c r="L12" s="2">
        <f>SUM(L8:L11)</f>
        <v>1478586</v>
      </c>
      <c r="M12" s="6">
        <f>L12/12</f>
        <v>123215.5</v>
      </c>
    </row>
    <row r="13" spans="1:13" x14ac:dyDescent="0.25">
      <c r="D13" t="s">
        <v>9</v>
      </c>
      <c r="E13" s="3">
        <v>8</v>
      </c>
    </row>
    <row r="14" spans="1:13" x14ac:dyDescent="0.25">
      <c r="B14" t="s">
        <v>24</v>
      </c>
      <c r="C14" t="s">
        <v>23</v>
      </c>
      <c r="D14" t="s">
        <v>10</v>
      </c>
      <c r="E14" s="1">
        <v>108</v>
      </c>
    </row>
    <row r="15" spans="1:13" x14ac:dyDescent="0.25">
      <c r="D15" t="s">
        <v>9</v>
      </c>
      <c r="E15" s="1">
        <v>108</v>
      </c>
    </row>
    <row r="16" spans="1:13" x14ac:dyDescent="0.25">
      <c r="B16" t="s">
        <v>14</v>
      </c>
      <c r="C16" t="s">
        <v>13</v>
      </c>
      <c r="D16" t="s">
        <v>10</v>
      </c>
      <c r="E16" s="4">
        <v>687376</v>
      </c>
    </row>
    <row r="17" spans="1:6" x14ac:dyDescent="0.25">
      <c r="D17" t="s">
        <v>9</v>
      </c>
      <c r="E17" s="4">
        <v>692256</v>
      </c>
      <c r="F17" s="2">
        <f>SUM(E16:E17)</f>
        <v>1379632</v>
      </c>
    </row>
    <row r="18" spans="1:6" x14ac:dyDescent="0.25">
      <c r="B18" t="s">
        <v>12</v>
      </c>
      <c r="C18" t="s">
        <v>11</v>
      </c>
      <c r="D18" t="s">
        <v>10</v>
      </c>
      <c r="E18" s="1">
        <v>0</v>
      </c>
    </row>
    <row r="19" spans="1:6" x14ac:dyDescent="0.25">
      <c r="D19" t="s">
        <v>9</v>
      </c>
      <c r="E19" s="1">
        <v>0</v>
      </c>
    </row>
    <row r="20" spans="1:6" x14ac:dyDescent="0.25">
      <c r="B20" t="s">
        <v>22</v>
      </c>
      <c r="C20" t="s">
        <v>21</v>
      </c>
      <c r="D20" t="s">
        <v>10</v>
      </c>
      <c r="E20" s="1">
        <v>0</v>
      </c>
    </row>
    <row r="21" spans="1:6" x14ac:dyDescent="0.25">
      <c r="A21" t="s">
        <v>20</v>
      </c>
      <c r="B21" t="s">
        <v>17</v>
      </c>
      <c r="D21" t="s">
        <v>10</v>
      </c>
      <c r="E21" s="1">
        <v>0</v>
      </c>
    </row>
    <row r="22" spans="1:6" x14ac:dyDescent="0.25">
      <c r="D22" t="s">
        <v>9</v>
      </c>
      <c r="E22" s="1">
        <v>0</v>
      </c>
    </row>
    <row r="23" spans="1:6" x14ac:dyDescent="0.25">
      <c r="A23" t="s">
        <v>19</v>
      </c>
      <c r="B23" t="s">
        <v>17</v>
      </c>
      <c r="D23" t="s">
        <v>10</v>
      </c>
      <c r="E23" s="1">
        <v>0</v>
      </c>
    </row>
    <row r="24" spans="1:6" x14ac:dyDescent="0.25">
      <c r="D24" t="s">
        <v>9</v>
      </c>
      <c r="E24" s="1">
        <v>0</v>
      </c>
    </row>
    <row r="25" spans="1:6" x14ac:dyDescent="0.25">
      <c r="B25" t="s">
        <v>16</v>
      </c>
      <c r="C25" t="s">
        <v>15</v>
      </c>
      <c r="D25" t="s">
        <v>10</v>
      </c>
      <c r="E25" s="1">
        <v>72</v>
      </c>
    </row>
    <row r="26" spans="1:6" x14ac:dyDescent="0.25">
      <c r="D26" t="s">
        <v>9</v>
      </c>
      <c r="E26" s="1">
        <v>84</v>
      </c>
    </row>
    <row r="27" spans="1:6" x14ac:dyDescent="0.25">
      <c r="B27" t="s">
        <v>14</v>
      </c>
      <c r="C27" t="s">
        <v>13</v>
      </c>
      <c r="D27" t="s">
        <v>10</v>
      </c>
      <c r="E27" s="1">
        <v>9</v>
      </c>
    </row>
    <row r="28" spans="1:6" x14ac:dyDescent="0.25">
      <c r="D28" t="s">
        <v>9</v>
      </c>
      <c r="E28" s="1">
        <v>3</v>
      </c>
    </row>
    <row r="29" spans="1:6" x14ac:dyDescent="0.25">
      <c r="A29" t="s">
        <v>18</v>
      </c>
      <c r="B29" t="s">
        <v>17</v>
      </c>
      <c r="D29" t="s">
        <v>10</v>
      </c>
      <c r="E29" s="1">
        <v>0</v>
      </c>
    </row>
    <row r="30" spans="1:6" x14ac:dyDescent="0.25">
      <c r="D30" t="s">
        <v>9</v>
      </c>
      <c r="E30" s="1">
        <v>0</v>
      </c>
    </row>
    <row r="31" spans="1:6" x14ac:dyDescent="0.25">
      <c r="B31" t="s">
        <v>16</v>
      </c>
      <c r="C31" t="s">
        <v>15</v>
      </c>
      <c r="D31" t="s">
        <v>10</v>
      </c>
      <c r="E31" s="1">
        <v>0</v>
      </c>
    </row>
    <row r="32" spans="1:6" x14ac:dyDescent="0.25">
      <c r="D32" t="s">
        <v>9</v>
      </c>
      <c r="E32" s="1">
        <v>1</v>
      </c>
    </row>
    <row r="33" spans="1:9" x14ac:dyDescent="0.25">
      <c r="B33" t="s">
        <v>14</v>
      </c>
      <c r="C33" t="s">
        <v>13</v>
      </c>
      <c r="D33" t="s">
        <v>9</v>
      </c>
      <c r="E33" s="1">
        <v>0</v>
      </c>
      <c r="F33" t="s">
        <v>3</v>
      </c>
      <c r="H33" t="s">
        <v>37</v>
      </c>
      <c r="I33" t="s">
        <v>38</v>
      </c>
    </row>
    <row r="34" spans="1:9" x14ac:dyDescent="0.25">
      <c r="B34" t="s">
        <v>12</v>
      </c>
      <c r="C34" t="s">
        <v>11</v>
      </c>
      <c r="D34" t="s">
        <v>10</v>
      </c>
      <c r="E34" s="5">
        <v>1048</v>
      </c>
      <c r="F34" s="2">
        <f>SUM(E34:E35)</f>
        <v>2117</v>
      </c>
      <c r="H34">
        <v>19</v>
      </c>
      <c r="I34" s="2">
        <f>H34*12</f>
        <v>228</v>
      </c>
    </row>
    <row r="35" spans="1:9" x14ac:dyDescent="0.25">
      <c r="D35" t="s">
        <v>9</v>
      </c>
      <c r="E35" s="5">
        <v>1069</v>
      </c>
      <c r="F35" s="2">
        <f>F34-I34</f>
        <v>1889</v>
      </c>
    </row>
    <row r="36" spans="1:9" x14ac:dyDescent="0.25">
      <c r="A36" t="s">
        <v>8</v>
      </c>
      <c r="E36" s="1">
        <v>1481786</v>
      </c>
    </row>
  </sheetData>
  <pageMargins left="0.45" right="0.45" top="1" bottom="0.75" header="0.3" footer="0.3"/>
  <pageSetup scale="70" orientation="landscape" r:id="rId1"/>
  <headerFooter>
    <oddHeader xml:space="preserve">&amp;R&amp;"Times New Roman,Bold"&amp;10KyPSC Case No. 2026-00144
STAFF-DR-01-012 Attachment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4E0E15-D035-49DF-8D1F-E0692AFA3DDD}">
  <ds:schemaRefs>
    <ds:schemaRef ds:uri="3c9d8c27-8a6d-4d9e-a15e-ef5d28c114af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612a682-5ffb-4b9c-9555-01761893517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7B2997A-332F-4491-B6BA-ED9CC84909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714E8-F9B0-46B0-B085-B6F5556AC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Heitkamp, Douglas J</dc:creator>
  <cp:lastModifiedBy>Sunderman, Minna</cp:lastModifiedBy>
  <cp:lastPrinted>2026-07-24T18:38:55Z</cp:lastPrinted>
  <dcterms:created xsi:type="dcterms:W3CDTF">2026-07-23T02:47:09Z</dcterms:created>
  <dcterms:modified xsi:type="dcterms:W3CDTF">2026-07-24T18:39:02Z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2cb729-ddbd-42d6-997e-2658e5557404_Enabled">
    <vt:lpwstr>true</vt:lpwstr>
  </property>
  <property fmtid="{D5CDD505-2E9C-101B-9397-08002B2CF9AE}" pid="3" name="MSIP_Label_662cb729-ddbd-42d6-997e-2658e5557404_SetDate">
    <vt:lpwstr>2026-07-23T02:58:17Z</vt:lpwstr>
  </property>
  <property fmtid="{D5CDD505-2E9C-101B-9397-08002B2CF9AE}" pid="4" name="MSIP_Label_662cb729-ddbd-42d6-997e-2658e5557404_Method">
    <vt:lpwstr>Standard</vt:lpwstr>
  </property>
  <property fmtid="{D5CDD505-2E9C-101B-9397-08002B2CF9AE}" pid="5" name="MSIP_Label_662cb729-ddbd-42d6-997e-2658e5557404_Name">
    <vt:lpwstr>INTERNAL – NO MARKING</vt:lpwstr>
  </property>
  <property fmtid="{D5CDD505-2E9C-101B-9397-08002B2CF9AE}" pid="6" name="MSIP_Label_662cb729-ddbd-42d6-997e-2658e5557404_SiteId">
    <vt:lpwstr>2ede383a-7e1f-4357-a846-85886b2c0c4d</vt:lpwstr>
  </property>
  <property fmtid="{D5CDD505-2E9C-101B-9397-08002B2CF9AE}" pid="7" name="MSIP_Label_662cb729-ddbd-42d6-997e-2658e5557404_ActionId">
    <vt:lpwstr>06f31a6c-9c59-46df-b27e-1ebbd1c4ea6b</vt:lpwstr>
  </property>
  <property fmtid="{D5CDD505-2E9C-101B-9397-08002B2CF9AE}" pid="8" name="MSIP_Label_662cb729-ddbd-42d6-997e-2658e5557404_ContentBits">
    <vt:lpwstr>0</vt:lpwstr>
  </property>
  <property fmtid="{D5CDD505-2E9C-101B-9397-08002B2CF9AE}" pid="9" name="MSIP_Label_662cb729-ddbd-42d6-997e-2658e5557404_Tag">
    <vt:lpwstr>10, 3, 0, 1</vt:lpwstr>
  </property>
  <property fmtid="{D5CDD505-2E9C-101B-9397-08002B2CF9AE}" pid="10" name="ContentTypeId">
    <vt:lpwstr>0x010100FEFE63407E76C742A7E33C10E54D4DCD</vt:lpwstr>
  </property>
</Properties>
</file>