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nichols\Desktop\2026-000120 OVG Valley Gas KY DE 1Response\"/>
    </mc:Choice>
  </mc:AlternateContent>
  <xr:revisionPtr revIDLastSave="0" documentId="13_ncr:1_{DEFCA353-3317-4EE0-990E-159636B634F8}" xr6:coauthVersionLast="47" xr6:coauthVersionMax="47" xr10:uidLastSave="{00000000-0000-0000-0000-000000000000}"/>
  <bookViews>
    <workbookView xWindow="33240" yWindow="1245" windowWidth="21600" windowHeight="15975" xr2:uid="{00000000-000D-0000-FFFF-FFFF00000000}"/>
  </bookViews>
  <sheets>
    <sheet name="Summary" sheetId="1" r:id="rId1"/>
    <sheet name="Inputs" sheetId="2" r:id="rId2"/>
    <sheet name="Mains RCNLD" sheetId="3" r:id="rId3"/>
    <sheet name="Misc RCNLD" sheetId="4" r:id="rId4"/>
    <sheet name="Per-Customer" sheetId="5" r:id="rId5"/>
    <sheet name="Source Not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10" i="5" s="1"/>
  <c r="B8" i="5"/>
  <c r="B10" i="5" s="1"/>
  <c r="C7" i="5"/>
  <c r="C9" i="5" s="1"/>
  <c r="B7" i="5"/>
  <c r="B9" i="5" s="1"/>
  <c r="H28" i="4"/>
  <c r="G28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17" i="3"/>
  <c r="H17" i="3"/>
  <c r="B20" i="1" s="1"/>
  <c r="B11" i="5" s="1"/>
  <c r="B12" i="5" s="1"/>
  <c r="J15" i="3"/>
  <c r="J14" i="3"/>
  <c r="J13" i="3"/>
  <c r="J12" i="3"/>
  <c r="J11" i="3"/>
  <c r="J10" i="3"/>
  <c r="J9" i="3"/>
  <c r="J8" i="3"/>
  <c r="J7" i="3"/>
  <c r="J6" i="3"/>
  <c r="J5" i="3"/>
  <c r="B19" i="1"/>
  <c r="B17" i="1"/>
  <c r="B16" i="1"/>
  <c r="J17" i="3" l="1"/>
  <c r="J18" i="3" s="1"/>
  <c r="J19" i="3" s="1"/>
  <c r="B11" i="1" s="1"/>
  <c r="I28" i="4"/>
  <c r="I29" i="4"/>
  <c r="I30" i="4" s="1"/>
  <c r="B12" i="1" s="1"/>
  <c r="C11" i="5"/>
  <c r="C12" i="5" s="1"/>
  <c r="B13" i="1" l="1"/>
  <c r="B18" i="1" s="1"/>
</calcChain>
</file>

<file path=xl/sharedStrings.xml><?xml version="1.0" encoding="utf-8"?>
<sst xmlns="http://schemas.openxmlformats.org/spreadsheetml/2006/main" count="156" uniqueCount="106">
  <si>
    <t>OVG DR 23 – RCNLD and Per-Customer Valuation Support</t>
  </si>
  <si>
    <t>Metric</t>
  </si>
  <si>
    <t>Value</t>
  </si>
  <si>
    <t>Formula / Source</t>
  </si>
  <si>
    <t>Banning valuation date</t>
  </si>
  <si>
    <t>November 2024</t>
  </si>
  <si>
    <t>Banning report, cover and Section 3</t>
  </si>
  <si>
    <t>Site visit date</t>
  </si>
  <si>
    <t>October 31, 2024</t>
  </si>
  <si>
    <t>Banning report, Section 3</t>
  </si>
  <si>
    <t>Customer count in Banning report</t>
  </si>
  <si>
    <t>Banning report, Sections 1 and 4</t>
  </si>
  <si>
    <t>Approximate customer count in Application</t>
  </si>
  <si>
    <t>Application approximation used for $2,191/customer and $1,702/customer</t>
  </si>
  <si>
    <t>RCNLD – Distribution Mains</t>
  </si>
  <si>
    <t>Calculated from Banning published RCNLD table in workbook</t>
  </si>
  <si>
    <t>RCNLD – Miscellaneous Items</t>
  </si>
  <si>
    <t>Total RCNLD valuation</t>
  </si>
  <si>
    <t>Total RCNLD from Banning table formulas; equals $1,029,096</t>
  </si>
  <si>
    <t>Rounded valuation</t>
  </si>
  <si>
    <t>Banning report Table 7-1</t>
  </si>
  <si>
    <t>Negotiated purchase price</t>
  </si>
  <si>
    <t>Joint Application / APA</t>
  </si>
  <si>
    <t>RCNLD per customer (470 approx.)</t>
  </si>
  <si>
    <t>Rounded valuation / approximate application customer count</t>
  </si>
  <si>
    <t>Purchase price per customer (470 approx.)</t>
  </si>
  <si>
    <t>Purchase price / approximate application customer count</t>
  </si>
  <si>
    <t>RCNLD per customer (475 Banning)</t>
  </si>
  <si>
    <t>Total RCNLD / Banning customer count</t>
  </si>
  <si>
    <t>Purchase price per customer (475 Banning)</t>
  </si>
  <si>
    <t>Purchase price / Banning customer count</t>
  </si>
  <si>
    <t>Replacement cost new before depreciation</t>
  </si>
  <si>
    <t>Shows new construction replacement cost is far higher than purchase price and RCNLD</t>
  </si>
  <si>
    <t>Inputs and Assumptions</t>
  </si>
  <si>
    <t>Input</t>
  </si>
  <si>
    <t>Notes</t>
  </si>
  <si>
    <t>Purchase price</t>
  </si>
  <si>
    <t>Soft costs contingency</t>
  </si>
  <si>
    <t>Banning report applies 8% soft cost contingency</t>
  </si>
  <si>
    <t>Customer count – Application approximate</t>
  </si>
  <si>
    <t>Used to support application per-customer values</t>
  </si>
  <si>
    <t>Customer count – Banning report</t>
  </si>
  <si>
    <t>Install Year</t>
  </si>
  <si>
    <t>Size</t>
  </si>
  <si>
    <t>Material</t>
  </si>
  <si>
    <t>Length (Feet)</t>
  </si>
  <si>
    <t>Service Life</t>
  </si>
  <si>
    <t>Percent Life Remaining</t>
  </si>
  <si>
    <t>Unit Cost / Ft</t>
  </si>
  <si>
    <t>Replacement Cost New</t>
  </si>
  <si>
    <t>Depreciation</t>
  </si>
  <si>
    <t>RCNLD</t>
  </si>
  <si>
    <t>3/4"</t>
  </si>
  <si>
    <t>Steel</t>
  </si>
  <si>
    <t>1"</t>
  </si>
  <si>
    <t>2"</t>
  </si>
  <si>
    <t>3"</t>
  </si>
  <si>
    <t>4"</t>
  </si>
  <si>
    <t>Plastic</t>
  </si>
  <si>
    <t>6"</t>
  </si>
  <si>
    <t>Subtotal</t>
  </si>
  <si>
    <t>8% Soft Cost Contingency</t>
  </si>
  <si>
    <t>Gas Distribution Main Total</t>
  </si>
  <si>
    <t>Item</t>
  </si>
  <si>
    <t>Quantity</t>
  </si>
  <si>
    <t>Replacement Cost New - Unit Cost</t>
  </si>
  <si>
    <t>Total Replacement Cost New</t>
  </si>
  <si>
    <t>Service Lines</t>
  </si>
  <si>
    <t>Meters</t>
  </si>
  <si>
    <t>2" Valves</t>
  </si>
  <si>
    <t>4" Valves</t>
  </si>
  <si>
    <t>Regulator Station on Irvington-Bewelyville Road</t>
  </si>
  <si>
    <t>Regulator Station on Sim Dowell Road</t>
  </si>
  <si>
    <t>Large Service Line</t>
  </si>
  <si>
    <t>Large Meter</t>
  </si>
  <si>
    <t>6" Valves</t>
  </si>
  <si>
    <t>Odorizer</t>
  </si>
  <si>
    <t>Regulator Station near Asphalt Plant</t>
  </si>
  <si>
    <t>Invoice support in Appendix C</t>
  </si>
  <si>
    <t>Upgrades to Regulator Station installed in 1965</t>
  </si>
  <si>
    <t>Miscellaneous Items Total</t>
  </si>
  <si>
    <t>Per-Customer Comparison</t>
  </si>
  <si>
    <t>Measure</t>
  </si>
  <si>
    <t>Using Application Approx. 470 Customers</t>
  </si>
  <si>
    <t>Using Banning 475 Customers</t>
  </si>
  <si>
    <t>Formula / Notes</t>
  </si>
  <si>
    <t>Rounded Banning valuation</t>
  </si>
  <si>
    <t>Banning rounded valuation</t>
  </si>
  <si>
    <t>APA purchase price</t>
  </si>
  <si>
    <t>RCNLD per customer</t>
  </si>
  <si>
    <t>Valuation / customers</t>
  </si>
  <si>
    <t>Purchase price per customer</t>
  </si>
  <si>
    <t>Purchase price / customers</t>
  </si>
  <si>
    <t>Existing facilities before depreciation</t>
  </si>
  <si>
    <t>RCN before depreciation per customer</t>
  </si>
  <si>
    <t>RCN / customers</t>
  </si>
  <si>
    <t>Source Notes</t>
  </si>
  <si>
    <t>Source</t>
  </si>
  <si>
    <t>Banning Engineering, Public Natural Gas System Facilities Inventory/Valuation of Valley Gas, Inc., November 2024</t>
  </si>
  <si>
    <t>Primary source for RCNLD methodology, asset quantities, useful lives, replacement costs, depreciation, and $1.029M valuation.</t>
  </si>
  <si>
    <t>Joint Application, Case No. 2026-00120</t>
  </si>
  <si>
    <t>Source for negotiated $800,000 purchase price and approximate per-customer comparison in the application.</t>
  </si>
  <si>
    <t>Purpose of workbook</t>
  </si>
  <si>
    <t>Attachment OVG DR 23-2: accessible Excel support for RCNLD inputs and per-customer comparison.</t>
  </si>
  <si>
    <t>Ohio Valley Gas Corporation</t>
  </si>
  <si>
    <t>PSC Case No. 2026-00120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</si>
</sst>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\$#,##0"/>
    <numFmt numFmtId="165" formatCode="0.0%"/>
    <numFmt numFmtId="166" formatCode="_(* #,##0_);_(* \(#,##0\);_(* &quot;-&quot;??_);_(@_)"/>
  </numFmts>
  <fonts count="6">
    <font>
      <sz val="11"/>
      <name val="Carlito"/>
    </font>
    <font>
      <b/>
      <sz val="14"/>
      <color rgb="FF1F4E78"/>
      <name val="Carlito"/>
    </font>
    <font>
      <b/>
      <sz val="11"/>
      <color rgb="FFFFFFFF"/>
      <name val="Carlito"/>
    </font>
    <font>
      <b/>
      <sz val="11"/>
      <color rgb="FF000000"/>
      <name val="Carlito"/>
    </font>
    <font>
      <sz val="11"/>
      <name val="Carlito"/>
    </font>
    <font>
      <b/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9" fontId="0" fillId="0" borderId="0" xfId="0" applyNumberFormat="1"/>
    <xf numFmtId="164" fontId="3" fillId="3" borderId="0" xfId="0" applyNumberFormat="1" applyFont="1" applyFill="1" applyAlignment="1">
      <alignment horizontal="center" vertical="center" wrapText="1"/>
    </xf>
    <xf numFmtId="0" fontId="0" fillId="0" borderId="0" xfId="0"/>
    <xf numFmtId="166" fontId="0" fillId="0" borderId="0" xfId="1" applyNumberFormat="1" applyFont="1" applyAlignment="1">
      <alignment wrapText="1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mmaryTable" displayName="SummaryTable" ref="A6:C20">
  <tableColumns count="3">
    <tableColumn id="1" xr3:uid="{00000000-0010-0000-0000-000001000000}" name="Metric"/>
    <tableColumn id="2" xr3:uid="{00000000-0010-0000-0000-000002000000}" name="Value"/>
    <tableColumn id="3" xr3:uid="{00000000-0010-0000-0000-000003000000}" name="Formula / Sourc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putsTable" displayName="InputsTable" ref="A6:C10">
  <tableColumns count="3">
    <tableColumn id="1" xr3:uid="{00000000-0010-0000-0100-000001000000}" name="Input"/>
    <tableColumn id="2" xr3:uid="{00000000-0010-0000-0100-000002000000}" name="Value"/>
    <tableColumn id="3" xr3:uid="{00000000-0010-0000-0100-000003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ainsTable" displayName="MainsTable" ref="A4:J15">
  <tableColumns count="10">
    <tableColumn id="1" xr3:uid="{00000000-0010-0000-0200-000001000000}" name="Install Year"/>
    <tableColumn id="2" xr3:uid="{00000000-0010-0000-0200-000002000000}" name="Size"/>
    <tableColumn id="3" xr3:uid="{00000000-0010-0000-0200-000003000000}" name="Material"/>
    <tableColumn id="4" xr3:uid="{00000000-0010-0000-0200-000004000000}" name="Length (Feet)"/>
    <tableColumn id="5" xr3:uid="{00000000-0010-0000-0200-000005000000}" name="Service Life"/>
    <tableColumn id="6" xr3:uid="{00000000-0010-0000-0200-000006000000}" name="Percent Life Remaining"/>
    <tableColumn id="7" xr3:uid="{00000000-0010-0000-0200-000007000000}" name="Unit Cost / Ft"/>
    <tableColumn id="8" xr3:uid="{00000000-0010-0000-0200-000008000000}" name="Replacement Cost New"/>
    <tableColumn id="9" xr3:uid="{00000000-0010-0000-0200-000009000000}" name="Depreciation"/>
    <tableColumn id="10" xr3:uid="{00000000-0010-0000-0200-00000A000000}" name="RCNL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iscTable" displayName="MiscTable" ref="A4:J26">
  <tableColumns count="10">
    <tableColumn id="1" xr3:uid="{00000000-0010-0000-0300-000001000000}" name="Item"/>
    <tableColumn id="2" xr3:uid="{00000000-0010-0000-0300-000002000000}" name="Quantity"/>
    <tableColumn id="3" xr3:uid="{00000000-0010-0000-0300-000003000000}" name="Install Year"/>
    <tableColumn id="4" xr3:uid="{00000000-0010-0000-0300-000004000000}" name="Service Life"/>
    <tableColumn id="5" xr3:uid="{00000000-0010-0000-0300-000005000000}" name="Percent Life Remaining"/>
    <tableColumn id="6" xr3:uid="{00000000-0010-0000-0300-000006000000}" name="Replacement Cost New - Unit Cost"/>
    <tableColumn id="7" xr3:uid="{00000000-0010-0000-0300-000007000000}" name="Total Replacement Cost New"/>
    <tableColumn id="8" xr3:uid="{00000000-0010-0000-0300-000008000000}" name="Depreciation"/>
    <tableColumn id="9" xr3:uid="{00000000-0010-0000-0300-000009000000}" name="RCNLD"/>
    <tableColumn id="10" xr3:uid="{00000000-0010-0000-0300-00000A000000}" name="Not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erCustomerTable" displayName="PerCustomerTable" ref="A6:D12">
  <tableColumns count="4">
    <tableColumn id="1" xr3:uid="{00000000-0010-0000-0400-000001000000}" name="Measure"/>
    <tableColumn id="2" xr3:uid="{00000000-0010-0000-0400-000002000000}" name="Using Application Approx. 470 Customers"/>
    <tableColumn id="3" xr3:uid="{00000000-0010-0000-0400-000003000000}" name="Using Banning 475 Customers"/>
    <tableColumn id="4" xr3:uid="{00000000-0010-0000-0400-000004000000}" name="Formula / 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/>
  </sheetViews>
  <sheetFormatPr defaultRowHeight="14.25"/>
  <cols>
    <col min="1" max="1" width="32" customWidth="1"/>
    <col min="2" max="2" width="18" customWidth="1"/>
    <col min="3" max="3" width="58" customWidth="1"/>
  </cols>
  <sheetData>
    <row r="1" spans="1:7" s="10" customFormat="1" ht="15">
      <c r="B1" s="16" t="s">
        <v>104</v>
      </c>
    </row>
    <row r="2" spans="1:7" s="10" customFormat="1" ht="15">
      <c r="B2" s="16" t="s">
        <v>105</v>
      </c>
    </row>
    <row r="3" spans="1:7" s="10" customFormat="1"/>
    <row r="4" spans="1:7" ht="18">
      <c r="A4" s="12" t="s">
        <v>0</v>
      </c>
      <c r="B4" s="13"/>
      <c r="C4" s="13"/>
      <c r="D4" s="13"/>
      <c r="E4" s="13"/>
      <c r="F4" s="13"/>
      <c r="G4" s="13"/>
    </row>
    <row r="6" spans="1:7" ht="15">
      <c r="A6" s="1" t="s">
        <v>1</v>
      </c>
      <c r="B6" s="1" t="s">
        <v>2</v>
      </c>
      <c r="C6" s="1" t="s">
        <v>3</v>
      </c>
    </row>
    <row r="7" spans="1:7">
      <c r="A7" s="2" t="s">
        <v>4</v>
      </c>
      <c r="B7" s="3" t="s">
        <v>5</v>
      </c>
      <c r="C7" s="2" t="s">
        <v>6</v>
      </c>
    </row>
    <row r="8" spans="1:7">
      <c r="A8" s="2" t="s">
        <v>7</v>
      </c>
      <c r="B8" s="3" t="s">
        <v>8</v>
      </c>
      <c r="C8" s="2" t="s">
        <v>9</v>
      </c>
    </row>
    <row r="9" spans="1:7">
      <c r="A9" s="2" t="s">
        <v>10</v>
      </c>
      <c r="B9" s="11">
        <v>475</v>
      </c>
      <c r="C9" s="2" t="s">
        <v>11</v>
      </c>
    </row>
    <row r="10" spans="1:7" ht="28.5">
      <c r="A10" s="2" t="s">
        <v>12</v>
      </c>
      <c r="B10" s="11">
        <v>470</v>
      </c>
      <c r="C10" s="2" t="s">
        <v>13</v>
      </c>
    </row>
    <row r="11" spans="1:7">
      <c r="A11" s="2" t="s">
        <v>14</v>
      </c>
      <c r="B11" s="4">
        <f>'Mains RCNLD'!J19</f>
        <v>728067.96</v>
      </c>
      <c r="C11" s="2" t="s">
        <v>15</v>
      </c>
    </row>
    <row r="12" spans="1:7">
      <c r="A12" s="2" t="s">
        <v>16</v>
      </c>
      <c r="B12" s="4">
        <f>'Misc RCNLD'!I30</f>
        <v>301028.40000000002</v>
      </c>
      <c r="C12" s="2" t="s">
        <v>15</v>
      </c>
    </row>
    <row r="13" spans="1:7">
      <c r="A13" s="2" t="s">
        <v>17</v>
      </c>
      <c r="B13" s="4">
        <f>B11+B12</f>
        <v>1029096.36</v>
      </c>
      <c r="C13" s="2" t="s">
        <v>18</v>
      </c>
    </row>
    <row r="14" spans="1:7">
      <c r="A14" s="2" t="s">
        <v>19</v>
      </c>
      <c r="B14" s="4">
        <v>1030000</v>
      </c>
      <c r="C14" s="2" t="s">
        <v>20</v>
      </c>
    </row>
    <row r="15" spans="1:7">
      <c r="A15" s="2" t="s">
        <v>21</v>
      </c>
      <c r="B15" s="4">
        <v>800000</v>
      </c>
      <c r="C15" s="2" t="s">
        <v>22</v>
      </c>
    </row>
    <row r="16" spans="1:7">
      <c r="A16" s="2" t="s">
        <v>23</v>
      </c>
      <c r="B16" s="4">
        <f>B14/B10</f>
        <v>2191.4893617021276</v>
      </c>
      <c r="C16" s="2" t="s">
        <v>24</v>
      </c>
    </row>
    <row r="17" spans="1:3" ht="28.5">
      <c r="A17" s="2" t="s">
        <v>25</v>
      </c>
      <c r="B17" s="4">
        <f>B15/B10</f>
        <v>1702.127659574468</v>
      </c>
      <c r="C17" s="2" t="s">
        <v>26</v>
      </c>
    </row>
    <row r="18" spans="1:3">
      <c r="A18" s="2" t="s">
        <v>27</v>
      </c>
      <c r="B18" s="4">
        <f>B13/B9</f>
        <v>2166.5186526315788</v>
      </c>
      <c r="C18" s="2" t="s">
        <v>28</v>
      </c>
    </row>
    <row r="19" spans="1:3" ht="28.5">
      <c r="A19" s="2" t="s">
        <v>29</v>
      </c>
      <c r="B19" s="4">
        <f>B15/B9</f>
        <v>1684.2105263157894</v>
      </c>
      <c r="C19" s="2" t="s">
        <v>30</v>
      </c>
    </row>
    <row r="20" spans="1:3" ht="28.5">
      <c r="A20" s="2" t="s">
        <v>31</v>
      </c>
      <c r="B20" s="4">
        <f>'Mains RCNLD'!H17*(1+Inputs!$B$8)+'Misc RCNLD'!G28*(1+Inputs!$B$8)</f>
        <v>7285791.2400000002</v>
      </c>
      <c r="C20" s="2" t="s">
        <v>32</v>
      </c>
    </row>
  </sheetData>
  <mergeCells count="1">
    <mergeCell ref="A4:G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B1" sqref="B1:B2"/>
    </sheetView>
  </sheetViews>
  <sheetFormatPr defaultRowHeight="14.25"/>
  <cols>
    <col min="1" max="1" width="32" customWidth="1"/>
    <col min="2" max="2" width="18" customWidth="1"/>
    <col min="3" max="3" width="55" customWidth="1"/>
  </cols>
  <sheetData>
    <row r="1" spans="1:3" s="10" customFormat="1" ht="15">
      <c r="B1" s="16" t="s">
        <v>104</v>
      </c>
    </row>
    <row r="2" spans="1:3" s="10" customFormat="1" ht="15">
      <c r="B2" s="16" t="s">
        <v>105</v>
      </c>
    </row>
    <row r="3" spans="1:3" s="10" customFormat="1"/>
    <row r="4" spans="1:3" ht="18">
      <c r="A4" s="12" t="s">
        <v>33</v>
      </c>
      <c r="B4" s="13"/>
      <c r="C4" s="13"/>
    </row>
    <row r="6" spans="1:3" ht="15">
      <c r="A6" s="1" t="s">
        <v>34</v>
      </c>
      <c r="B6" s="1" t="s">
        <v>2</v>
      </c>
      <c r="C6" s="1" t="s">
        <v>35</v>
      </c>
    </row>
    <row r="7" spans="1:3">
      <c r="A7" t="s">
        <v>36</v>
      </c>
      <c r="B7" s="5">
        <v>800000</v>
      </c>
      <c r="C7" t="s">
        <v>21</v>
      </c>
    </row>
    <row r="8" spans="1:3">
      <c r="A8" t="s">
        <v>37</v>
      </c>
      <c r="B8" s="6">
        <v>0.08</v>
      </c>
      <c r="C8" t="s">
        <v>38</v>
      </c>
    </row>
    <row r="9" spans="1:3">
      <c r="A9" t="s">
        <v>39</v>
      </c>
      <c r="B9" s="7">
        <v>470</v>
      </c>
      <c r="C9" t="s">
        <v>40</v>
      </c>
    </row>
    <row r="10" spans="1:3">
      <c r="A10" t="s">
        <v>41</v>
      </c>
      <c r="B10" s="7">
        <v>475</v>
      </c>
      <c r="C10" t="s">
        <v>10</v>
      </c>
    </row>
  </sheetData>
  <mergeCells count="1">
    <mergeCell ref="A4:C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workbookViewId="0">
      <selection activeCell="E1" sqref="E1:E2"/>
    </sheetView>
  </sheetViews>
  <sheetFormatPr defaultRowHeight="14.25"/>
  <cols>
    <col min="1" max="2" width="15" customWidth="1"/>
    <col min="3" max="3" width="13" customWidth="1"/>
    <col min="4" max="10" width="15" customWidth="1"/>
  </cols>
  <sheetData>
    <row r="1" spans="1:10" s="10" customFormat="1" ht="15">
      <c r="E1" s="16" t="s">
        <v>104</v>
      </c>
    </row>
    <row r="2" spans="1:10" s="10" customFormat="1" ht="15">
      <c r="E2" s="16" t="s">
        <v>105</v>
      </c>
    </row>
    <row r="3" spans="1:10" s="10" customFormat="1"/>
    <row r="4" spans="1:10" ht="30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</row>
    <row r="5" spans="1:10">
      <c r="A5">
        <v>1965</v>
      </c>
      <c r="B5" t="s">
        <v>52</v>
      </c>
      <c r="C5" t="s">
        <v>53</v>
      </c>
      <c r="D5">
        <v>304</v>
      </c>
      <c r="E5">
        <v>50</v>
      </c>
      <c r="F5" s="8">
        <v>0</v>
      </c>
      <c r="G5" s="5">
        <v>40</v>
      </c>
      <c r="H5" s="5">
        <v>12160</v>
      </c>
      <c r="I5" s="5">
        <v>12160</v>
      </c>
      <c r="J5" s="5">
        <f t="shared" ref="J5:J15" si="0">H5-I5</f>
        <v>0</v>
      </c>
    </row>
    <row r="6" spans="1:10">
      <c r="A6">
        <v>1965</v>
      </c>
      <c r="B6" t="s">
        <v>54</v>
      </c>
      <c r="C6" t="s">
        <v>53</v>
      </c>
      <c r="D6">
        <v>769</v>
      </c>
      <c r="E6">
        <v>50</v>
      </c>
      <c r="F6" s="8">
        <v>0</v>
      </c>
      <c r="G6" s="5">
        <v>40</v>
      </c>
      <c r="H6" s="5">
        <v>30760</v>
      </c>
      <c r="I6" s="5">
        <v>30760</v>
      </c>
      <c r="J6" s="5">
        <f t="shared" si="0"/>
        <v>0</v>
      </c>
    </row>
    <row r="7" spans="1:10">
      <c r="A7">
        <v>1965</v>
      </c>
      <c r="B7" t="s">
        <v>55</v>
      </c>
      <c r="C7" t="s">
        <v>53</v>
      </c>
      <c r="D7">
        <v>39266</v>
      </c>
      <c r="E7">
        <v>50</v>
      </c>
      <c r="F7" s="8">
        <v>0</v>
      </c>
      <c r="G7" s="5">
        <v>70</v>
      </c>
      <c r="H7" s="5">
        <v>2748620</v>
      </c>
      <c r="I7" s="5">
        <v>2748620</v>
      </c>
      <c r="J7" s="5">
        <f t="shared" si="0"/>
        <v>0</v>
      </c>
    </row>
    <row r="8" spans="1:10">
      <c r="A8">
        <v>1965</v>
      </c>
      <c r="B8" t="s">
        <v>56</v>
      </c>
      <c r="C8" t="s">
        <v>53</v>
      </c>
      <c r="D8">
        <v>14585</v>
      </c>
      <c r="E8">
        <v>50</v>
      </c>
      <c r="F8" s="8">
        <v>0</v>
      </c>
      <c r="G8" s="5">
        <v>75</v>
      </c>
      <c r="H8" s="5">
        <v>1093875</v>
      </c>
      <c r="I8" s="5">
        <v>1093875</v>
      </c>
      <c r="J8" s="5">
        <f t="shared" si="0"/>
        <v>0</v>
      </c>
    </row>
    <row r="9" spans="1:10">
      <c r="A9">
        <v>1965</v>
      </c>
      <c r="B9" t="s">
        <v>57</v>
      </c>
      <c r="C9" t="s">
        <v>53</v>
      </c>
      <c r="D9">
        <v>11688</v>
      </c>
      <c r="E9">
        <v>50</v>
      </c>
      <c r="F9" s="8">
        <v>0</v>
      </c>
      <c r="G9" s="5">
        <v>80</v>
      </c>
      <c r="H9" s="5">
        <v>935040</v>
      </c>
      <c r="I9" s="5">
        <v>935040</v>
      </c>
      <c r="J9" s="5">
        <f t="shared" si="0"/>
        <v>0</v>
      </c>
    </row>
    <row r="10" spans="1:10">
      <c r="A10">
        <v>2009</v>
      </c>
      <c r="B10" t="s">
        <v>55</v>
      </c>
      <c r="C10" t="s">
        <v>58</v>
      </c>
      <c r="D10">
        <v>3196</v>
      </c>
      <c r="E10">
        <v>75</v>
      </c>
      <c r="F10" s="8">
        <v>0.8</v>
      </c>
      <c r="G10" s="5">
        <v>30</v>
      </c>
      <c r="H10" s="5">
        <v>92640</v>
      </c>
      <c r="I10" s="5">
        <v>18528</v>
      </c>
      <c r="J10" s="5">
        <f t="shared" si="0"/>
        <v>74112</v>
      </c>
    </row>
    <row r="11" spans="1:10">
      <c r="A11">
        <v>2015</v>
      </c>
      <c r="B11" t="s">
        <v>52</v>
      </c>
      <c r="C11" t="s">
        <v>58</v>
      </c>
      <c r="D11">
        <v>407</v>
      </c>
      <c r="E11">
        <v>75</v>
      </c>
      <c r="F11" s="8">
        <v>0.88</v>
      </c>
      <c r="G11" s="5">
        <v>20</v>
      </c>
      <c r="H11" s="5">
        <v>7880</v>
      </c>
      <c r="I11" s="5">
        <v>946</v>
      </c>
      <c r="J11" s="5">
        <f t="shared" si="0"/>
        <v>6934</v>
      </c>
    </row>
    <row r="12" spans="1:10">
      <c r="A12">
        <v>2015</v>
      </c>
      <c r="B12" t="s">
        <v>55</v>
      </c>
      <c r="C12" t="s">
        <v>58</v>
      </c>
      <c r="D12">
        <v>2626</v>
      </c>
      <c r="E12">
        <v>75</v>
      </c>
      <c r="F12" s="8">
        <v>0.88</v>
      </c>
      <c r="G12" s="5">
        <v>30</v>
      </c>
      <c r="H12" s="5">
        <v>76110</v>
      </c>
      <c r="I12" s="5">
        <v>9133</v>
      </c>
      <c r="J12" s="5">
        <f t="shared" si="0"/>
        <v>66977</v>
      </c>
    </row>
    <row r="13" spans="1:10">
      <c r="A13">
        <v>2015</v>
      </c>
      <c r="B13" t="s">
        <v>57</v>
      </c>
      <c r="C13" t="s">
        <v>58</v>
      </c>
      <c r="D13">
        <v>5660</v>
      </c>
      <c r="E13">
        <v>75</v>
      </c>
      <c r="F13" s="8">
        <v>0.88</v>
      </c>
      <c r="G13" s="5">
        <v>40</v>
      </c>
      <c r="H13" s="5">
        <v>218760</v>
      </c>
      <c r="I13" s="5">
        <v>26251</v>
      </c>
      <c r="J13" s="5">
        <f t="shared" si="0"/>
        <v>192509</v>
      </c>
    </row>
    <row r="14" spans="1:10">
      <c r="A14">
        <v>2015</v>
      </c>
      <c r="B14" t="s">
        <v>59</v>
      </c>
      <c r="C14" t="s">
        <v>58</v>
      </c>
      <c r="D14">
        <v>6308</v>
      </c>
      <c r="E14">
        <v>75</v>
      </c>
      <c r="F14" s="8">
        <v>0.88</v>
      </c>
      <c r="G14" s="5">
        <v>60</v>
      </c>
      <c r="H14" s="5">
        <v>365700</v>
      </c>
      <c r="I14" s="5">
        <v>43884</v>
      </c>
      <c r="J14" s="5">
        <f t="shared" si="0"/>
        <v>321816</v>
      </c>
    </row>
    <row r="15" spans="1:10">
      <c r="A15">
        <v>2021</v>
      </c>
      <c r="B15" t="s">
        <v>55</v>
      </c>
      <c r="C15" t="s">
        <v>58</v>
      </c>
      <c r="D15">
        <v>636</v>
      </c>
      <c r="E15">
        <v>75</v>
      </c>
      <c r="F15" s="8">
        <v>0.96</v>
      </c>
      <c r="G15" s="5">
        <v>20</v>
      </c>
      <c r="H15" s="5">
        <v>12280</v>
      </c>
      <c r="I15" s="5">
        <v>491</v>
      </c>
      <c r="J15" s="5">
        <f t="shared" si="0"/>
        <v>11789</v>
      </c>
    </row>
    <row r="16" spans="1:10">
      <c r="H16" s="5"/>
      <c r="I16" s="5"/>
      <c r="J16" s="5"/>
    </row>
    <row r="17" spans="7:10" ht="15">
      <c r="G17" s="9" t="s">
        <v>60</v>
      </c>
      <c r="H17" s="9">
        <f>SUM(H5:H15)</f>
        <v>5593825</v>
      </c>
      <c r="I17" s="9">
        <f>SUM(I5:I15)</f>
        <v>4919688</v>
      </c>
      <c r="J17" s="9">
        <f>SUM(J5:J15)</f>
        <v>674137</v>
      </c>
    </row>
    <row r="18" spans="7:10" ht="30">
      <c r="G18" s="9" t="s">
        <v>61</v>
      </c>
      <c r="H18" s="9"/>
      <c r="I18" s="9"/>
      <c r="J18" s="9">
        <f>J17*Inputs!$B$8</f>
        <v>53930.96</v>
      </c>
    </row>
    <row r="19" spans="7:10" ht="45">
      <c r="G19" s="9" t="s">
        <v>62</v>
      </c>
      <c r="H19" s="9"/>
      <c r="I19" s="9"/>
      <c r="J19" s="9">
        <f>J17+J18</f>
        <v>728067.96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workbookViewId="0">
      <selection activeCell="E1" sqref="E1:E2"/>
    </sheetView>
  </sheetViews>
  <sheetFormatPr defaultRowHeight="14.25"/>
  <cols>
    <col min="1" max="1" width="38" customWidth="1"/>
    <col min="2" max="9" width="16" customWidth="1"/>
    <col min="10" max="10" width="28" customWidth="1"/>
  </cols>
  <sheetData>
    <row r="1" spans="1:10" s="10" customFormat="1" ht="15">
      <c r="E1" s="16" t="s">
        <v>104</v>
      </c>
    </row>
    <row r="2" spans="1:10" s="10" customFormat="1" ht="15">
      <c r="E2" s="16" t="s">
        <v>105</v>
      </c>
    </row>
    <row r="3" spans="1:10" s="10" customFormat="1"/>
    <row r="4" spans="1:10" ht="45">
      <c r="A4" s="1" t="s">
        <v>63</v>
      </c>
      <c r="B4" s="1" t="s">
        <v>64</v>
      </c>
      <c r="C4" s="1" t="s">
        <v>42</v>
      </c>
      <c r="D4" s="1" t="s">
        <v>46</v>
      </c>
      <c r="E4" s="1" t="s">
        <v>47</v>
      </c>
      <c r="F4" s="1" t="s">
        <v>65</v>
      </c>
      <c r="G4" s="1" t="s">
        <v>66</v>
      </c>
      <c r="H4" s="1" t="s">
        <v>50</v>
      </c>
      <c r="I4" s="1" t="s">
        <v>51</v>
      </c>
      <c r="J4" s="1" t="s">
        <v>35</v>
      </c>
    </row>
    <row r="5" spans="1:10">
      <c r="A5" t="s">
        <v>67</v>
      </c>
      <c r="B5">
        <v>398</v>
      </c>
      <c r="C5">
        <v>1965</v>
      </c>
      <c r="D5">
        <v>65</v>
      </c>
      <c r="E5" s="8">
        <v>0.09</v>
      </c>
      <c r="F5" s="5">
        <v>2000</v>
      </c>
      <c r="G5" s="5">
        <v>796000</v>
      </c>
      <c r="H5" s="5">
        <v>722523</v>
      </c>
      <c r="I5" s="5">
        <f t="shared" ref="I5:I26" si="0">G5-H5</f>
        <v>73477</v>
      </c>
    </row>
    <row r="6" spans="1:10">
      <c r="A6" t="s">
        <v>68</v>
      </c>
      <c r="B6">
        <v>398</v>
      </c>
      <c r="C6">
        <v>1965</v>
      </c>
      <c r="D6">
        <v>10</v>
      </c>
      <c r="E6" s="8">
        <v>0</v>
      </c>
      <c r="F6" s="5">
        <v>125</v>
      </c>
      <c r="G6" s="5">
        <v>49750</v>
      </c>
      <c r="H6" s="5">
        <v>49750</v>
      </c>
      <c r="I6" s="5">
        <f t="shared" si="0"/>
        <v>0</v>
      </c>
    </row>
    <row r="7" spans="1:10">
      <c r="A7" t="s">
        <v>69</v>
      </c>
      <c r="B7">
        <v>1</v>
      </c>
      <c r="C7">
        <v>1965</v>
      </c>
      <c r="D7">
        <v>65</v>
      </c>
      <c r="E7" s="8">
        <v>0.09</v>
      </c>
      <c r="F7" s="5">
        <v>800</v>
      </c>
      <c r="G7" s="5">
        <v>800</v>
      </c>
      <c r="H7" s="5">
        <v>726</v>
      </c>
      <c r="I7" s="5">
        <f t="shared" si="0"/>
        <v>74</v>
      </c>
    </row>
    <row r="8" spans="1:10">
      <c r="A8" t="s">
        <v>70</v>
      </c>
      <c r="B8">
        <v>1</v>
      </c>
      <c r="C8">
        <v>1965</v>
      </c>
      <c r="D8">
        <v>65</v>
      </c>
      <c r="E8" s="8">
        <v>0.09</v>
      </c>
      <c r="F8" s="5">
        <v>900</v>
      </c>
      <c r="G8" s="5">
        <v>900</v>
      </c>
      <c r="H8" s="5">
        <v>817</v>
      </c>
      <c r="I8" s="5">
        <f t="shared" si="0"/>
        <v>83</v>
      </c>
    </row>
    <row r="9" spans="1:10">
      <c r="A9" t="s">
        <v>71</v>
      </c>
      <c r="B9">
        <v>1</v>
      </c>
      <c r="C9">
        <v>1965</v>
      </c>
      <c r="D9">
        <v>50</v>
      </c>
      <c r="E9" s="8">
        <v>0</v>
      </c>
      <c r="F9" s="5">
        <v>10000</v>
      </c>
      <c r="G9" s="5">
        <v>10000</v>
      </c>
      <c r="H9" s="5">
        <v>10000</v>
      </c>
      <c r="I9" s="5">
        <f t="shared" si="0"/>
        <v>0</v>
      </c>
    </row>
    <row r="10" spans="1:10">
      <c r="A10" t="s">
        <v>72</v>
      </c>
      <c r="B10">
        <v>1</v>
      </c>
      <c r="C10">
        <v>1965</v>
      </c>
      <c r="D10">
        <v>50</v>
      </c>
      <c r="E10" s="8">
        <v>0</v>
      </c>
      <c r="F10" s="5">
        <v>15000</v>
      </c>
      <c r="G10" s="5">
        <v>15000</v>
      </c>
      <c r="H10" s="5">
        <v>15000</v>
      </c>
      <c r="I10" s="5">
        <f t="shared" si="0"/>
        <v>0</v>
      </c>
    </row>
    <row r="11" spans="1:10">
      <c r="A11" t="s">
        <v>67</v>
      </c>
      <c r="B11">
        <v>24</v>
      </c>
      <c r="C11">
        <v>2009</v>
      </c>
      <c r="D11">
        <v>65</v>
      </c>
      <c r="E11" s="8">
        <v>0.77</v>
      </c>
      <c r="F11" s="5">
        <v>2000</v>
      </c>
      <c r="G11" s="5">
        <v>48000</v>
      </c>
      <c r="H11" s="5">
        <v>11077</v>
      </c>
      <c r="I11" s="5">
        <f t="shared" si="0"/>
        <v>36923</v>
      </c>
    </row>
    <row r="12" spans="1:10">
      <c r="A12" t="s">
        <v>73</v>
      </c>
      <c r="B12">
        <v>1</v>
      </c>
      <c r="C12">
        <v>2009</v>
      </c>
      <c r="D12">
        <v>65</v>
      </c>
      <c r="E12" s="8">
        <v>0.77</v>
      </c>
      <c r="F12" s="5">
        <v>3500</v>
      </c>
      <c r="G12" s="5">
        <v>3500</v>
      </c>
      <c r="H12" s="5">
        <v>808</v>
      </c>
      <c r="I12" s="5">
        <f t="shared" si="0"/>
        <v>2692</v>
      </c>
    </row>
    <row r="13" spans="1:10">
      <c r="A13" t="s">
        <v>68</v>
      </c>
      <c r="B13">
        <v>24</v>
      </c>
      <c r="C13">
        <v>2009</v>
      </c>
      <c r="D13">
        <v>10</v>
      </c>
      <c r="E13" s="8">
        <v>0</v>
      </c>
      <c r="F13" s="5">
        <v>125</v>
      </c>
      <c r="G13" s="5">
        <v>3000</v>
      </c>
      <c r="H13" s="5">
        <v>3000</v>
      </c>
      <c r="I13" s="5">
        <f t="shared" si="0"/>
        <v>0</v>
      </c>
    </row>
    <row r="14" spans="1:10">
      <c r="A14" t="s">
        <v>74</v>
      </c>
      <c r="B14">
        <v>1</v>
      </c>
      <c r="C14">
        <v>2009</v>
      </c>
      <c r="D14">
        <v>10</v>
      </c>
      <c r="E14" s="8">
        <v>0</v>
      </c>
      <c r="F14" s="5">
        <v>2300</v>
      </c>
      <c r="G14" s="5">
        <v>2300</v>
      </c>
      <c r="H14" s="5">
        <v>2300</v>
      </c>
      <c r="I14" s="5">
        <f t="shared" si="0"/>
        <v>0</v>
      </c>
    </row>
    <row r="15" spans="1:10">
      <c r="A15" t="s">
        <v>67</v>
      </c>
      <c r="B15">
        <v>50</v>
      </c>
      <c r="C15">
        <v>2015</v>
      </c>
      <c r="D15">
        <v>65</v>
      </c>
      <c r="E15" s="8">
        <v>0.86</v>
      </c>
      <c r="F15" s="5">
        <v>2000</v>
      </c>
      <c r="G15" s="5">
        <v>100000</v>
      </c>
      <c r="H15" s="5">
        <v>13846</v>
      </c>
      <c r="I15" s="5">
        <f t="shared" si="0"/>
        <v>86154</v>
      </c>
    </row>
    <row r="16" spans="1:10">
      <c r="A16" t="s">
        <v>73</v>
      </c>
      <c r="B16">
        <v>1</v>
      </c>
      <c r="C16">
        <v>2015</v>
      </c>
      <c r="D16">
        <v>65</v>
      </c>
      <c r="E16" s="8">
        <v>0.86</v>
      </c>
      <c r="F16" s="5">
        <v>3500</v>
      </c>
      <c r="G16" s="5">
        <v>3500</v>
      </c>
      <c r="H16" s="5">
        <v>485</v>
      </c>
      <c r="I16" s="5">
        <f t="shared" si="0"/>
        <v>3015</v>
      </c>
    </row>
    <row r="17" spans="1:10">
      <c r="A17" t="s">
        <v>68</v>
      </c>
      <c r="B17">
        <v>50</v>
      </c>
      <c r="C17">
        <v>2015</v>
      </c>
      <c r="D17">
        <v>10</v>
      </c>
      <c r="E17" s="8">
        <v>0.1</v>
      </c>
      <c r="F17" s="5">
        <v>125</v>
      </c>
      <c r="G17" s="5">
        <v>6250</v>
      </c>
      <c r="H17" s="5">
        <v>5625</v>
      </c>
      <c r="I17" s="5">
        <f t="shared" si="0"/>
        <v>625</v>
      </c>
    </row>
    <row r="18" spans="1:10">
      <c r="A18" t="s">
        <v>74</v>
      </c>
      <c r="B18">
        <v>1</v>
      </c>
      <c r="C18">
        <v>2015</v>
      </c>
      <c r="D18">
        <v>10</v>
      </c>
      <c r="E18" s="8">
        <v>0.1</v>
      </c>
      <c r="F18" s="5">
        <v>2300</v>
      </c>
      <c r="G18" s="5">
        <v>2300</v>
      </c>
      <c r="H18" s="5">
        <v>2070</v>
      </c>
      <c r="I18" s="5">
        <f t="shared" si="0"/>
        <v>230</v>
      </c>
    </row>
    <row r="19" spans="1:10">
      <c r="A19" t="s">
        <v>69</v>
      </c>
      <c r="B19">
        <v>1</v>
      </c>
      <c r="C19">
        <v>2015</v>
      </c>
      <c r="D19">
        <v>65</v>
      </c>
      <c r="E19" s="8">
        <v>0.86</v>
      </c>
      <c r="F19" s="5">
        <v>800</v>
      </c>
      <c r="G19" s="5">
        <v>800</v>
      </c>
      <c r="H19" s="5">
        <v>111</v>
      </c>
      <c r="I19" s="5">
        <f t="shared" si="0"/>
        <v>689</v>
      </c>
    </row>
    <row r="20" spans="1:10">
      <c r="A20" t="s">
        <v>70</v>
      </c>
      <c r="B20">
        <v>13</v>
      </c>
      <c r="C20">
        <v>2015</v>
      </c>
      <c r="D20">
        <v>65</v>
      </c>
      <c r="E20" s="8">
        <v>0.86</v>
      </c>
      <c r="F20" s="5">
        <v>900</v>
      </c>
      <c r="G20" s="5">
        <v>11700</v>
      </c>
      <c r="H20" s="5">
        <v>1620</v>
      </c>
      <c r="I20" s="5">
        <f t="shared" si="0"/>
        <v>10080</v>
      </c>
    </row>
    <row r="21" spans="1:10">
      <c r="A21" t="s">
        <v>75</v>
      </c>
      <c r="B21">
        <v>2</v>
      </c>
      <c r="C21">
        <v>2015</v>
      </c>
      <c r="D21">
        <v>65</v>
      </c>
      <c r="E21" s="8">
        <v>0.86</v>
      </c>
      <c r="F21" s="5">
        <v>1000</v>
      </c>
      <c r="G21" s="5">
        <v>2000</v>
      </c>
      <c r="H21" s="5">
        <v>277</v>
      </c>
      <c r="I21" s="5">
        <f t="shared" si="0"/>
        <v>1723</v>
      </c>
    </row>
    <row r="22" spans="1:10">
      <c r="A22" t="s">
        <v>67</v>
      </c>
      <c r="B22">
        <v>1</v>
      </c>
      <c r="C22">
        <v>2021</v>
      </c>
      <c r="D22">
        <v>65</v>
      </c>
      <c r="E22" s="8">
        <v>0.95</v>
      </c>
      <c r="F22" s="5">
        <v>2000</v>
      </c>
      <c r="G22" s="5">
        <v>2000</v>
      </c>
      <c r="H22" s="5">
        <v>92</v>
      </c>
      <c r="I22" s="5">
        <f t="shared" si="0"/>
        <v>1908</v>
      </c>
    </row>
    <row r="23" spans="1:10">
      <c r="A23" t="s">
        <v>68</v>
      </c>
      <c r="B23">
        <v>1</v>
      </c>
      <c r="C23">
        <v>2021</v>
      </c>
      <c r="D23">
        <v>10</v>
      </c>
      <c r="E23" s="8">
        <v>0.7</v>
      </c>
      <c r="F23" s="5">
        <v>125</v>
      </c>
      <c r="G23" s="5">
        <v>125</v>
      </c>
      <c r="H23" s="5">
        <v>38</v>
      </c>
      <c r="I23" s="5">
        <f t="shared" si="0"/>
        <v>87</v>
      </c>
    </row>
    <row r="24" spans="1:10">
      <c r="A24" t="s">
        <v>76</v>
      </c>
      <c r="B24">
        <v>1</v>
      </c>
      <c r="C24">
        <v>1965</v>
      </c>
      <c r="D24">
        <v>50</v>
      </c>
      <c r="E24" s="8">
        <v>0</v>
      </c>
      <c r="F24" s="5">
        <v>20000</v>
      </c>
      <c r="G24" s="5">
        <v>20000</v>
      </c>
      <c r="H24" s="5">
        <v>20000</v>
      </c>
      <c r="I24" s="5">
        <f t="shared" si="0"/>
        <v>0</v>
      </c>
    </row>
    <row r="25" spans="1:10">
      <c r="A25" t="s">
        <v>77</v>
      </c>
      <c r="B25">
        <v>1</v>
      </c>
      <c r="C25">
        <v>2015</v>
      </c>
      <c r="D25">
        <v>50</v>
      </c>
      <c r="E25" s="8">
        <v>0.82</v>
      </c>
      <c r="F25" s="5">
        <v>39656</v>
      </c>
      <c r="G25" s="5">
        <v>39656</v>
      </c>
      <c r="H25" s="5">
        <v>7138</v>
      </c>
      <c r="I25" s="5">
        <f t="shared" si="0"/>
        <v>32518</v>
      </c>
      <c r="J25" t="s">
        <v>78</v>
      </c>
    </row>
    <row r="26" spans="1:10">
      <c r="A26" t="s">
        <v>79</v>
      </c>
      <c r="B26">
        <v>1</v>
      </c>
      <c r="C26">
        <v>2015</v>
      </c>
      <c r="D26">
        <v>50</v>
      </c>
      <c r="E26" s="8">
        <v>0.82</v>
      </c>
      <c r="F26" s="5">
        <v>34697</v>
      </c>
      <c r="G26" s="5">
        <v>34697</v>
      </c>
      <c r="H26" s="5">
        <v>6245</v>
      </c>
      <c r="I26" s="5">
        <f t="shared" si="0"/>
        <v>28452</v>
      </c>
      <c r="J26" t="s">
        <v>78</v>
      </c>
    </row>
    <row r="27" spans="1:10">
      <c r="G27" s="5"/>
      <c r="H27" s="5"/>
      <c r="I27" s="5"/>
    </row>
    <row r="28" spans="1:10" ht="15">
      <c r="F28" s="9" t="s">
        <v>60</v>
      </c>
      <c r="G28" s="9">
        <f>SUM(G5:G26)</f>
        <v>1152278</v>
      </c>
      <c r="H28" s="9">
        <f>SUM(H5:H26)</f>
        <v>873548</v>
      </c>
      <c r="I28" s="9">
        <f>SUM(I5:I26)</f>
        <v>278730</v>
      </c>
    </row>
    <row r="29" spans="1:10" ht="30">
      <c r="F29" s="9" t="s">
        <v>61</v>
      </c>
      <c r="G29" s="9"/>
      <c r="H29" s="9"/>
      <c r="I29" s="9">
        <f>I28*Inputs!$B$8</f>
        <v>22298.400000000001</v>
      </c>
    </row>
    <row r="30" spans="1:10" ht="30">
      <c r="F30" s="9" t="s">
        <v>80</v>
      </c>
      <c r="G30" s="9"/>
      <c r="H30" s="9"/>
      <c r="I30" s="9">
        <f>I28+I29</f>
        <v>301028.40000000002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selection activeCell="B1" sqref="B1:B2"/>
    </sheetView>
  </sheetViews>
  <sheetFormatPr defaultRowHeight="14.25"/>
  <cols>
    <col min="1" max="1" width="36" customWidth="1"/>
    <col min="2" max="3" width="24" customWidth="1"/>
    <col min="4" max="4" width="42" customWidth="1"/>
  </cols>
  <sheetData>
    <row r="1" spans="1:5" s="10" customFormat="1" ht="15">
      <c r="B1" s="16" t="s">
        <v>104</v>
      </c>
    </row>
    <row r="2" spans="1:5" s="10" customFormat="1" ht="15">
      <c r="B2" s="16" t="s">
        <v>105</v>
      </c>
    </row>
    <row r="3" spans="1:5" s="10" customFormat="1"/>
    <row r="4" spans="1:5" ht="18">
      <c r="A4" s="12" t="s">
        <v>81</v>
      </c>
      <c r="B4" s="13"/>
      <c r="C4" s="13"/>
      <c r="D4" s="13"/>
      <c r="E4" s="13"/>
    </row>
    <row r="6" spans="1:5" ht="30">
      <c r="A6" s="1" t="s">
        <v>82</v>
      </c>
      <c r="B6" s="1" t="s">
        <v>83</v>
      </c>
      <c r="C6" s="1" t="s">
        <v>84</v>
      </c>
      <c r="D6" s="1" t="s">
        <v>85</v>
      </c>
    </row>
    <row r="7" spans="1:5">
      <c r="A7" t="s">
        <v>86</v>
      </c>
      <c r="B7" s="5">
        <f>Summary!B14</f>
        <v>1030000</v>
      </c>
      <c r="C7" s="5">
        <f>Summary!B14</f>
        <v>1030000</v>
      </c>
      <c r="D7" t="s">
        <v>87</v>
      </c>
    </row>
    <row r="8" spans="1:5">
      <c r="A8" t="s">
        <v>21</v>
      </c>
      <c r="B8" s="5">
        <f>Inputs!B7</f>
        <v>800000</v>
      </c>
      <c r="C8" s="5">
        <f>Inputs!B7</f>
        <v>800000</v>
      </c>
      <c r="D8" t="s">
        <v>88</v>
      </c>
    </row>
    <row r="9" spans="1:5">
      <c r="A9" t="s">
        <v>89</v>
      </c>
      <c r="B9" s="5">
        <f>B7/Inputs!$B$9</f>
        <v>2191.4893617021276</v>
      </c>
      <c r="C9" s="5">
        <f>C7/Inputs!$B$10</f>
        <v>2168.4210526315787</v>
      </c>
      <c r="D9" t="s">
        <v>90</v>
      </c>
    </row>
    <row r="10" spans="1:5">
      <c r="A10" t="s">
        <v>91</v>
      </c>
      <c r="B10" s="5">
        <f>B8/Inputs!$B$9</f>
        <v>1702.127659574468</v>
      </c>
      <c r="C10" s="5">
        <f>C8/Inputs!$B$10</f>
        <v>1684.2105263157894</v>
      </c>
      <c r="D10" t="s">
        <v>92</v>
      </c>
    </row>
    <row r="11" spans="1:5">
      <c r="A11" t="s">
        <v>31</v>
      </c>
      <c r="B11" s="5">
        <f>Summary!B20</f>
        <v>7285791.2400000002</v>
      </c>
      <c r="C11" s="5">
        <f>Summary!B20</f>
        <v>7285791.2400000002</v>
      </c>
      <c r="D11" t="s">
        <v>93</v>
      </c>
    </row>
    <row r="12" spans="1:5">
      <c r="A12" t="s">
        <v>94</v>
      </c>
      <c r="B12" s="5">
        <f>B11/Inputs!$B$9</f>
        <v>15501.683489361703</v>
      </c>
      <c r="C12" s="5">
        <f>C11/Inputs!$B$10</f>
        <v>15338.507873684212</v>
      </c>
      <c r="D12" t="s">
        <v>95</v>
      </c>
    </row>
  </sheetData>
  <mergeCells count="1">
    <mergeCell ref="A4:E4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workbookViewId="0">
      <selection activeCell="B1" sqref="B1:B2"/>
    </sheetView>
  </sheetViews>
  <sheetFormatPr defaultRowHeight="14.25"/>
  <cols>
    <col min="1" max="1" width="55" customWidth="1"/>
    <col min="2" max="2" width="70" customWidth="1"/>
  </cols>
  <sheetData>
    <row r="1" spans="1:2" s="10" customFormat="1" ht="15">
      <c r="B1" s="16" t="s">
        <v>104</v>
      </c>
    </row>
    <row r="2" spans="1:2" s="10" customFormat="1" ht="15">
      <c r="B2" s="16" t="s">
        <v>105</v>
      </c>
    </row>
    <row r="3" spans="1:2" s="10" customFormat="1"/>
    <row r="4" spans="1:2" ht="15">
      <c r="A4" s="14" t="s">
        <v>96</v>
      </c>
      <c r="B4" s="15"/>
    </row>
    <row r="6" spans="1:2" ht="15">
      <c r="A6" s="1" t="s">
        <v>97</v>
      </c>
      <c r="B6" s="1" t="s">
        <v>35</v>
      </c>
    </row>
    <row r="7" spans="1:2">
      <c r="A7" t="s">
        <v>98</v>
      </c>
      <c r="B7" t="s">
        <v>99</v>
      </c>
    </row>
    <row r="8" spans="1:2">
      <c r="A8" t="s">
        <v>100</v>
      </c>
      <c r="B8" t="s">
        <v>101</v>
      </c>
    </row>
    <row r="9" spans="1:2">
      <c r="A9" t="s">
        <v>102</v>
      </c>
      <c r="B9" t="s">
        <v>103</v>
      </c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Inputs</vt:lpstr>
      <vt:lpstr>Mains RCNLD</vt:lpstr>
      <vt:lpstr>Misc RCNLD</vt:lpstr>
      <vt:lpstr>Per-Customer</vt:lpstr>
      <vt:lpstr>Source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James</dc:creator>
  <cp:lastModifiedBy>Nichols, Janet</cp:lastModifiedBy>
  <dcterms:created xsi:type="dcterms:W3CDTF">2026-06-23T12:21:40Z</dcterms:created>
  <dcterms:modified xsi:type="dcterms:W3CDTF">2026-07-01T18:20:03Z</dcterms:modified>
</cp:coreProperties>
</file>