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Fountain Run Wtr/"/>
    </mc:Choice>
  </mc:AlternateContent>
  <xr:revisionPtr revIDLastSave="0" documentId="14_{C5031218-19C8-4692-88DD-9C12BBAC244D}" xr6:coauthVersionLast="47" xr6:coauthVersionMax="47" xr10:uidLastSave="{00000000-0000-0000-0000-000000000000}"/>
  <bookViews>
    <workbookView xWindow="780" yWindow="780" windowWidth="19635" windowHeight="10575" xr2:uid="{B22C3B31-E9F6-4295-8896-219226269929}"/>
  </bookViews>
  <sheets>
    <sheet name="Existing Billing Analysis" sheetId="1" r:id="rId1"/>
    <sheet name="Proposed Billing Analysis" sheetId="2" r:id="rId2"/>
  </sheets>
  <externalReferences>
    <externalReference r:id="rId3"/>
  </externalReferences>
  <definedNames>
    <definedName name="AHV">#REF!</definedName>
    <definedName name="_xlnm.Print_Area" localSheetId="0">'Existing Billing Analysis'!$A$1:$O$75</definedName>
    <definedName name="_xlnm.Print_Area" localSheetId="1">'Proposed Billing Analysis'!$A$2:$N$114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2" i="2" l="1"/>
  <c r="F62" i="2"/>
  <c r="H62" i="2" s="1"/>
  <c r="G61" i="2"/>
  <c r="F61" i="2"/>
  <c r="F63" i="2" s="1"/>
  <c r="D61" i="2"/>
  <c r="F57" i="2"/>
  <c r="E57" i="2"/>
  <c r="E61" i="2" s="1"/>
  <c r="G56" i="2"/>
  <c r="G55" i="2"/>
  <c r="H54" i="2"/>
  <c r="G54" i="2"/>
  <c r="H53" i="2"/>
  <c r="G53" i="2"/>
  <c r="G48" i="2"/>
  <c r="G47" i="2"/>
  <c r="D47" i="2"/>
  <c r="C47" i="2"/>
  <c r="G46" i="2"/>
  <c r="D46" i="2"/>
  <c r="C46" i="2"/>
  <c r="G45" i="2"/>
  <c r="D45" i="2"/>
  <c r="C45" i="2"/>
  <c r="I40" i="2"/>
  <c r="H40" i="2"/>
  <c r="G40" i="2"/>
  <c r="I39" i="2"/>
  <c r="H39" i="2"/>
  <c r="G39" i="2"/>
  <c r="G38" i="2"/>
  <c r="G37" i="2"/>
  <c r="L37" i="2" s="1"/>
  <c r="K36" i="2"/>
  <c r="J36" i="2"/>
  <c r="I36" i="2"/>
  <c r="H36" i="2"/>
  <c r="G36" i="2"/>
  <c r="K35" i="2"/>
  <c r="J35" i="2"/>
  <c r="I35" i="2"/>
  <c r="H35" i="2"/>
  <c r="G35" i="2"/>
  <c r="G31" i="2"/>
  <c r="G30" i="2"/>
  <c r="D30" i="2"/>
  <c r="C30" i="2"/>
  <c r="G29" i="2"/>
  <c r="D29" i="2"/>
  <c r="C29" i="2"/>
  <c r="G28" i="2"/>
  <c r="D28" i="2"/>
  <c r="C28" i="2"/>
  <c r="G27" i="2"/>
  <c r="D27" i="2"/>
  <c r="C27" i="2"/>
  <c r="F24" i="2"/>
  <c r="F41" i="2" s="1"/>
  <c r="E24" i="2"/>
  <c r="E41" i="2" s="1"/>
  <c r="J23" i="2"/>
  <c r="I23" i="2"/>
  <c r="H23" i="2"/>
  <c r="G23" i="2"/>
  <c r="J22" i="2"/>
  <c r="J24" i="2" s="1"/>
  <c r="F30" i="2" s="1"/>
  <c r="H30" i="2" s="1"/>
  <c r="I22" i="2"/>
  <c r="H22" i="2"/>
  <c r="G22" i="2"/>
  <c r="H21" i="2"/>
  <c r="I21" i="2" s="1"/>
  <c r="G21" i="2"/>
  <c r="G20" i="2"/>
  <c r="H20" i="2" s="1"/>
  <c r="G19" i="2"/>
  <c r="G24" i="2" s="1"/>
  <c r="F27" i="2" s="1"/>
  <c r="J18" i="2"/>
  <c r="I18" i="2"/>
  <c r="H18" i="2"/>
  <c r="G18" i="2"/>
  <c r="L17" i="2"/>
  <c r="J17" i="2"/>
  <c r="I17" i="2"/>
  <c r="H17" i="2"/>
  <c r="G17" i="2"/>
  <c r="G12" i="2"/>
  <c r="G10" i="2"/>
  <c r="B6" i="2"/>
  <c r="G61" i="1"/>
  <c r="F61" i="1"/>
  <c r="I61" i="1" s="1"/>
  <c r="G60" i="1"/>
  <c r="F60" i="1"/>
  <c r="F62" i="1" s="1"/>
  <c r="D60" i="1"/>
  <c r="F56" i="1"/>
  <c r="Q56" i="1" s="1"/>
  <c r="E56" i="1"/>
  <c r="E60" i="1" s="1"/>
  <c r="G55" i="1"/>
  <c r="M54" i="1"/>
  <c r="G54" i="1"/>
  <c r="G56" i="1" s="1"/>
  <c r="H53" i="1"/>
  <c r="G53" i="1"/>
  <c r="G52" i="1"/>
  <c r="G48" i="1"/>
  <c r="F48" i="1"/>
  <c r="I48" i="1" s="1"/>
  <c r="G47" i="1"/>
  <c r="C47" i="1"/>
  <c r="C55" i="1" s="1"/>
  <c r="H52" i="1" s="1"/>
  <c r="G46" i="1"/>
  <c r="D46" i="1"/>
  <c r="C46" i="1"/>
  <c r="G45" i="1"/>
  <c r="D45" i="1"/>
  <c r="C45" i="1"/>
  <c r="G44" i="1"/>
  <c r="D44" i="1"/>
  <c r="C44" i="1"/>
  <c r="L41" i="1"/>
  <c r="I39" i="1"/>
  <c r="H39" i="1"/>
  <c r="G39" i="1"/>
  <c r="J39" i="1" s="1"/>
  <c r="J41" i="1" s="1"/>
  <c r="F47" i="1" s="1"/>
  <c r="I47" i="1" s="1"/>
  <c r="H38" i="1"/>
  <c r="G38" i="1"/>
  <c r="G37" i="1"/>
  <c r="M36" i="1"/>
  <c r="G36" i="1"/>
  <c r="J35" i="1"/>
  <c r="I35" i="1"/>
  <c r="H35" i="1"/>
  <c r="G35" i="1"/>
  <c r="J34" i="1"/>
  <c r="I34" i="1"/>
  <c r="H34" i="1"/>
  <c r="G34" i="1"/>
  <c r="G30" i="1"/>
  <c r="G29" i="1"/>
  <c r="D29" i="1"/>
  <c r="C29" i="1"/>
  <c r="G28" i="1"/>
  <c r="C28" i="1"/>
  <c r="G27" i="1"/>
  <c r="C27" i="1"/>
  <c r="G26" i="1"/>
  <c r="D26" i="1"/>
  <c r="C26" i="1"/>
  <c r="F23" i="1"/>
  <c r="Q23" i="1" s="1"/>
  <c r="E23" i="1"/>
  <c r="E40" i="1" s="1"/>
  <c r="K22" i="1"/>
  <c r="K23" i="1" s="1"/>
  <c r="J22" i="1"/>
  <c r="I22" i="1"/>
  <c r="G22" i="1"/>
  <c r="L22" i="1" s="1"/>
  <c r="L23" i="1" s="1"/>
  <c r="F30" i="1" s="1"/>
  <c r="I30" i="1" s="1"/>
  <c r="J21" i="1"/>
  <c r="J23" i="1" s="1"/>
  <c r="F29" i="1" s="1"/>
  <c r="I29" i="1" s="1"/>
  <c r="I21" i="1"/>
  <c r="H21" i="1"/>
  <c r="G21" i="1"/>
  <c r="M21" i="1" s="1"/>
  <c r="H20" i="1"/>
  <c r="G20" i="1"/>
  <c r="I20" i="1" s="1"/>
  <c r="M19" i="1"/>
  <c r="H19" i="1"/>
  <c r="H23" i="1" s="1"/>
  <c r="F27" i="1" s="1"/>
  <c r="I27" i="1" s="1"/>
  <c r="G19" i="1"/>
  <c r="G18" i="1"/>
  <c r="M18" i="1" s="1"/>
  <c r="J17" i="1"/>
  <c r="I17" i="1"/>
  <c r="H17" i="1"/>
  <c r="G17" i="1"/>
  <c r="J16" i="1"/>
  <c r="I16" i="1"/>
  <c r="H16" i="1"/>
  <c r="G16" i="1"/>
  <c r="G11" i="1"/>
  <c r="B5" i="1"/>
  <c r="L22" i="2" l="1"/>
  <c r="H38" i="2"/>
  <c r="L38" i="2" s="1"/>
  <c r="L39" i="2"/>
  <c r="G57" i="2"/>
  <c r="P57" i="2"/>
  <c r="L55" i="2"/>
  <c r="E42" i="2"/>
  <c r="E45" i="2" s="1"/>
  <c r="I41" i="2"/>
  <c r="I42" i="2" s="1"/>
  <c r="F47" i="2" s="1"/>
  <c r="H47" i="2" s="1"/>
  <c r="H41" i="2"/>
  <c r="G41" i="2"/>
  <c r="G42" i="2" s="1"/>
  <c r="F45" i="2" s="1"/>
  <c r="J41" i="2"/>
  <c r="E63" i="2"/>
  <c r="H61" i="2"/>
  <c r="H63" i="2" s="1"/>
  <c r="K41" i="2"/>
  <c r="K42" i="2" s="1"/>
  <c r="F42" i="2"/>
  <c r="I24" i="2"/>
  <c r="F29" i="2" s="1"/>
  <c r="H29" i="2" s="1"/>
  <c r="L21" i="2"/>
  <c r="L20" i="2"/>
  <c r="H24" i="2"/>
  <c r="F28" i="2" s="1"/>
  <c r="H28" i="2" s="1"/>
  <c r="L19" i="2"/>
  <c r="K23" i="2"/>
  <c r="K24" i="2" s="1"/>
  <c r="F31" i="2" s="1"/>
  <c r="H31" i="2" s="1"/>
  <c r="J40" i="2"/>
  <c r="H56" i="2"/>
  <c r="H57" i="2" s="1"/>
  <c r="E27" i="2"/>
  <c r="P24" i="2"/>
  <c r="E62" i="1"/>
  <c r="I60" i="1"/>
  <c r="I62" i="1" s="1"/>
  <c r="I23" i="1"/>
  <c r="F28" i="1" s="1"/>
  <c r="I28" i="1" s="1"/>
  <c r="M20" i="1"/>
  <c r="G40" i="1"/>
  <c r="M40" i="1" s="1"/>
  <c r="K40" i="1"/>
  <c r="K41" i="1" s="1"/>
  <c r="E41" i="1"/>
  <c r="E44" i="1" s="1"/>
  <c r="M22" i="1"/>
  <c r="M23" i="1" s="1"/>
  <c r="G23" i="1"/>
  <c r="F26" i="1" s="1"/>
  <c r="F31" i="1" s="1"/>
  <c r="H37" i="1"/>
  <c r="H41" i="1" s="1"/>
  <c r="F45" i="1" s="1"/>
  <c r="I45" i="1" s="1"/>
  <c r="I38" i="1"/>
  <c r="I41" i="1" s="1"/>
  <c r="F46" i="1" s="1"/>
  <c r="I46" i="1" s="1"/>
  <c r="F40" i="1"/>
  <c r="F41" i="1" s="1"/>
  <c r="Q41" i="1" s="1"/>
  <c r="H55" i="1"/>
  <c r="H56" i="1" s="1"/>
  <c r="E26" i="1"/>
  <c r="M39" i="1"/>
  <c r="J42" i="2" l="1"/>
  <c r="F48" i="2" s="1"/>
  <c r="H48" i="2" s="1"/>
  <c r="P42" i="2"/>
  <c r="H42" i="2"/>
  <c r="F46" i="2" s="1"/>
  <c r="H46" i="2" s="1"/>
  <c r="L56" i="2"/>
  <c r="L57" i="2" s="1"/>
  <c r="L41" i="2"/>
  <c r="H27" i="2"/>
  <c r="H32" i="2" s="1"/>
  <c r="E32" i="2"/>
  <c r="L40" i="2"/>
  <c r="L42" i="2" s="1"/>
  <c r="L23" i="2"/>
  <c r="L24" i="2" s="1"/>
  <c r="F32" i="2"/>
  <c r="E50" i="2"/>
  <c r="H45" i="2"/>
  <c r="I26" i="1"/>
  <c r="I31" i="1" s="1"/>
  <c r="E31" i="1"/>
  <c r="M55" i="1"/>
  <c r="M56" i="1" s="1"/>
  <c r="E49" i="1"/>
  <c r="I44" i="1"/>
  <c r="I49" i="1" s="1"/>
  <c r="G41" i="1"/>
  <c r="F44" i="1" s="1"/>
  <c r="F49" i="1" s="1"/>
  <c r="F8" i="1" s="1"/>
  <c r="M37" i="1"/>
  <c r="M41" i="1" s="1"/>
  <c r="M38" i="1"/>
  <c r="H50" i="2" l="1"/>
  <c r="G9" i="2" s="1"/>
  <c r="G11" i="2" s="1"/>
  <c r="G13" i="2" s="1"/>
  <c r="G14" i="2" s="1"/>
  <c r="F50" i="2"/>
  <c r="F9" i="2"/>
  <c r="E9" i="2"/>
  <c r="M62" i="1"/>
  <c r="E8" i="1"/>
  <c r="G8" i="1"/>
  <c r="G10" i="1" s="1"/>
  <c r="G12" i="1" s="1"/>
  <c r="G13" i="1" s="1"/>
</calcChain>
</file>

<file path=xl/sharedStrings.xml><?xml version="1.0" encoding="utf-8"?>
<sst xmlns="http://schemas.openxmlformats.org/spreadsheetml/2006/main" count="130" uniqueCount="33">
  <si>
    <t>Table E</t>
  </si>
  <si>
    <t>Billing Analysis With 2025 Usage and Existing Rates</t>
  </si>
  <si>
    <t xml:space="preserve"> COMPONENT </t>
  </si>
  <si>
    <t>BILLS</t>
  </si>
  <si>
    <t>GALLONS</t>
  </si>
  <si>
    <t xml:space="preserve"> REVENUE </t>
  </si>
  <si>
    <t xml:space="preserve">Total Sales </t>
  </si>
  <si>
    <t xml:space="preserve">Less Adjustments </t>
  </si>
  <si>
    <t xml:space="preserve">Total   </t>
  </si>
  <si>
    <t xml:space="preserve">Annual Report </t>
  </si>
  <si>
    <t xml:space="preserve">Difference </t>
  </si>
  <si>
    <t>Adjustment to SAO Billed Revenues</t>
  </si>
  <si>
    <t>5/8 x 3/4 Meters</t>
  </si>
  <si>
    <t>CONSUMPTION BY RATE INCREMENT</t>
  </si>
  <si>
    <t xml:space="preserve"> USAGE </t>
  </si>
  <si>
    <t xml:space="preserve"> Total </t>
  </si>
  <si>
    <t>First</t>
  </si>
  <si>
    <t>Next</t>
  </si>
  <si>
    <t>over</t>
  </si>
  <si>
    <t>Average</t>
  </si>
  <si>
    <t>REVENUE BY RATE INCREMENT</t>
  </si>
  <si>
    <t>RATE</t>
  </si>
  <si>
    <t>1" Meters</t>
  </si>
  <si>
    <t>Over</t>
  </si>
  <si>
    <t>2" Meters</t>
  </si>
  <si>
    <t>Total</t>
  </si>
  <si>
    <t>Total Consumption</t>
  </si>
  <si>
    <t>psc report</t>
  </si>
  <si>
    <t>Table F</t>
  </si>
  <si>
    <t>Billing Analysis With 2025 Usage and Proposed Rates</t>
  </si>
  <si>
    <t>Revenue Requirement</t>
  </si>
  <si>
    <t>4a Billing Analysis with current usage in Excel format</t>
  </si>
  <si>
    <t>4a Billing Analysis with current usage and proposed rates in Excel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</si>
</sst>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0_);_(&quot;$&quot;* \(#,##0.00000\);_(&quot;$&quot;* &quot;-&quot;??_);_(@_)"/>
  </numFmts>
  <fonts count="9" x14ac:knownFonts="1">
    <font>
      <sz val="12"/>
      <name val="Arial"/>
      <family val="2"/>
    </font>
    <font>
      <sz val="12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b/>
      <u/>
      <sz val="14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rgb="FF000000"/>
      <name val="Aptos Narrow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43" fontId="2" fillId="0" borderId="2" xfId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0" fontId="2" fillId="0" borderId="2" xfId="1" applyNumberFormat="1" applyFont="1" applyBorder="1" applyAlignment="1">
      <alignment horizontal="right"/>
    </xf>
    <xf numFmtId="0" fontId="2" fillId="0" borderId="3" xfId="0" applyFont="1" applyBorder="1"/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44" fontId="2" fillId="0" borderId="0" xfId="0" applyNumberFormat="1" applyFont="1"/>
    <xf numFmtId="165" fontId="2" fillId="0" borderId="0" xfId="2" applyNumberFormat="1" applyFont="1" applyBorder="1" applyAlignment="1">
      <alignment horizontal="right"/>
    </xf>
    <xf numFmtId="165" fontId="2" fillId="0" borderId="6" xfId="2" applyNumberFormat="1" applyFont="1" applyFill="1" applyBorder="1" applyAlignment="1">
      <alignment horizontal="right"/>
    </xf>
    <xf numFmtId="165" fontId="2" fillId="0" borderId="0" xfId="2" applyNumberFormat="1" applyFont="1" applyFill="1" applyBorder="1" applyAlignment="1">
      <alignment horizontal="right"/>
    </xf>
    <xf numFmtId="165" fontId="2" fillId="0" borderId="6" xfId="2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/>
    </xf>
    <xf numFmtId="10" fontId="2" fillId="0" borderId="0" xfId="3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0" fontId="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1" applyNumberFormat="1" applyFont="1" applyBorder="1" applyAlignment="1">
      <alignment horizontal="center"/>
    </xf>
    <xf numFmtId="43" fontId="2" fillId="0" borderId="0" xfId="1" applyFont="1" applyBorder="1" applyAlignment="1">
      <alignment horizontal="right"/>
    </xf>
    <xf numFmtId="44" fontId="2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right"/>
    </xf>
    <xf numFmtId="164" fontId="2" fillId="0" borderId="7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44" fontId="2" fillId="0" borderId="7" xfId="0" applyNumberFormat="1" applyFont="1" applyBorder="1" applyAlignment="1">
      <alignment horizontal="right"/>
    </xf>
    <xf numFmtId="4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1" applyNumberFormat="1" applyFont="1" applyBorder="1"/>
    <xf numFmtId="164" fontId="2" fillId="0" borderId="7" xfId="1" applyNumberFormat="1" applyFont="1" applyBorder="1"/>
    <xf numFmtId="164" fontId="2" fillId="0" borderId="0" xfId="1" applyNumberFormat="1" applyFont="1"/>
    <xf numFmtId="49" fontId="5" fillId="0" borderId="0" xfId="0" applyNumberFormat="1" applyFont="1" applyAlignment="1">
      <alignment horizontal="center"/>
    </xf>
    <xf numFmtId="0" fontId="2" fillId="0" borderId="7" xfId="1" applyNumberFormat="1" applyFont="1" applyBorder="1" applyAlignment="1">
      <alignment horizontal="right"/>
    </xf>
    <xf numFmtId="44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 applyAlignment="1">
      <alignment horizontal="right"/>
    </xf>
    <xf numFmtId="165" fontId="2" fillId="0" borderId="7" xfId="2" applyNumberFormat="1" applyFont="1" applyBorder="1" applyAlignment="1">
      <alignment horizontal="right"/>
    </xf>
    <xf numFmtId="165" fontId="2" fillId="0" borderId="8" xfId="2" applyNumberFormat="1" applyFont="1" applyBorder="1" applyAlignment="1">
      <alignment horizontal="right"/>
    </xf>
    <xf numFmtId="44" fontId="2" fillId="0" borderId="0" xfId="3" applyNumberFormat="1" applyFont="1" applyBorder="1"/>
    <xf numFmtId="10" fontId="2" fillId="0" borderId="5" xfId="3" applyNumberFormat="1" applyFont="1" applyBorder="1"/>
    <xf numFmtId="0" fontId="5" fillId="0" borderId="0" xfId="0" applyFont="1"/>
    <xf numFmtId="164" fontId="2" fillId="0" borderId="6" xfId="1" applyNumberFormat="1" applyFont="1" applyBorder="1" applyAlignment="1">
      <alignment horizontal="right"/>
    </xf>
    <xf numFmtId="164" fontId="2" fillId="0" borderId="0" xfId="0" applyNumberFormat="1" applyFont="1"/>
    <xf numFmtId="3" fontId="7" fillId="0" borderId="0" xfId="0" applyNumberFormat="1" applyFont="1"/>
    <xf numFmtId="0" fontId="2" fillId="0" borderId="6" xfId="0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0" fontId="2" fillId="0" borderId="6" xfId="0" applyFont="1" applyBorder="1"/>
    <xf numFmtId="3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/>
    <xf numFmtId="43" fontId="2" fillId="0" borderId="0" xfId="1" applyFont="1"/>
    <xf numFmtId="0" fontId="2" fillId="0" borderId="6" xfId="1" applyNumberFormat="1" applyFont="1" applyBorder="1" applyAlignment="1">
      <alignment horizontal="right"/>
    </xf>
    <xf numFmtId="3" fontId="2" fillId="0" borderId="6" xfId="0" applyNumberFormat="1" applyFont="1" applyBorder="1"/>
    <xf numFmtId="164" fontId="2" fillId="0" borderId="6" xfId="1" applyNumberFormat="1" applyFont="1" applyFill="1" applyBorder="1" applyAlignment="1">
      <alignment horizontal="right"/>
    </xf>
    <xf numFmtId="165" fontId="2" fillId="0" borderId="9" xfId="1" applyNumberFormat="1" applyFont="1" applyBorder="1" applyAlignment="1">
      <alignment horizontal="right"/>
    </xf>
    <xf numFmtId="0" fontId="8" fillId="0" borderId="0" xfId="1" applyNumberFormat="1" applyFont="1" applyBorder="1" applyAlignment="1">
      <alignment horizontal="right"/>
    </xf>
    <xf numFmtId="164" fontId="2" fillId="0" borderId="10" xfId="1" applyNumberFormat="1" applyFont="1" applyFill="1" applyBorder="1" applyAlignment="1">
      <alignment horizontal="right"/>
    </xf>
    <xf numFmtId="44" fontId="5" fillId="0" borderId="0" xfId="0" applyNumberFormat="1" applyFont="1"/>
    <xf numFmtId="164" fontId="2" fillId="0" borderId="0" xfId="1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 applyAlignment="1">
      <alignment horizontal="right"/>
    </xf>
    <xf numFmtId="0" fontId="2" fillId="0" borderId="12" xfId="0" applyFont="1" applyBorder="1"/>
    <xf numFmtId="43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44" fontId="2" fillId="0" borderId="5" xfId="0" applyNumberFormat="1" applyFont="1" applyBorder="1" applyAlignment="1">
      <alignment horizontal="right"/>
    </xf>
    <xf numFmtId="3" fontId="2" fillId="0" borderId="0" xfId="0" applyNumberFormat="1" applyFont="1"/>
    <xf numFmtId="165" fontId="2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6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d89f3ba4d81d9904/Desktop/Sue%20files/Fountain%20Run%20Wtr/Attmt_12_2025_Rate_Study_FR.xlsx" TargetMode="External"/><Relationship Id="rId1" Type="http://schemas.openxmlformats.org/officeDocument/2006/relationships/externalLinkPath" Target="Attmt_12_2025_Rate_Study_F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O"/>
      <sheetName val="Revenue Requirement"/>
      <sheetName val="Notes"/>
      <sheetName val="Wages and Benefits"/>
      <sheetName val="Medical"/>
      <sheetName val="Water Loss"/>
      <sheetName val="Depreciation"/>
      <sheetName val="Debt Service"/>
      <sheetName val="Tap Fees"/>
      <sheetName val="Rate Case Expenses"/>
      <sheetName val="Rates"/>
      <sheetName val="Bills"/>
      <sheetName val="Existing Billing Analysis"/>
      <sheetName val="Proposed Billing Analysis"/>
      <sheetName val="Analysis by county"/>
    </sheetNames>
    <sheetDataSet>
      <sheetData sheetId="0">
        <row r="2">
          <cell r="A2" t="str">
            <v>Fountain Run Water District #1</v>
          </cell>
        </row>
        <row r="7">
          <cell r="C7">
            <v>342454</v>
          </cell>
        </row>
      </sheetData>
      <sheetData sheetId="1">
        <row r="16">
          <cell r="F16">
            <v>384087.76763873734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0">
          <cell r="D10">
            <v>18.96</v>
          </cell>
          <cell r="E10">
            <v>20.7895</v>
          </cell>
        </row>
        <row r="11">
          <cell r="D11">
            <v>8.43E-3</v>
          </cell>
          <cell r="E11">
            <v>9.2434200000000005E-3</v>
          </cell>
        </row>
        <row r="12">
          <cell r="D12">
            <v>7.1799999999999998E-3</v>
          </cell>
          <cell r="E12">
            <v>7.8729999999999998E-3</v>
          </cell>
        </row>
        <row r="13">
          <cell r="D13">
            <v>5.8799999999999998E-3</v>
          </cell>
          <cell r="E13">
            <v>6.44737E-3</v>
          </cell>
        </row>
        <row r="17">
          <cell r="D17">
            <v>44.25</v>
          </cell>
          <cell r="E17">
            <v>48.52</v>
          </cell>
        </row>
        <row r="18">
          <cell r="E18">
            <v>9.2434000000000006E-3</v>
          </cell>
        </row>
        <row r="19">
          <cell r="E19">
            <v>7.8729999999999998E-3</v>
          </cell>
        </row>
        <row r="20">
          <cell r="E20">
            <v>6.44737E-3</v>
          </cell>
        </row>
        <row r="23">
          <cell r="D23">
            <v>158.19999999999999</v>
          </cell>
          <cell r="E23">
            <v>173.4649</v>
          </cell>
        </row>
        <row r="24">
          <cell r="D24">
            <v>5.8799999999999998E-3</v>
          </cell>
          <cell r="E24">
            <v>6.44737E-3</v>
          </cell>
        </row>
      </sheetData>
      <sheetData sheetId="11" refreshError="1"/>
      <sheetData sheetId="12">
        <row r="9">
          <cell r="G9">
            <v>0</v>
          </cell>
        </row>
      </sheetData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C920-29AA-43C0-802E-C0329EE21B2C}">
  <sheetPr>
    <pageSetUpPr fitToPage="1"/>
  </sheetPr>
  <dimension ref="B1:Q75"/>
  <sheetViews>
    <sheetView tabSelected="1" topLeftCell="C2" zoomScale="96" zoomScaleNormal="96" workbookViewId="0">
      <selection activeCell="C2" sqref="C2"/>
    </sheetView>
  </sheetViews>
  <sheetFormatPr defaultColWidth="8.77734375" defaultRowHeight="15" x14ac:dyDescent="0.25"/>
  <cols>
    <col min="1" max="1" width="1.5546875" style="7" customWidth="1"/>
    <col min="2" max="2" width="5.88671875" style="31" customWidth="1"/>
    <col min="3" max="3" width="30.5546875" style="7" customWidth="1"/>
    <col min="4" max="4" width="12.5546875" style="7" customWidth="1"/>
    <col min="5" max="5" width="12.5546875" style="74" customWidth="1"/>
    <col min="6" max="6" width="12.5546875" style="75" customWidth="1"/>
    <col min="7" max="7" width="12.5546875" style="76" customWidth="1"/>
    <col min="8" max="8" width="10.88671875" style="76" customWidth="1"/>
    <col min="9" max="9" width="10.6640625" style="7" customWidth="1"/>
    <col min="10" max="10" width="12.5546875" style="7" customWidth="1"/>
    <col min="11" max="11" width="11.21875" style="7" hidden="1" customWidth="1"/>
    <col min="12" max="12" width="10.88671875" style="7" customWidth="1"/>
    <col min="13" max="13" width="12.109375" style="7" bestFit="1" customWidth="1"/>
    <col min="14" max="14" width="1.44140625" style="7" customWidth="1"/>
    <col min="15" max="15" width="1.5546875" style="7" customWidth="1"/>
    <col min="16" max="16" width="8.77734375" style="7"/>
    <col min="17" max="17" width="12.21875" style="7" customWidth="1"/>
    <col min="18" max="16384" width="8.77734375" style="7"/>
  </cols>
  <sheetData>
    <row r="1" spans="2:14" ht="15.75" thickBot="1" x14ac:dyDescent="0.3"/>
    <row r="2" spans="2:14" x14ac:dyDescent="0.25">
      <c r="B2" s="1"/>
      <c r="C2" s="2" t="s">
        <v>31</v>
      </c>
      <c r="D2" s="2"/>
      <c r="E2" s="3"/>
      <c r="F2" s="4"/>
      <c r="G2" s="5"/>
      <c r="H2" s="5"/>
      <c r="I2" s="2"/>
      <c r="J2" s="2"/>
      <c r="K2" s="2"/>
      <c r="L2" s="2"/>
      <c r="M2" s="2"/>
      <c r="N2" s="6"/>
    </row>
    <row r="3" spans="2:14" ht="18" hidden="1" customHeight="1" x14ac:dyDescent="0.3">
      <c r="B3" s="8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2:14" ht="18" customHeight="1" x14ac:dyDescent="0.3">
      <c r="B4" s="11" t="s">
        <v>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</row>
    <row r="5" spans="2:14" ht="15.6" customHeight="1" x14ac:dyDescent="0.3">
      <c r="B5" s="8" t="str">
        <f>[1]SAO!A2</f>
        <v>Fountain Run Water District #1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2:14" ht="14.85" customHeight="1" x14ac:dyDescent="0.25">
      <c r="B6" s="14"/>
      <c r="C6" s="15"/>
      <c r="D6" s="15"/>
      <c r="E6" s="15"/>
      <c r="F6" s="15"/>
      <c r="G6" s="15"/>
      <c r="H6" s="15"/>
      <c r="I6" s="15"/>
      <c r="J6" s="15"/>
      <c r="K6" s="16"/>
      <c r="L6" s="16"/>
      <c r="N6" s="17"/>
    </row>
    <row r="7" spans="2:14" x14ac:dyDescent="0.25">
      <c r="B7" s="18"/>
      <c r="D7" s="19" t="s">
        <v>2</v>
      </c>
      <c r="E7" s="20" t="s">
        <v>3</v>
      </c>
      <c r="F7" s="20" t="s">
        <v>4</v>
      </c>
      <c r="G7" s="21" t="s">
        <v>5</v>
      </c>
      <c r="H7" s="21"/>
      <c r="I7" s="22"/>
      <c r="J7" s="22"/>
      <c r="K7" s="22"/>
      <c r="N7" s="17"/>
    </row>
    <row r="8" spans="2:14" x14ac:dyDescent="0.25">
      <c r="B8" s="18"/>
      <c r="D8" s="19" t="s">
        <v>6</v>
      </c>
      <c r="E8" s="20">
        <f>E31+E49+E62</f>
        <v>6503</v>
      </c>
      <c r="F8" s="77">
        <f>F31+F49+F62</f>
        <v>40475600</v>
      </c>
      <c r="G8" s="23">
        <f>I31+I49+I62</f>
        <v>350288.98300000001</v>
      </c>
      <c r="H8" s="23"/>
      <c r="I8" s="22"/>
      <c r="J8" s="22"/>
      <c r="K8" s="22"/>
      <c r="N8" s="17"/>
    </row>
    <row r="9" spans="2:14" x14ac:dyDescent="0.25">
      <c r="B9" s="18"/>
      <c r="D9" s="19" t="s">
        <v>7</v>
      </c>
      <c r="E9" s="20"/>
      <c r="F9" s="20"/>
      <c r="G9" s="24">
        <v>0</v>
      </c>
      <c r="H9" s="25"/>
      <c r="I9" s="22"/>
      <c r="J9" s="22"/>
      <c r="K9" s="22"/>
      <c r="N9" s="17"/>
    </row>
    <row r="10" spans="2:14" x14ac:dyDescent="0.25">
      <c r="B10" s="18"/>
      <c r="D10" s="19" t="s">
        <v>8</v>
      </c>
      <c r="E10" s="20"/>
      <c r="F10" s="20"/>
      <c r="G10" s="23">
        <f>G8-G9</f>
        <v>350288.98300000001</v>
      </c>
      <c r="H10" s="23"/>
      <c r="I10" s="22"/>
      <c r="J10" s="22"/>
      <c r="K10" s="22"/>
      <c r="N10" s="17"/>
    </row>
    <row r="11" spans="2:14" x14ac:dyDescent="0.25">
      <c r="B11" s="18"/>
      <c r="D11" s="19" t="s">
        <v>9</v>
      </c>
      <c r="E11" s="20"/>
      <c r="F11" s="20"/>
      <c r="G11" s="26">
        <f>[1]SAO!C7</f>
        <v>342454</v>
      </c>
      <c r="H11" s="23"/>
      <c r="I11" s="22"/>
      <c r="J11" s="22"/>
      <c r="K11" s="22"/>
      <c r="N11" s="17"/>
    </row>
    <row r="12" spans="2:14" x14ac:dyDescent="0.25">
      <c r="B12" s="18"/>
      <c r="D12" s="19" t="s">
        <v>10</v>
      </c>
      <c r="E12" s="20"/>
      <c r="F12" s="20"/>
      <c r="G12" s="25">
        <f>G10-G11</f>
        <v>7834.9830000000075</v>
      </c>
      <c r="H12" s="25"/>
      <c r="I12" s="22" t="s">
        <v>11</v>
      </c>
      <c r="J12" s="22"/>
      <c r="K12" s="22"/>
      <c r="N12" s="17"/>
    </row>
    <row r="13" spans="2:14" x14ac:dyDescent="0.25">
      <c r="B13" s="18"/>
      <c r="C13" s="27"/>
      <c r="E13" s="20"/>
      <c r="F13" s="20"/>
      <c r="G13" s="28">
        <f>G12/G11</f>
        <v>2.2878935565068616E-2</v>
      </c>
      <c r="H13" s="28"/>
      <c r="I13" s="29"/>
      <c r="J13" s="22"/>
      <c r="K13" s="22"/>
      <c r="L13" s="22"/>
      <c r="N13" s="17"/>
    </row>
    <row r="14" spans="2:14" x14ac:dyDescent="0.25">
      <c r="B14" s="18"/>
      <c r="E14" s="20"/>
      <c r="F14" s="20"/>
      <c r="G14" s="30"/>
      <c r="H14" s="30"/>
      <c r="I14" s="31"/>
      <c r="J14" s="22"/>
      <c r="K14" s="22"/>
      <c r="L14" s="22"/>
      <c r="N14" s="17"/>
    </row>
    <row r="15" spans="2:14" x14ac:dyDescent="0.25">
      <c r="B15" s="18"/>
      <c r="E15" s="20"/>
      <c r="F15" s="20"/>
      <c r="G15" s="30"/>
      <c r="H15" s="30"/>
      <c r="I15" s="31"/>
      <c r="J15" s="22"/>
      <c r="K15" s="22"/>
      <c r="L15" s="22"/>
      <c r="N15" s="17"/>
    </row>
    <row r="16" spans="2:14" x14ac:dyDescent="0.25">
      <c r="B16" s="18"/>
      <c r="C16" s="32" t="s">
        <v>12</v>
      </c>
      <c r="E16" s="20"/>
      <c r="F16" s="20"/>
      <c r="G16" s="33" t="str">
        <f>C18</f>
        <v>First</v>
      </c>
      <c r="H16" s="33" t="str">
        <f>C19</f>
        <v>Next</v>
      </c>
      <c r="I16" s="33" t="str">
        <f>C20</f>
        <v>Next</v>
      </c>
      <c r="J16" s="33" t="str">
        <f>C21</f>
        <v>over</v>
      </c>
      <c r="K16" s="33"/>
      <c r="L16" s="33"/>
      <c r="M16" s="34"/>
      <c r="N16" s="17"/>
    </row>
    <row r="17" spans="2:17" ht="15.75" thickBot="1" x14ac:dyDescent="0.3">
      <c r="B17" s="18"/>
      <c r="C17" s="16" t="s">
        <v>13</v>
      </c>
      <c r="D17" s="35" t="s">
        <v>14</v>
      </c>
      <c r="E17" s="36" t="s">
        <v>3</v>
      </c>
      <c r="F17" s="36" t="s">
        <v>4</v>
      </c>
      <c r="G17" s="37">
        <f>D18</f>
        <v>2000</v>
      </c>
      <c r="H17" s="37">
        <f>D19</f>
        <v>8000</v>
      </c>
      <c r="I17" s="37">
        <f>D20</f>
        <v>10000</v>
      </c>
      <c r="J17" s="37">
        <f>D21</f>
        <v>20000</v>
      </c>
      <c r="K17" s="37"/>
      <c r="L17" s="37"/>
      <c r="M17" s="38" t="s">
        <v>15</v>
      </c>
      <c r="N17" s="17"/>
    </row>
    <row r="18" spans="2:17" x14ac:dyDescent="0.25">
      <c r="B18" s="18"/>
      <c r="C18" s="39" t="s">
        <v>16</v>
      </c>
      <c r="D18" s="40">
        <v>2000</v>
      </c>
      <c r="E18" s="20">
        <v>2881</v>
      </c>
      <c r="F18" s="20">
        <v>2293200</v>
      </c>
      <c r="G18" s="20">
        <f>F18</f>
        <v>2293200</v>
      </c>
      <c r="H18" s="20"/>
      <c r="I18" s="20">
        <v>0</v>
      </c>
      <c r="J18" s="20">
        <v>0</v>
      </c>
      <c r="K18" s="20">
        <v>0</v>
      </c>
      <c r="L18" s="20">
        <v>0</v>
      </c>
      <c r="M18" s="41">
        <f>SUM(G18:L18)</f>
        <v>2293200</v>
      </c>
      <c r="N18" s="17"/>
    </row>
    <row r="19" spans="2:17" x14ac:dyDescent="0.25">
      <c r="B19" s="18"/>
      <c r="C19" s="39" t="s">
        <v>17</v>
      </c>
      <c r="D19" s="40">
        <v>8000</v>
      </c>
      <c r="E19" s="20">
        <v>2868</v>
      </c>
      <c r="F19" s="20">
        <v>12187200</v>
      </c>
      <c r="G19" s="20">
        <f>E19*D18</f>
        <v>5736000</v>
      </c>
      <c r="H19" s="20">
        <f>F19-G19</f>
        <v>6451200</v>
      </c>
      <c r="I19" s="20">
        <v>0</v>
      </c>
      <c r="J19" s="20">
        <v>0</v>
      </c>
      <c r="K19" s="20">
        <v>0</v>
      </c>
      <c r="L19" s="20">
        <v>0</v>
      </c>
      <c r="M19" s="41">
        <f>SUM(G19:L19)</f>
        <v>12187200</v>
      </c>
      <c r="N19" s="17"/>
    </row>
    <row r="20" spans="2:17" x14ac:dyDescent="0.25">
      <c r="B20" s="18"/>
      <c r="C20" s="39" t="s">
        <v>17</v>
      </c>
      <c r="D20" s="40">
        <v>10000</v>
      </c>
      <c r="E20" s="20">
        <v>291</v>
      </c>
      <c r="F20" s="20">
        <v>4136300</v>
      </c>
      <c r="G20" s="20">
        <f>E20*D18</f>
        <v>582000</v>
      </c>
      <c r="H20" s="20">
        <f>E20*D19</f>
        <v>2328000</v>
      </c>
      <c r="I20" s="20">
        <f>F20-G20-H20</f>
        <v>1226300</v>
      </c>
      <c r="J20" s="20">
        <v>0</v>
      </c>
      <c r="K20" s="20">
        <v>0</v>
      </c>
      <c r="L20" s="20">
        <v>0</v>
      </c>
      <c r="M20" s="41">
        <f>SUM(G20:L20)</f>
        <v>4136300</v>
      </c>
      <c r="N20" s="17"/>
    </row>
    <row r="21" spans="2:17" x14ac:dyDescent="0.25">
      <c r="B21" s="18"/>
      <c r="C21" s="39" t="s">
        <v>18</v>
      </c>
      <c r="D21" s="40">
        <v>20000</v>
      </c>
      <c r="E21" s="20">
        <v>241</v>
      </c>
      <c r="F21" s="20">
        <v>11747300</v>
      </c>
      <c r="G21" s="20">
        <f>E21*D18</f>
        <v>482000</v>
      </c>
      <c r="H21" s="20">
        <f>E21*D19</f>
        <v>1928000</v>
      </c>
      <c r="I21" s="20">
        <f>E21*D20</f>
        <v>2410000</v>
      </c>
      <c r="J21" s="20">
        <f>F21-G21-H21-I21</f>
        <v>6927300</v>
      </c>
      <c r="K21" s="20"/>
      <c r="L21" s="20">
        <v>0</v>
      </c>
      <c r="M21" s="41">
        <f>SUM(G21:L21)</f>
        <v>11747300</v>
      </c>
      <c r="N21" s="17"/>
    </row>
    <row r="22" spans="2:17" ht="15.75" thickBot="1" x14ac:dyDescent="0.3">
      <c r="B22" s="18"/>
      <c r="C22" s="39"/>
      <c r="D22" s="40"/>
      <c r="E22" s="36"/>
      <c r="F22" s="36"/>
      <c r="G22" s="36">
        <f>E22*D18</f>
        <v>0</v>
      </c>
      <c r="H22" s="36"/>
      <c r="I22" s="36">
        <f>E22*D19</f>
        <v>0</v>
      </c>
      <c r="J22" s="36">
        <f>E22*D20</f>
        <v>0</v>
      </c>
      <c r="K22" s="36">
        <f>E22*D21</f>
        <v>0</v>
      </c>
      <c r="L22" s="36">
        <f>F22-G22-I22-J22-K22</f>
        <v>0</v>
      </c>
      <c r="M22" s="42">
        <f>SUM(G22:L22)</f>
        <v>0</v>
      </c>
      <c r="N22" s="17"/>
    </row>
    <row r="23" spans="2:17" x14ac:dyDescent="0.25">
      <c r="B23" s="18"/>
      <c r="C23" s="27"/>
      <c r="E23" s="20">
        <f t="shared" ref="E23:M23" si="0">SUM(E18:E22)</f>
        <v>6281</v>
      </c>
      <c r="F23" s="20">
        <f t="shared" si="0"/>
        <v>30364000</v>
      </c>
      <c r="G23" s="20">
        <f t="shared" si="0"/>
        <v>9093200</v>
      </c>
      <c r="H23" s="20">
        <f>SUM(H19:H22)</f>
        <v>10707200</v>
      </c>
      <c r="I23" s="20">
        <f t="shared" si="0"/>
        <v>3636300</v>
      </c>
      <c r="J23" s="20">
        <f t="shared" si="0"/>
        <v>6927300</v>
      </c>
      <c r="K23" s="20">
        <f t="shared" si="0"/>
        <v>0</v>
      </c>
      <c r="L23" s="20">
        <f t="shared" si="0"/>
        <v>0</v>
      </c>
      <c r="M23" s="20">
        <f t="shared" si="0"/>
        <v>30364000</v>
      </c>
      <c r="N23" s="17"/>
      <c r="P23" s="7" t="s">
        <v>19</v>
      </c>
      <c r="Q23" s="43">
        <f>F23/E23</f>
        <v>4834.2620601814997</v>
      </c>
    </row>
    <row r="24" spans="2:17" x14ac:dyDescent="0.25">
      <c r="B24" s="18"/>
      <c r="E24" s="20"/>
      <c r="F24" s="20"/>
      <c r="G24" s="30"/>
      <c r="H24" s="30"/>
      <c r="I24" s="30"/>
      <c r="J24" s="30"/>
      <c r="K24" s="30"/>
      <c r="L24" s="30"/>
      <c r="M24" s="22"/>
      <c r="N24" s="17"/>
    </row>
    <row r="25" spans="2:17" ht="15.75" thickBot="1" x14ac:dyDescent="0.3">
      <c r="B25" s="18"/>
      <c r="C25" s="44" t="s">
        <v>20</v>
      </c>
      <c r="D25" s="35" t="s">
        <v>14</v>
      </c>
      <c r="E25" s="36" t="s">
        <v>3</v>
      </c>
      <c r="F25" s="36" t="s">
        <v>4</v>
      </c>
      <c r="G25" s="45" t="s">
        <v>21</v>
      </c>
      <c r="H25" s="45"/>
      <c r="I25" s="35" t="s">
        <v>5</v>
      </c>
      <c r="J25" s="30"/>
      <c r="K25" s="30"/>
      <c r="L25" s="30"/>
      <c r="M25" s="22"/>
      <c r="N25" s="17"/>
    </row>
    <row r="26" spans="2:17" x14ac:dyDescent="0.25">
      <c r="B26" s="18"/>
      <c r="C26" s="40" t="str">
        <f t="shared" ref="C26:D29" si="1">C18</f>
        <v>First</v>
      </c>
      <c r="D26" s="40">
        <f t="shared" si="1"/>
        <v>2000</v>
      </c>
      <c r="E26" s="20">
        <f>E23</f>
        <v>6281</v>
      </c>
      <c r="F26" s="20">
        <f>G23</f>
        <v>9093200</v>
      </c>
      <c r="G26" s="46">
        <f>[1]Rates!D10</f>
        <v>18.96</v>
      </c>
      <c r="H26" s="46"/>
      <c r="I26" s="23">
        <f>E26*G26</f>
        <v>119087.76000000001</v>
      </c>
      <c r="J26" s="46"/>
      <c r="K26" s="46"/>
      <c r="L26" s="46"/>
      <c r="M26" s="22"/>
      <c r="N26" s="17"/>
    </row>
    <row r="27" spans="2:17" x14ac:dyDescent="0.25">
      <c r="B27" s="18"/>
      <c r="C27" s="40" t="str">
        <f t="shared" si="1"/>
        <v>Next</v>
      </c>
      <c r="D27" s="40">
        <v>8000</v>
      </c>
      <c r="E27" s="20"/>
      <c r="F27" s="20">
        <f>H23</f>
        <v>10707200</v>
      </c>
      <c r="G27" s="47">
        <f>[1]Rates!D11</f>
        <v>8.43E-3</v>
      </c>
      <c r="H27" s="47"/>
      <c r="I27" s="23">
        <f>F27*G27</f>
        <v>90261.695999999996</v>
      </c>
      <c r="J27" s="46"/>
      <c r="K27" s="46"/>
      <c r="L27" s="46"/>
      <c r="M27" s="22"/>
      <c r="N27" s="17"/>
    </row>
    <row r="28" spans="2:17" x14ac:dyDescent="0.25">
      <c r="B28" s="18"/>
      <c r="C28" s="40" t="str">
        <f t="shared" si="1"/>
        <v>Next</v>
      </c>
      <c r="D28" s="40">
        <v>10000</v>
      </c>
      <c r="E28" s="20"/>
      <c r="F28" s="20">
        <f>I23</f>
        <v>3636300</v>
      </c>
      <c r="G28" s="47">
        <f>[1]Rates!D12</f>
        <v>7.1799999999999998E-3</v>
      </c>
      <c r="H28" s="47"/>
      <c r="I28" s="23">
        <f>F28*G28</f>
        <v>26108.633999999998</v>
      </c>
      <c r="J28" s="46"/>
      <c r="K28" s="46"/>
      <c r="L28" s="46"/>
      <c r="M28" s="22"/>
      <c r="N28" s="17"/>
    </row>
    <row r="29" spans="2:17" x14ac:dyDescent="0.25">
      <c r="B29" s="18"/>
      <c r="C29" s="40" t="str">
        <f>C21</f>
        <v>over</v>
      </c>
      <c r="D29" s="40">
        <f t="shared" si="1"/>
        <v>20000</v>
      </c>
      <c r="E29" s="20"/>
      <c r="F29" s="20">
        <f>J23</f>
        <v>6927300</v>
      </c>
      <c r="G29" s="47">
        <f>[1]Rates!D13</f>
        <v>5.8799999999999998E-3</v>
      </c>
      <c r="H29" s="47"/>
      <c r="I29" s="23">
        <f>F29*G29</f>
        <v>40732.523999999998</v>
      </c>
      <c r="J29" s="46"/>
      <c r="K29" s="46"/>
      <c r="L29" s="46"/>
      <c r="M29" s="22"/>
      <c r="N29" s="17"/>
    </row>
    <row r="30" spans="2:17" ht="15.75" thickBot="1" x14ac:dyDescent="0.3">
      <c r="B30" s="18"/>
      <c r="C30" s="40"/>
      <c r="D30" s="40"/>
      <c r="E30" s="36"/>
      <c r="F30" s="36">
        <f>L23</f>
        <v>0</v>
      </c>
      <c r="G30" s="47">
        <f>[1]Rates!D14</f>
        <v>0</v>
      </c>
      <c r="H30" s="47"/>
      <c r="I30" s="48">
        <f>F30*G30</f>
        <v>0</v>
      </c>
      <c r="J30" s="46"/>
      <c r="K30" s="46"/>
      <c r="L30" s="46"/>
      <c r="M30" s="22"/>
      <c r="N30" s="17"/>
    </row>
    <row r="31" spans="2:17" ht="15.75" thickBot="1" x14ac:dyDescent="0.3">
      <c r="B31" s="18"/>
      <c r="C31" s="27"/>
      <c r="E31" s="20">
        <f>SUM(E26:E30)</f>
        <v>6281</v>
      </c>
      <c r="F31" s="20">
        <f>SUM(F26:F30)</f>
        <v>30364000</v>
      </c>
      <c r="G31" s="30"/>
      <c r="H31" s="30"/>
      <c r="I31" s="49">
        <f>SUM(I26:I30)</f>
        <v>276190.614</v>
      </c>
      <c r="J31" s="30"/>
      <c r="K31" s="30"/>
      <c r="L31" s="30"/>
      <c r="M31" s="50"/>
      <c r="N31" s="51"/>
    </row>
    <row r="32" spans="2:17" ht="15.75" thickTop="1" x14ac:dyDescent="0.25">
      <c r="B32" s="18"/>
      <c r="C32" s="27"/>
      <c r="E32" s="20"/>
      <c r="F32" s="20"/>
      <c r="G32" s="30"/>
      <c r="H32" s="30"/>
      <c r="I32" s="23"/>
      <c r="J32" s="30"/>
      <c r="K32" s="30"/>
      <c r="L32" s="30"/>
      <c r="M32" s="50"/>
      <c r="N32" s="51"/>
    </row>
    <row r="33" spans="2:17" x14ac:dyDescent="0.25">
      <c r="B33" s="18"/>
      <c r="C33" s="27"/>
      <c r="E33" s="20"/>
      <c r="F33" s="20"/>
      <c r="G33" s="30"/>
      <c r="H33" s="30"/>
      <c r="I33" s="30"/>
      <c r="J33" s="30"/>
      <c r="K33" s="30"/>
      <c r="L33" s="30"/>
      <c r="M33" s="22"/>
      <c r="N33" s="17"/>
    </row>
    <row r="34" spans="2:17" x14ac:dyDescent="0.25">
      <c r="B34" s="18"/>
      <c r="C34" s="32" t="s">
        <v>22</v>
      </c>
      <c r="E34" s="20"/>
      <c r="F34" s="20"/>
      <c r="G34" s="33" t="str">
        <f>C36</f>
        <v>First</v>
      </c>
      <c r="H34" s="33" t="str">
        <f>C37</f>
        <v>Next</v>
      </c>
      <c r="I34" s="33" t="str">
        <f>C38</f>
        <v>Next</v>
      </c>
      <c r="J34" s="33" t="str">
        <f>C39</f>
        <v>Over</v>
      </c>
      <c r="K34" s="33"/>
      <c r="L34" s="33"/>
      <c r="M34" s="34"/>
      <c r="N34" s="17"/>
    </row>
    <row r="35" spans="2:17" ht="15.75" thickBot="1" x14ac:dyDescent="0.3">
      <c r="B35" s="18"/>
      <c r="C35" s="31" t="s">
        <v>13</v>
      </c>
      <c r="D35" s="35" t="s">
        <v>14</v>
      </c>
      <c r="E35" s="36" t="s">
        <v>3</v>
      </c>
      <c r="F35" s="36" t="s">
        <v>4</v>
      </c>
      <c r="G35" s="37">
        <f>D36</f>
        <v>5000</v>
      </c>
      <c r="H35" s="37">
        <f>D37</f>
        <v>5000</v>
      </c>
      <c r="I35" s="37">
        <f>D38</f>
        <v>10000</v>
      </c>
      <c r="J35" s="37">
        <f>D39</f>
        <v>20000</v>
      </c>
      <c r="K35" s="37">
        <v>0</v>
      </c>
      <c r="L35" s="37"/>
      <c r="M35" s="38" t="s">
        <v>15</v>
      </c>
      <c r="N35" s="17"/>
    </row>
    <row r="36" spans="2:17" ht="14.25" customHeight="1" x14ac:dyDescent="0.25">
      <c r="B36" s="18"/>
      <c r="C36" s="39" t="s">
        <v>16</v>
      </c>
      <c r="D36" s="40">
        <v>5000</v>
      </c>
      <c r="E36" s="20">
        <v>51</v>
      </c>
      <c r="F36" s="20">
        <v>99600</v>
      </c>
      <c r="G36" s="20">
        <f>F36</f>
        <v>99600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41">
        <f>SUM(G36:L36)</f>
        <v>99600</v>
      </c>
      <c r="N36" s="17"/>
      <c r="P36" s="52"/>
    </row>
    <row r="37" spans="2:17" x14ac:dyDescent="0.25">
      <c r="B37" s="18"/>
      <c r="C37" s="39" t="s">
        <v>17</v>
      </c>
      <c r="D37" s="40">
        <v>5000</v>
      </c>
      <c r="E37" s="20">
        <v>27</v>
      </c>
      <c r="F37" s="20">
        <v>190700</v>
      </c>
      <c r="G37" s="20">
        <f>E37*D36</f>
        <v>135000</v>
      </c>
      <c r="H37" s="20">
        <f>F37-G37</f>
        <v>55700</v>
      </c>
      <c r="I37" s="20">
        <v>0</v>
      </c>
      <c r="J37" s="20">
        <v>0</v>
      </c>
      <c r="K37" s="20">
        <v>0</v>
      </c>
      <c r="L37" s="20">
        <v>0</v>
      </c>
      <c r="M37" s="41">
        <f>SUM(G37:L37)</f>
        <v>190700</v>
      </c>
      <c r="N37" s="17"/>
    </row>
    <row r="38" spans="2:17" x14ac:dyDescent="0.25">
      <c r="B38" s="18"/>
      <c r="C38" s="39" t="s">
        <v>17</v>
      </c>
      <c r="D38" s="40">
        <v>10000</v>
      </c>
      <c r="E38" s="20">
        <v>12</v>
      </c>
      <c r="F38" s="20">
        <v>172300</v>
      </c>
      <c r="G38" s="20">
        <f>E38*D36</f>
        <v>60000</v>
      </c>
      <c r="H38" s="20">
        <f>E38*D37</f>
        <v>60000</v>
      </c>
      <c r="I38" s="20">
        <f>F38-G38-H38</f>
        <v>52300</v>
      </c>
      <c r="J38" s="20"/>
      <c r="K38" s="20">
        <v>0</v>
      </c>
      <c r="L38" s="20">
        <v>0</v>
      </c>
      <c r="M38" s="41">
        <f>SUM(G38:L38)</f>
        <v>172300</v>
      </c>
      <c r="N38" s="17"/>
    </row>
    <row r="39" spans="2:17" x14ac:dyDescent="0.25">
      <c r="B39" s="18"/>
      <c r="C39" s="39" t="s">
        <v>23</v>
      </c>
      <c r="D39" s="40">
        <v>20000</v>
      </c>
      <c r="E39" s="20">
        <v>66</v>
      </c>
      <c r="F39" s="20">
        <v>7312900</v>
      </c>
      <c r="G39" s="20">
        <f>E39*D36</f>
        <v>330000</v>
      </c>
      <c r="H39" s="20">
        <f>E39*D37</f>
        <v>330000</v>
      </c>
      <c r="I39" s="20">
        <f>E39*D38</f>
        <v>660000</v>
      </c>
      <c r="J39" s="20">
        <f>F39-G39-H39-I39</f>
        <v>5992900</v>
      </c>
      <c r="K39" s="20"/>
      <c r="L39" s="20">
        <v>0</v>
      </c>
      <c r="M39" s="41">
        <f>SUM(G39:L39)</f>
        <v>7312900</v>
      </c>
      <c r="N39" s="17"/>
    </row>
    <row r="40" spans="2:17" ht="15.75" thickBot="1" x14ac:dyDescent="0.3">
      <c r="B40" s="18"/>
      <c r="C40" s="39"/>
      <c r="D40" s="40"/>
      <c r="E40" s="53">
        <f t="shared" ref="E40" si="2">ROUND((E22/$E$23)*17118,0)</f>
        <v>0</v>
      </c>
      <c r="F40" s="53">
        <f t="shared" ref="F40" si="3">ROUND((F22/$F$23)*60098168,0)</f>
        <v>0</v>
      </c>
      <c r="G40" s="36">
        <f>E40*D36</f>
        <v>0</v>
      </c>
      <c r="H40" s="36"/>
      <c r="I40" s="36"/>
      <c r="J40" s="36"/>
      <c r="K40" s="36">
        <f>E40*D39</f>
        <v>0</v>
      </c>
      <c r="L40" s="36"/>
      <c r="M40" s="42">
        <f>SUM(G40:L40)</f>
        <v>0</v>
      </c>
      <c r="N40" s="17"/>
    </row>
    <row r="41" spans="2:17" x14ac:dyDescent="0.25">
      <c r="B41" s="18"/>
      <c r="C41" s="27"/>
      <c r="D41" s="54"/>
      <c r="E41" s="55">
        <f>SUM(E36:E40)</f>
        <v>156</v>
      </c>
      <c r="F41" s="20">
        <f t="shared" ref="F41:M41" si="4">SUM(F36:F40)</f>
        <v>7775500</v>
      </c>
      <c r="G41" s="20">
        <f t="shared" si="4"/>
        <v>624600</v>
      </c>
      <c r="H41" s="20">
        <f>SUM(H37:H39)</f>
        <v>445700</v>
      </c>
      <c r="I41" s="20">
        <f t="shared" si="4"/>
        <v>712300</v>
      </c>
      <c r="J41" s="20">
        <f t="shared" si="4"/>
        <v>5992900</v>
      </c>
      <c r="K41" s="20">
        <f t="shared" si="4"/>
        <v>0</v>
      </c>
      <c r="L41" s="20">
        <f t="shared" si="4"/>
        <v>0</v>
      </c>
      <c r="M41" s="20">
        <f t="shared" si="4"/>
        <v>7775500</v>
      </c>
      <c r="N41" s="17"/>
      <c r="P41" s="7" t="s">
        <v>19</v>
      </c>
      <c r="Q41" s="43">
        <f>F41/E41</f>
        <v>49842.948717948719</v>
      </c>
    </row>
    <row r="42" spans="2:17" x14ac:dyDescent="0.25">
      <c r="B42" s="18"/>
      <c r="E42" s="20"/>
      <c r="F42" s="20"/>
      <c r="G42" s="30"/>
      <c r="H42" s="30"/>
      <c r="I42" s="30"/>
      <c r="J42" s="30"/>
      <c r="K42" s="30"/>
      <c r="L42" s="30"/>
      <c r="M42" s="22"/>
      <c r="N42" s="17"/>
    </row>
    <row r="43" spans="2:17" ht="15.75" thickBot="1" x14ac:dyDescent="0.3">
      <c r="B43" s="18"/>
      <c r="C43" s="27" t="s">
        <v>20</v>
      </c>
      <c r="D43" s="35" t="s">
        <v>14</v>
      </c>
      <c r="E43" s="36" t="s">
        <v>3</v>
      </c>
      <c r="F43" s="36" t="s">
        <v>4</v>
      </c>
      <c r="G43" s="45" t="s">
        <v>21</v>
      </c>
      <c r="H43" s="45"/>
      <c r="I43" s="35" t="s">
        <v>5</v>
      </c>
      <c r="J43" s="30"/>
      <c r="K43" s="30"/>
      <c r="L43" s="30"/>
      <c r="M43" s="22"/>
      <c r="N43" s="17"/>
    </row>
    <row r="44" spans="2:17" x14ac:dyDescent="0.25">
      <c r="B44" s="18"/>
      <c r="C44" s="40" t="str">
        <f t="shared" ref="C44:D46" si="5">C36</f>
        <v>First</v>
      </c>
      <c r="D44" s="40">
        <f t="shared" si="5"/>
        <v>5000</v>
      </c>
      <c r="E44" s="20">
        <f>E41</f>
        <v>156</v>
      </c>
      <c r="F44" s="20">
        <f>G41</f>
        <v>624600</v>
      </c>
      <c r="G44" s="46">
        <f>[1]Rates!D17</f>
        <v>44.25</v>
      </c>
      <c r="H44" s="46"/>
      <c r="I44" s="23">
        <f>E44*G44</f>
        <v>6903</v>
      </c>
      <c r="J44" s="46"/>
      <c r="K44" s="46"/>
      <c r="L44" s="46"/>
      <c r="M44" s="22"/>
      <c r="N44" s="17"/>
    </row>
    <row r="45" spans="2:17" x14ac:dyDescent="0.25">
      <c r="B45" s="18"/>
      <c r="C45" s="40" t="str">
        <f t="shared" si="5"/>
        <v>Next</v>
      </c>
      <c r="D45" s="40">
        <f t="shared" si="5"/>
        <v>5000</v>
      </c>
      <c r="E45" s="20"/>
      <c r="F45" s="20">
        <f>H41</f>
        <v>445700</v>
      </c>
      <c r="G45" s="47">
        <f>[1]Rates!D11</f>
        <v>8.43E-3</v>
      </c>
      <c r="H45" s="47"/>
      <c r="I45" s="23">
        <f>F45*G45</f>
        <v>3757.2510000000002</v>
      </c>
      <c r="J45" s="46"/>
      <c r="K45" s="46"/>
      <c r="L45" s="46"/>
      <c r="M45" s="22"/>
      <c r="N45" s="17"/>
    </row>
    <row r="46" spans="2:17" x14ac:dyDescent="0.25">
      <c r="B46" s="18"/>
      <c r="C46" s="40" t="str">
        <f t="shared" si="5"/>
        <v>Next</v>
      </c>
      <c r="D46" s="40">
        <f t="shared" si="5"/>
        <v>10000</v>
      </c>
      <c r="E46" s="20"/>
      <c r="F46" s="20">
        <f>I41</f>
        <v>712300</v>
      </c>
      <c r="G46" s="47">
        <f>[1]Rates!D12</f>
        <v>7.1799999999999998E-3</v>
      </c>
      <c r="H46" s="47"/>
      <c r="I46" s="23">
        <f>F46*G46</f>
        <v>5114.3139999999994</v>
      </c>
      <c r="J46" s="46"/>
      <c r="K46" s="46"/>
      <c r="L46" s="46"/>
      <c r="M46" s="22"/>
      <c r="N46" s="17"/>
    </row>
    <row r="47" spans="2:17" x14ac:dyDescent="0.25">
      <c r="B47" s="18"/>
      <c r="C47" s="39" t="str">
        <f>C39</f>
        <v>Over</v>
      </c>
      <c r="D47" s="40">
        <v>20000</v>
      </c>
      <c r="E47" s="20"/>
      <c r="F47" s="20">
        <f>J41</f>
        <v>5992900</v>
      </c>
      <c r="G47" s="47">
        <f>[1]Rates!D13</f>
        <v>5.8799999999999998E-3</v>
      </c>
      <c r="H47" s="47"/>
      <c r="I47" s="23">
        <f>F47*G47</f>
        <v>35238.252</v>
      </c>
      <c r="J47" s="46"/>
      <c r="K47" s="46"/>
      <c r="L47" s="46"/>
      <c r="M47" s="22"/>
      <c r="N47" s="17"/>
    </row>
    <row r="48" spans="2:17" ht="15.75" thickBot="1" x14ac:dyDescent="0.3">
      <c r="B48" s="18"/>
      <c r="C48" s="40"/>
      <c r="D48" s="40"/>
      <c r="E48" s="36"/>
      <c r="F48" s="36">
        <f>L41</f>
        <v>0</v>
      </c>
      <c r="G48" s="47">
        <f>[1]Rates!D14</f>
        <v>0</v>
      </c>
      <c r="H48" s="47"/>
      <c r="I48" s="48">
        <f>F48*G48</f>
        <v>0</v>
      </c>
      <c r="J48" s="46"/>
      <c r="K48" s="46"/>
      <c r="L48" s="46"/>
      <c r="M48" s="22"/>
      <c r="N48" s="17"/>
    </row>
    <row r="49" spans="2:17" ht="15.75" thickBot="1" x14ac:dyDescent="0.3">
      <c r="B49" s="18"/>
      <c r="C49" s="27"/>
      <c r="E49" s="20">
        <f>SUM(E44:E48)</f>
        <v>156</v>
      </c>
      <c r="F49" s="20">
        <f>SUM(F44:F48)</f>
        <v>7775500</v>
      </c>
      <c r="G49" s="30"/>
      <c r="H49" s="30"/>
      <c r="I49" s="49">
        <f>SUM(I44:I48)</f>
        <v>51012.816999999995</v>
      </c>
      <c r="J49" s="30"/>
      <c r="K49" s="30"/>
      <c r="L49" s="30"/>
      <c r="M49" s="50"/>
      <c r="N49" s="51"/>
    </row>
    <row r="50" spans="2:17" ht="15.75" thickTop="1" x14ac:dyDescent="0.25">
      <c r="B50" s="18"/>
      <c r="C50" s="27"/>
      <c r="E50" s="20"/>
      <c r="F50" s="20"/>
      <c r="G50" s="30"/>
      <c r="H50" s="30"/>
      <c r="I50" s="23"/>
      <c r="J50" s="30"/>
      <c r="K50" s="30"/>
      <c r="L50" s="30"/>
      <c r="M50" s="50"/>
      <c r="N50" s="51"/>
    </row>
    <row r="51" spans="2:17" x14ac:dyDescent="0.25">
      <c r="B51" s="18"/>
      <c r="C51" s="27"/>
      <c r="E51" s="20"/>
      <c r="F51" s="20"/>
      <c r="G51" s="30"/>
      <c r="H51" s="30"/>
      <c r="I51" s="30"/>
      <c r="J51" s="30"/>
      <c r="K51" s="30"/>
      <c r="L51" s="30"/>
      <c r="M51" s="22"/>
      <c r="N51" s="17"/>
    </row>
    <row r="52" spans="2:17" x14ac:dyDescent="0.25">
      <c r="B52" s="18"/>
      <c r="C52" s="32" t="s">
        <v>24</v>
      </c>
      <c r="E52" s="20"/>
      <c r="F52" s="20"/>
      <c r="G52" s="34" t="str">
        <f>C54</f>
        <v>First</v>
      </c>
      <c r="H52" s="33" t="str">
        <f>C55</f>
        <v>Over</v>
      </c>
      <c r="N52" s="17"/>
    </row>
    <row r="53" spans="2:17" ht="15.75" thickBot="1" x14ac:dyDescent="0.3">
      <c r="B53" s="18"/>
      <c r="C53" s="31" t="s">
        <v>13</v>
      </c>
      <c r="D53" s="56" t="s">
        <v>14</v>
      </c>
      <c r="E53" s="53" t="s">
        <v>3</v>
      </c>
      <c r="F53" s="53" t="s">
        <v>4</v>
      </c>
      <c r="G53" s="57">
        <f>D54</f>
        <v>20000</v>
      </c>
      <c r="H53" s="57">
        <f>D55</f>
        <v>20000</v>
      </c>
      <c r="I53" s="58"/>
      <c r="J53" s="58"/>
      <c r="K53" s="58"/>
      <c r="L53" s="58"/>
      <c r="M53" s="38" t="s">
        <v>15</v>
      </c>
      <c r="N53" s="17"/>
    </row>
    <row r="54" spans="2:17" x14ac:dyDescent="0.25">
      <c r="B54" s="18"/>
      <c r="C54" s="40" t="s">
        <v>16</v>
      </c>
      <c r="D54" s="40">
        <v>20000</v>
      </c>
      <c r="E54" s="20">
        <v>29</v>
      </c>
      <c r="F54" s="20">
        <v>185700</v>
      </c>
      <c r="G54" s="41">
        <f>F54</f>
        <v>185700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54">
        <f>SUM(G54:L54)</f>
        <v>185700</v>
      </c>
      <c r="N54" s="17"/>
    </row>
    <row r="55" spans="2:17" x14ac:dyDescent="0.25">
      <c r="B55" s="18"/>
      <c r="C55" s="40" t="str">
        <f t="shared" ref="C55" si="6">C47</f>
        <v>Over</v>
      </c>
      <c r="D55" s="59">
        <v>20000</v>
      </c>
      <c r="E55" s="53">
        <v>37</v>
      </c>
      <c r="F55" s="53">
        <v>2150400</v>
      </c>
      <c r="G55" s="53">
        <f>E55*D54</f>
        <v>740000</v>
      </c>
      <c r="H55" s="53">
        <f>F55-G55</f>
        <v>1410400</v>
      </c>
      <c r="I55" s="58"/>
      <c r="J55" s="58"/>
      <c r="K55" s="58"/>
      <c r="L55" s="58"/>
      <c r="M55" s="60">
        <f>SUM(G55:L55)</f>
        <v>2150400</v>
      </c>
      <c r="N55" s="17"/>
      <c r="Q55" s="61"/>
    </row>
    <row r="56" spans="2:17" x14ac:dyDescent="0.25">
      <c r="B56" s="18"/>
      <c r="D56" s="7" t="s">
        <v>25</v>
      </c>
      <c r="E56" s="20">
        <f>SUM(E54:E55)</f>
        <v>66</v>
      </c>
      <c r="F56" s="20">
        <f>SUM(F54:F55)</f>
        <v>2336100</v>
      </c>
      <c r="G56" s="20">
        <f>SUM(G54:G55)</f>
        <v>925700</v>
      </c>
      <c r="H56" s="20">
        <f>SUM(H55)</f>
        <v>1410400</v>
      </c>
      <c r="I56" s="30"/>
      <c r="J56" s="30"/>
      <c r="K56" s="30"/>
      <c r="L56" s="30"/>
      <c r="M56" s="20">
        <f>SUM(M54:M55)</f>
        <v>2336100</v>
      </c>
      <c r="N56" s="17"/>
      <c r="P56" s="7" t="s">
        <v>19</v>
      </c>
      <c r="Q56" s="43">
        <f>F56/E56</f>
        <v>35395.454545454544</v>
      </c>
    </row>
    <row r="57" spans="2:17" x14ac:dyDescent="0.25">
      <c r="B57" s="18"/>
      <c r="E57" s="20"/>
      <c r="F57" s="20"/>
      <c r="G57" s="20"/>
      <c r="H57" s="20"/>
      <c r="I57" s="30"/>
      <c r="J57" s="30"/>
      <c r="K57" s="30"/>
      <c r="L57" s="30"/>
      <c r="M57" s="20"/>
      <c r="N57" s="17"/>
    </row>
    <row r="58" spans="2:17" x14ac:dyDescent="0.25">
      <c r="B58" s="18"/>
      <c r="E58" s="20"/>
      <c r="F58" s="20"/>
      <c r="G58" s="30"/>
      <c r="H58" s="30"/>
      <c r="I58" s="30"/>
      <c r="J58" s="30"/>
      <c r="K58" s="30"/>
      <c r="L58" s="30"/>
      <c r="M58" s="22"/>
      <c r="N58" s="17"/>
    </row>
    <row r="59" spans="2:17" x14ac:dyDescent="0.25">
      <c r="B59" s="18"/>
      <c r="C59" s="27" t="s">
        <v>20</v>
      </c>
      <c r="D59" s="56" t="s">
        <v>14</v>
      </c>
      <c r="E59" s="53" t="s">
        <v>3</v>
      </c>
      <c r="F59" s="53" t="s">
        <v>4</v>
      </c>
      <c r="G59" s="62" t="s">
        <v>21</v>
      </c>
      <c r="H59" s="62"/>
      <c r="I59" s="56" t="s">
        <v>5</v>
      </c>
      <c r="J59" s="30"/>
      <c r="K59" s="30"/>
      <c r="L59" s="30"/>
      <c r="M59" s="22"/>
      <c r="N59" s="17"/>
    </row>
    <row r="60" spans="2:17" x14ac:dyDescent="0.25">
      <c r="B60" s="18"/>
      <c r="C60" s="40" t="s">
        <v>16</v>
      </c>
      <c r="D60" s="40">
        <f>D54</f>
        <v>20000</v>
      </c>
      <c r="E60" s="20">
        <f>E56</f>
        <v>66</v>
      </c>
      <c r="F60" s="20">
        <f>F54</f>
        <v>185700</v>
      </c>
      <c r="G60" s="46">
        <f>[1]Rates!D23</f>
        <v>158.19999999999999</v>
      </c>
      <c r="H60" s="47"/>
      <c r="I60" s="23">
        <f>E60*G60</f>
        <v>10441.199999999999</v>
      </c>
      <c r="J60" s="46"/>
      <c r="K60" s="46"/>
      <c r="L60" s="46"/>
      <c r="M60" s="22"/>
      <c r="N60" s="17"/>
      <c r="P60" s="52"/>
    </row>
    <row r="61" spans="2:17" x14ac:dyDescent="0.25">
      <c r="B61" s="18"/>
      <c r="C61" s="40" t="s">
        <v>18</v>
      </c>
      <c r="D61" s="63">
        <v>20000</v>
      </c>
      <c r="E61" s="53"/>
      <c r="F61" s="64">
        <f>F55</f>
        <v>2150400</v>
      </c>
      <c r="G61" s="62">
        <f>[1]Rates!D24</f>
        <v>5.8799999999999998E-3</v>
      </c>
      <c r="H61" s="62"/>
      <c r="I61" s="26">
        <f>F61*G61</f>
        <v>12644.351999999999</v>
      </c>
      <c r="J61" s="30"/>
      <c r="K61" s="30"/>
      <c r="L61" s="30"/>
      <c r="M61" s="50"/>
      <c r="N61" s="17"/>
    </row>
    <row r="62" spans="2:17" ht="15.75" thickBot="1" x14ac:dyDescent="0.3">
      <c r="B62" s="18"/>
      <c r="C62" s="27"/>
      <c r="E62" s="20">
        <f>SUM(E60:E61)</f>
        <v>66</v>
      </c>
      <c r="F62" s="20">
        <f>SUM(F60:F61)</f>
        <v>2336100</v>
      </c>
      <c r="G62" s="30"/>
      <c r="H62" s="30"/>
      <c r="I62" s="65">
        <f>SUM(I60:I61)</f>
        <v>23085.551999999996</v>
      </c>
      <c r="J62" s="30"/>
      <c r="K62" s="30"/>
      <c r="L62" s="66" t="s">
        <v>26</v>
      </c>
      <c r="M62" s="67">
        <f>M56+M41+M23</f>
        <v>40475600</v>
      </c>
      <c r="N62" s="17"/>
    </row>
    <row r="63" spans="2:17" ht="15.75" thickTop="1" x14ac:dyDescent="0.25">
      <c r="B63" s="18"/>
      <c r="C63" s="27"/>
      <c r="E63" s="33"/>
      <c r="F63" s="20"/>
      <c r="G63" s="30"/>
      <c r="H63" s="30"/>
      <c r="J63" s="68"/>
      <c r="K63" s="68"/>
      <c r="L63" s="68" t="s">
        <v>27</v>
      </c>
      <c r="M63" s="77">
        <v>40475600</v>
      </c>
      <c r="N63" s="17"/>
    </row>
    <row r="64" spans="2:17" x14ac:dyDescent="0.25">
      <c r="B64" s="18"/>
      <c r="C64" s="32"/>
      <c r="E64" s="20"/>
      <c r="F64" s="20"/>
      <c r="G64" s="34"/>
      <c r="H64" s="34"/>
      <c r="N64" s="17"/>
    </row>
    <row r="65" spans="2:17" x14ac:dyDescent="0.25">
      <c r="B65" s="18"/>
      <c r="C65" s="31"/>
      <c r="D65" s="21"/>
      <c r="E65" s="20"/>
      <c r="F65" s="20"/>
      <c r="G65" s="34"/>
      <c r="H65" s="34"/>
      <c r="N65" s="17"/>
    </row>
    <row r="66" spans="2:17" x14ac:dyDescent="0.25">
      <c r="B66" s="18"/>
      <c r="C66" s="39"/>
      <c r="D66" s="40"/>
      <c r="E66" s="20"/>
      <c r="F66" s="20"/>
      <c r="G66" s="41"/>
      <c r="H66" s="41"/>
      <c r="N66" s="17"/>
    </row>
    <row r="67" spans="2:17" x14ac:dyDescent="0.25">
      <c r="B67" s="18"/>
      <c r="C67" s="27"/>
      <c r="E67" s="20"/>
      <c r="F67" s="20"/>
      <c r="G67" s="20"/>
      <c r="H67" s="20"/>
      <c r="N67" s="17"/>
      <c r="Q67" s="61"/>
    </row>
    <row r="68" spans="2:17" x14ac:dyDescent="0.25">
      <c r="B68" s="18"/>
      <c r="E68" s="20"/>
      <c r="F68" s="20"/>
      <c r="G68" s="30"/>
      <c r="H68" s="30"/>
      <c r="I68" s="30"/>
      <c r="J68" s="30"/>
      <c r="K68" s="30"/>
      <c r="L68" s="30"/>
      <c r="M68" s="22"/>
      <c r="N68" s="17"/>
    </row>
    <row r="69" spans="2:17" x14ac:dyDescent="0.25">
      <c r="B69" s="18"/>
      <c r="C69" s="27"/>
      <c r="D69" s="21"/>
      <c r="E69" s="20"/>
      <c r="F69" s="20"/>
      <c r="G69" s="30"/>
      <c r="H69" s="30"/>
      <c r="I69" s="21"/>
      <c r="J69" s="30"/>
      <c r="K69" s="30"/>
      <c r="L69" s="30"/>
      <c r="M69" s="22"/>
      <c r="N69" s="17"/>
    </row>
    <row r="70" spans="2:17" x14ac:dyDescent="0.25">
      <c r="B70" s="18"/>
      <c r="C70" s="40"/>
      <c r="D70" s="40"/>
      <c r="E70" s="20"/>
      <c r="F70" s="20"/>
      <c r="G70" s="47"/>
      <c r="H70" s="47"/>
      <c r="I70" s="23"/>
      <c r="J70" s="46"/>
      <c r="K70" s="46"/>
      <c r="L70" s="46"/>
      <c r="M70" s="22"/>
      <c r="N70" s="17"/>
      <c r="P70" s="52"/>
    </row>
    <row r="71" spans="2:17" x14ac:dyDescent="0.25">
      <c r="B71" s="18"/>
      <c r="C71" s="27"/>
      <c r="E71" s="20"/>
      <c r="F71" s="20"/>
      <c r="G71" s="30"/>
      <c r="H71" s="30"/>
      <c r="I71" s="23"/>
      <c r="J71" s="30"/>
      <c r="K71" s="30"/>
      <c r="L71" s="30"/>
      <c r="M71" s="50"/>
      <c r="N71" s="17"/>
    </row>
    <row r="72" spans="2:17" x14ac:dyDescent="0.25">
      <c r="B72" s="18"/>
      <c r="C72" s="27"/>
      <c r="E72" s="20"/>
      <c r="F72" s="20"/>
      <c r="G72" s="30"/>
      <c r="H72" s="30"/>
      <c r="I72" s="30"/>
      <c r="J72" s="30"/>
      <c r="K72" s="30"/>
      <c r="L72" s="30"/>
      <c r="M72" s="22"/>
      <c r="N72" s="17"/>
    </row>
    <row r="73" spans="2:17" x14ac:dyDescent="0.25">
      <c r="B73" s="18"/>
      <c r="C73" s="27"/>
      <c r="E73" s="33"/>
      <c r="F73" s="20"/>
      <c r="G73" s="30"/>
      <c r="H73" s="30"/>
      <c r="J73" s="68"/>
      <c r="K73" s="68"/>
      <c r="L73" s="68"/>
      <c r="N73" s="17"/>
    </row>
    <row r="74" spans="2:17" ht="15.75" thickBot="1" x14ac:dyDescent="0.3">
      <c r="B74" s="70"/>
      <c r="C74" s="71"/>
      <c r="D74" s="71"/>
      <c r="E74" s="72"/>
      <c r="F74" s="36"/>
      <c r="G74" s="45"/>
      <c r="H74" s="45"/>
      <c r="I74" s="71"/>
      <c r="J74" s="71"/>
      <c r="K74" s="71"/>
      <c r="L74" s="71"/>
      <c r="M74" s="71"/>
      <c r="N74" s="73"/>
    </row>
    <row r="75" spans="2:17" x14ac:dyDescent="0.25">
      <c r="C75" s="31"/>
      <c r="E75" s="20"/>
      <c r="F75" s="20"/>
      <c r="G75" s="30"/>
      <c r="H75" s="30"/>
      <c r="I75" s="30"/>
      <c r="J75" s="30"/>
      <c r="K75" s="30"/>
      <c r="L75" s="30"/>
      <c r="M75" s="34"/>
    </row>
  </sheetData>
  <mergeCells count="4">
    <mergeCell ref="B3:N3"/>
    <mergeCell ref="B4:N4"/>
    <mergeCell ref="B5:N5"/>
    <mergeCell ref="B6:J6"/>
  </mergeCells>
  <pageMargins left="0.25" right="0.25" top="0.5" bottom="0.5" header="0" footer="0"/>
  <pageSetup scale="69" fitToHeight="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79C5-87EF-4380-94CE-65B175C54DA1}">
  <sheetPr>
    <pageSetUpPr fitToPage="1"/>
  </sheetPr>
  <dimension ref="B1:P114"/>
  <sheetViews>
    <sheetView workbookViewId="0">
      <selection activeCell="B2" sqref="B2"/>
    </sheetView>
  </sheetViews>
  <sheetFormatPr defaultColWidth="8.77734375" defaultRowHeight="15" x14ac:dyDescent="0.25"/>
  <cols>
    <col min="1" max="1" width="1.5546875" style="7" customWidth="1"/>
    <col min="2" max="2" width="5.88671875" style="31" customWidth="1"/>
    <col min="3" max="3" width="30.5546875" style="7" customWidth="1"/>
    <col min="4" max="4" width="12.5546875" style="7" customWidth="1"/>
    <col min="5" max="5" width="12.5546875" style="74" customWidth="1"/>
    <col min="6" max="6" width="12.5546875" style="75" customWidth="1"/>
    <col min="7" max="7" width="11.6640625" style="76" customWidth="1"/>
    <col min="8" max="8" width="12.5546875" style="7" customWidth="1"/>
    <col min="9" max="9" width="14.5546875" style="7" customWidth="1"/>
    <col min="10" max="10" width="12.88671875" style="7" customWidth="1"/>
    <col min="11" max="11" width="10.5546875" style="7" hidden="1" customWidth="1"/>
    <col min="12" max="12" width="10" style="7" bestFit="1" customWidth="1"/>
    <col min="13" max="13" width="1.6640625" style="7" customWidth="1"/>
    <col min="14" max="14" width="1.5546875" style="7" customWidth="1"/>
    <col min="15" max="15" width="8.77734375" style="7"/>
    <col min="16" max="16" width="12.21875" style="7" customWidth="1"/>
    <col min="17" max="16384" width="8.77734375" style="7"/>
  </cols>
  <sheetData>
    <row r="1" spans="2:13" ht="15.75" thickBot="1" x14ac:dyDescent="0.3"/>
    <row r="2" spans="2:13" ht="15.75" thickBot="1" x14ac:dyDescent="0.3">
      <c r="B2" s="2" t="s">
        <v>32</v>
      </c>
    </row>
    <row r="3" spans="2:13" x14ac:dyDescent="0.25">
      <c r="B3" s="1"/>
      <c r="C3" s="2"/>
      <c r="D3" s="2"/>
      <c r="E3" s="3"/>
      <c r="F3" s="4"/>
      <c r="G3" s="5"/>
      <c r="H3" s="2"/>
      <c r="I3" s="2"/>
      <c r="J3" s="2"/>
      <c r="K3" s="2"/>
      <c r="L3" s="2"/>
      <c r="M3" s="6"/>
    </row>
    <row r="4" spans="2:13" ht="18" hidden="1" customHeight="1" x14ac:dyDescent="0.3">
      <c r="B4" s="8" t="s">
        <v>28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2:13" ht="18" customHeight="1" x14ac:dyDescent="0.3">
      <c r="B5" s="11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2:13" ht="15.6" customHeight="1" x14ac:dyDescent="0.3">
      <c r="B6" s="8" t="str">
        <f>[1]SAO!A2</f>
        <v>Fountain Run Water District #1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2:13" ht="14.85" customHeight="1" x14ac:dyDescent="0.25">
      <c r="B7" s="14"/>
      <c r="C7" s="15"/>
      <c r="D7" s="15"/>
      <c r="E7" s="15"/>
      <c r="F7" s="15"/>
      <c r="G7" s="15"/>
      <c r="H7" s="15"/>
      <c r="I7" s="15"/>
      <c r="J7" s="16"/>
      <c r="K7" s="16"/>
      <c r="M7" s="17"/>
    </row>
    <row r="8" spans="2:13" x14ac:dyDescent="0.25">
      <c r="B8" s="18"/>
      <c r="D8" s="19" t="s">
        <v>2</v>
      </c>
      <c r="E8" s="20" t="s">
        <v>3</v>
      </c>
      <c r="F8" s="20" t="s">
        <v>4</v>
      </c>
      <c r="G8" s="21" t="s">
        <v>5</v>
      </c>
      <c r="H8" s="22"/>
      <c r="I8" s="22"/>
      <c r="J8" s="22"/>
      <c r="M8" s="17"/>
    </row>
    <row r="9" spans="2:13" x14ac:dyDescent="0.25">
      <c r="B9" s="18"/>
      <c r="D9" s="19" t="s">
        <v>6</v>
      </c>
      <c r="E9" s="20">
        <f>E32+E50+E63</f>
        <v>6503</v>
      </c>
      <c r="F9" s="20">
        <f>F32+F50+F63</f>
        <v>40475600</v>
      </c>
      <c r="G9" s="23">
        <f>H32+H50+H63</f>
        <v>384089.84502600005</v>
      </c>
      <c r="H9" s="22"/>
      <c r="I9" s="22"/>
      <c r="J9" s="22"/>
      <c r="M9" s="17"/>
    </row>
    <row r="10" spans="2:13" x14ac:dyDescent="0.25">
      <c r="B10" s="18"/>
      <c r="D10" s="19" t="s">
        <v>7</v>
      </c>
      <c r="E10" s="20"/>
      <c r="F10" s="20"/>
      <c r="G10" s="24">
        <f>'[1]Existing Billing Analysis'!G9</f>
        <v>0</v>
      </c>
      <c r="H10" s="22"/>
      <c r="I10" s="22"/>
      <c r="J10" s="22"/>
      <c r="M10" s="17"/>
    </row>
    <row r="11" spans="2:13" x14ac:dyDescent="0.25">
      <c r="B11" s="18"/>
      <c r="D11" s="19" t="s">
        <v>8</v>
      </c>
      <c r="E11" s="20"/>
      <c r="F11" s="20"/>
      <c r="G11" s="23">
        <f>G9-G10</f>
        <v>384089.84502600005</v>
      </c>
      <c r="H11" s="22"/>
      <c r="I11" s="22"/>
      <c r="J11" s="22"/>
      <c r="M11" s="17"/>
    </row>
    <row r="12" spans="2:13" x14ac:dyDescent="0.25">
      <c r="B12" s="18"/>
      <c r="D12" s="19" t="s">
        <v>30</v>
      </c>
      <c r="E12" s="20"/>
      <c r="F12" s="20"/>
      <c r="G12" s="26">
        <f>'[1]Revenue Requirement'!F16</f>
        <v>384087.76763873734</v>
      </c>
      <c r="H12" s="22"/>
      <c r="I12" s="22"/>
      <c r="J12" s="22"/>
      <c r="M12" s="17"/>
    </row>
    <row r="13" spans="2:13" x14ac:dyDescent="0.25">
      <c r="B13" s="18"/>
      <c r="D13" s="19" t="s">
        <v>10</v>
      </c>
      <c r="E13" s="20"/>
      <c r="F13" s="20"/>
      <c r="G13" s="25">
        <f>G11-G12</f>
        <v>2.0773872627178207</v>
      </c>
      <c r="H13" s="22"/>
      <c r="I13" s="22"/>
      <c r="J13" s="22"/>
      <c r="M13" s="17"/>
    </row>
    <row r="14" spans="2:13" x14ac:dyDescent="0.25">
      <c r="B14" s="18"/>
      <c r="C14" s="27"/>
      <c r="E14" s="20"/>
      <c r="F14" s="20"/>
      <c r="G14" s="28">
        <f>G13/G12</f>
        <v>5.4086264592309424E-6</v>
      </c>
      <c r="H14" s="29"/>
      <c r="I14" s="22"/>
      <c r="J14" s="22"/>
      <c r="K14" s="22"/>
      <c r="M14" s="17"/>
    </row>
    <row r="15" spans="2:13" x14ac:dyDescent="0.25">
      <c r="B15" s="18"/>
      <c r="E15" s="20"/>
      <c r="F15" s="20"/>
      <c r="G15" s="30"/>
      <c r="H15" s="31"/>
      <c r="I15" s="22"/>
      <c r="J15" s="22"/>
      <c r="K15" s="22"/>
      <c r="M15" s="17"/>
    </row>
    <row r="16" spans="2:13" x14ac:dyDescent="0.25">
      <c r="B16" s="18"/>
      <c r="E16" s="20"/>
      <c r="F16" s="20"/>
      <c r="G16" s="30"/>
      <c r="H16" s="31"/>
      <c r="I16" s="22"/>
      <c r="J16" s="22"/>
      <c r="K16" s="22"/>
      <c r="M16" s="17"/>
    </row>
    <row r="17" spans="2:16" x14ac:dyDescent="0.25">
      <c r="B17" s="18"/>
      <c r="C17" s="32" t="s">
        <v>12</v>
      </c>
      <c r="E17" s="20"/>
      <c r="F17" s="20"/>
      <c r="G17" s="33" t="str">
        <f>C19</f>
        <v>First</v>
      </c>
      <c r="H17" s="33" t="str">
        <f>C20</f>
        <v>Next</v>
      </c>
      <c r="I17" s="33" t="str">
        <f>C21</f>
        <v>Next</v>
      </c>
      <c r="J17" s="33" t="str">
        <f>C22</f>
        <v>over</v>
      </c>
      <c r="K17" s="33"/>
      <c r="L17" s="33">
        <f>C23</f>
        <v>0</v>
      </c>
      <c r="M17" s="78"/>
    </row>
    <row r="18" spans="2:16" ht="15.75" thickBot="1" x14ac:dyDescent="0.3">
      <c r="B18" s="18"/>
      <c r="C18" s="31" t="s">
        <v>13</v>
      </c>
      <c r="D18" s="35" t="s">
        <v>14</v>
      </c>
      <c r="E18" s="36" t="s">
        <v>3</v>
      </c>
      <c r="F18" s="36" t="s">
        <v>4</v>
      </c>
      <c r="G18" s="37">
        <f>D19</f>
        <v>2000</v>
      </c>
      <c r="H18" s="37">
        <f>D20</f>
        <v>8000</v>
      </c>
      <c r="I18" s="37">
        <f>D21</f>
        <v>10000</v>
      </c>
      <c r="J18" s="37">
        <f>D22</f>
        <v>20000</v>
      </c>
      <c r="K18" s="37"/>
      <c r="L18" s="38" t="s">
        <v>15</v>
      </c>
      <c r="M18" s="17"/>
    </row>
    <row r="19" spans="2:16" x14ac:dyDescent="0.25">
      <c r="B19" s="18"/>
      <c r="C19" s="39" t="s">
        <v>16</v>
      </c>
      <c r="D19" s="40">
        <v>2000</v>
      </c>
      <c r="E19" s="20">
        <v>2881</v>
      </c>
      <c r="F19" s="20">
        <v>2293200</v>
      </c>
      <c r="G19" s="20">
        <f>F19</f>
        <v>2293200</v>
      </c>
      <c r="H19" s="20">
        <v>0</v>
      </c>
      <c r="I19" s="20">
        <v>0</v>
      </c>
      <c r="J19" s="20">
        <v>0</v>
      </c>
      <c r="K19" s="20">
        <v>0</v>
      </c>
      <c r="L19" s="41">
        <f>SUM(G19:K19)</f>
        <v>2293200</v>
      </c>
      <c r="M19" s="17"/>
    </row>
    <row r="20" spans="2:16" x14ac:dyDescent="0.25">
      <c r="B20" s="18"/>
      <c r="C20" s="39" t="s">
        <v>17</v>
      </c>
      <c r="D20" s="40">
        <v>8000</v>
      </c>
      <c r="E20" s="20">
        <v>2868</v>
      </c>
      <c r="F20" s="20">
        <v>12187200</v>
      </c>
      <c r="G20" s="20">
        <f>E20*D19</f>
        <v>5736000</v>
      </c>
      <c r="H20" s="20">
        <f>F20-G20</f>
        <v>6451200</v>
      </c>
      <c r="I20" s="20">
        <v>0</v>
      </c>
      <c r="J20" s="20">
        <v>0</v>
      </c>
      <c r="K20" s="20">
        <v>0</v>
      </c>
      <c r="L20" s="41">
        <f>SUM(G20:K20)</f>
        <v>12187200</v>
      </c>
      <c r="M20" s="17"/>
    </row>
    <row r="21" spans="2:16" x14ac:dyDescent="0.25">
      <c r="B21" s="18"/>
      <c r="C21" s="39" t="s">
        <v>17</v>
      </c>
      <c r="D21" s="40">
        <v>10000</v>
      </c>
      <c r="E21" s="20">
        <v>291</v>
      </c>
      <c r="F21" s="20">
        <v>4136300</v>
      </c>
      <c r="G21" s="20">
        <f>E21*D19</f>
        <v>582000</v>
      </c>
      <c r="H21" s="20">
        <f>E21*D20</f>
        <v>2328000</v>
      </c>
      <c r="I21" s="20">
        <f>F21-G21-H21</f>
        <v>1226300</v>
      </c>
      <c r="J21" s="20">
        <v>0</v>
      </c>
      <c r="K21" s="20">
        <v>0</v>
      </c>
      <c r="L21" s="41">
        <f>SUM(G21:K21)</f>
        <v>4136300</v>
      </c>
      <c r="M21" s="17"/>
    </row>
    <row r="22" spans="2:16" x14ac:dyDescent="0.25">
      <c r="B22" s="18"/>
      <c r="C22" s="39" t="s">
        <v>18</v>
      </c>
      <c r="D22" s="40">
        <v>20000</v>
      </c>
      <c r="E22" s="20">
        <v>241</v>
      </c>
      <c r="F22" s="20">
        <v>11747300</v>
      </c>
      <c r="G22" s="20">
        <f>E22*D19</f>
        <v>482000</v>
      </c>
      <c r="H22" s="20">
        <f>E22*D20</f>
        <v>1928000</v>
      </c>
      <c r="I22" s="20">
        <f>E22*D21</f>
        <v>2410000</v>
      </c>
      <c r="J22" s="20">
        <f>F22-G22-H22-I22</f>
        <v>6927300</v>
      </c>
      <c r="K22" s="20">
        <v>0</v>
      </c>
      <c r="L22" s="41">
        <f>SUM(G22:K22)</f>
        <v>11747300</v>
      </c>
      <c r="M22" s="17"/>
    </row>
    <row r="23" spans="2:16" ht="15.75" thickBot="1" x14ac:dyDescent="0.3">
      <c r="B23" s="18"/>
      <c r="C23" s="39"/>
      <c r="D23" s="40"/>
      <c r="E23" s="36"/>
      <c r="F23" s="36"/>
      <c r="G23" s="36">
        <f>E23*D19</f>
        <v>0</v>
      </c>
      <c r="H23" s="36">
        <f>E23*D20</f>
        <v>0</v>
      </c>
      <c r="I23" s="36">
        <f>E23*D21</f>
        <v>0</v>
      </c>
      <c r="J23" s="36">
        <f>E23*D22</f>
        <v>0</v>
      </c>
      <c r="K23" s="36">
        <f>F23-G23-H23-I23-J23</f>
        <v>0</v>
      </c>
      <c r="L23" s="42">
        <f>SUM(G23:K23)</f>
        <v>0</v>
      </c>
      <c r="M23" s="17"/>
    </row>
    <row r="24" spans="2:16" x14ac:dyDescent="0.25">
      <c r="B24" s="18"/>
      <c r="C24" s="27"/>
      <c r="E24" s="20">
        <f t="shared" ref="E24:L24" si="0">SUM(E19:E23)</f>
        <v>6281</v>
      </c>
      <c r="F24" s="20">
        <f t="shared" si="0"/>
        <v>30364000</v>
      </c>
      <c r="G24" s="20">
        <f t="shared" si="0"/>
        <v>9093200</v>
      </c>
      <c r="H24" s="20">
        <f t="shared" si="0"/>
        <v>10707200</v>
      </c>
      <c r="I24" s="20">
        <f t="shared" si="0"/>
        <v>3636300</v>
      </c>
      <c r="J24" s="20">
        <f t="shared" si="0"/>
        <v>6927300</v>
      </c>
      <c r="K24" s="20">
        <f t="shared" si="0"/>
        <v>0</v>
      </c>
      <c r="L24" s="20">
        <f t="shared" si="0"/>
        <v>30364000</v>
      </c>
      <c r="M24" s="17"/>
      <c r="O24" s="7" t="s">
        <v>19</v>
      </c>
      <c r="P24" s="43">
        <f>F24/E24</f>
        <v>4834.2620601814997</v>
      </c>
    </row>
    <row r="25" spans="2:16" x14ac:dyDescent="0.25">
      <c r="B25" s="18"/>
      <c r="E25" s="20"/>
      <c r="F25" s="20"/>
      <c r="G25" s="30"/>
      <c r="H25" s="30"/>
      <c r="I25" s="30"/>
      <c r="J25" s="30"/>
      <c r="K25" s="30"/>
      <c r="L25" s="22"/>
      <c r="M25" s="17"/>
    </row>
    <row r="26" spans="2:16" ht="15.75" thickBot="1" x14ac:dyDescent="0.3">
      <c r="B26" s="18"/>
      <c r="C26" s="27" t="s">
        <v>20</v>
      </c>
      <c r="D26" s="35" t="s">
        <v>14</v>
      </c>
      <c r="E26" s="36" t="s">
        <v>3</v>
      </c>
      <c r="F26" s="36" t="s">
        <v>4</v>
      </c>
      <c r="G26" s="45" t="s">
        <v>21</v>
      </c>
      <c r="H26" s="35" t="s">
        <v>5</v>
      </c>
      <c r="I26" s="30"/>
      <c r="J26" s="30"/>
      <c r="K26" s="30"/>
      <c r="L26" s="22"/>
      <c r="M26" s="17"/>
    </row>
    <row r="27" spans="2:16" x14ac:dyDescent="0.25">
      <c r="B27" s="18"/>
      <c r="C27" s="40" t="str">
        <f t="shared" ref="C27:D30" si="1">C19</f>
        <v>First</v>
      </c>
      <c r="D27" s="40">
        <f t="shared" si="1"/>
        <v>2000</v>
      </c>
      <c r="E27" s="20">
        <f>E24</f>
        <v>6281</v>
      </c>
      <c r="F27" s="20">
        <f>G24</f>
        <v>9093200</v>
      </c>
      <c r="G27" s="46">
        <f>[1]Rates!E10</f>
        <v>20.7895</v>
      </c>
      <c r="H27" s="23">
        <f>E27*G27</f>
        <v>130578.8495</v>
      </c>
      <c r="I27" s="46"/>
      <c r="J27" s="46"/>
      <c r="K27" s="46"/>
      <c r="L27" s="22"/>
      <c r="M27" s="17"/>
    </row>
    <row r="28" spans="2:16" x14ac:dyDescent="0.25">
      <c r="B28" s="18"/>
      <c r="C28" s="40" t="str">
        <f t="shared" si="1"/>
        <v>Next</v>
      </c>
      <c r="D28" s="40">
        <f t="shared" si="1"/>
        <v>8000</v>
      </c>
      <c r="E28" s="20"/>
      <c r="F28" s="20">
        <f>H24</f>
        <v>10707200</v>
      </c>
      <c r="G28" s="47">
        <f>[1]Rates!E11</f>
        <v>9.2434200000000005E-3</v>
      </c>
      <c r="H28" s="23">
        <f>F28*G28</f>
        <v>98971.146624000001</v>
      </c>
      <c r="I28" s="46"/>
      <c r="J28" s="46"/>
      <c r="K28" s="46"/>
      <c r="L28" s="22"/>
      <c r="M28" s="17"/>
    </row>
    <row r="29" spans="2:16" x14ac:dyDescent="0.25">
      <c r="B29" s="18"/>
      <c r="C29" s="40" t="str">
        <f t="shared" si="1"/>
        <v>Next</v>
      </c>
      <c r="D29" s="40">
        <f t="shared" si="1"/>
        <v>10000</v>
      </c>
      <c r="E29" s="20"/>
      <c r="F29" s="20">
        <f>I24</f>
        <v>3636300</v>
      </c>
      <c r="G29" s="47">
        <f>[1]Rates!E12</f>
        <v>7.8729999999999998E-3</v>
      </c>
      <c r="H29" s="23">
        <f>F29*G29</f>
        <v>28628.589899999999</v>
      </c>
      <c r="I29" s="46"/>
      <c r="J29" s="46"/>
      <c r="K29" s="46"/>
      <c r="L29" s="22"/>
      <c r="M29" s="17"/>
    </row>
    <row r="30" spans="2:16" x14ac:dyDescent="0.25">
      <c r="B30" s="18"/>
      <c r="C30" s="40" t="str">
        <f t="shared" si="1"/>
        <v>over</v>
      </c>
      <c r="D30" s="40">
        <f t="shared" si="1"/>
        <v>20000</v>
      </c>
      <c r="E30" s="20"/>
      <c r="F30" s="20">
        <f>J24</f>
        <v>6927300</v>
      </c>
      <c r="G30" s="47">
        <f>[1]Rates!E13</f>
        <v>6.44737E-3</v>
      </c>
      <c r="H30" s="23">
        <f>F30*G30</f>
        <v>44662.866200999997</v>
      </c>
      <c r="I30" s="46"/>
      <c r="J30" s="46"/>
      <c r="K30" s="46"/>
      <c r="L30" s="22"/>
      <c r="M30" s="17"/>
    </row>
    <row r="31" spans="2:16" ht="15.75" thickBot="1" x14ac:dyDescent="0.3">
      <c r="B31" s="18"/>
      <c r="C31" s="40"/>
      <c r="D31" s="40"/>
      <c r="E31" s="36"/>
      <c r="F31" s="36">
        <f>K24</f>
        <v>0</v>
      </c>
      <c r="G31" s="47">
        <f>[1]Rates!E14</f>
        <v>0</v>
      </c>
      <c r="H31" s="48">
        <f>F31*G31</f>
        <v>0</v>
      </c>
      <c r="I31" s="46"/>
      <c r="J31" s="46"/>
      <c r="K31" s="46"/>
      <c r="L31" s="22"/>
      <c r="M31" s="17"/>
    </row>
    <row r="32" spans="2:16" x14ac:dyDescent="0.25">
      <c r="B32" s="18"/>
      <c r="C32" s="27"/>
      <c r="E32" s="20">
        <f>SUM(E27:E31)</f>
        <v>6281</v>
      </c>
      <c r="F32" s="20">
        <f>SUM(F27:F31)</f>
        <v>30364000</v>
      </c>
      <c r="G32" s="30"/>
      <c r="H32" s="23">
        <f>SUM(H27:H31)</f>
        <v>302841.45222500002</v>
      </c>
      <c r="I32" s="30"/>
      <c r="J32" s="30"/>
      <c r="K32" s="30"/>
      <c r="L32" s="50"/>
      <c r="M32" s="51"/>
    </row>
    <row r="33" spans="2:16" x14ac:dyDescent="0.25">
      <c r="B33" s="18"/>
      <c r="C33" s="27"/>
      <c r="E33" s="20"/>
      <c r="F33" s="20"/>
      <c r="G33" s="30"/>
      <c r="H33" s="23"/>
      <c r="I33" s="30"/>
      <c r="J33" s="30"/>
      <c r="K33" s="30"/>
      <c r="L33" s="50"/>
      <c r="M33" s="51"/>
    </row>
    <row r="34" spans="2:16" x14ac:dyDescent="0.25">
      <c r="B34" s="18"/>
      <c r="C34" s="27"/>
      <c r="E34" s="20"/>
      <c r="F34" s="20"/>
      <c r="G34" s="30"/>
      <c r="H34" s="30"/>
      <c r="I34" s="30"/>
      <c r="J34" s="30"/>
      <c r="K34" s="30"/>
      <c r="L34" s="22"/>
      <c r="M34" s="17"/>
    </row>
    <row r="35" spans="2:16" x14ac:dyDescent="0.25">
      <c r="B35" s="18"/>
      <c r="C35" s="32" t="s">
        <v>22</v>
      </c>
      <c r="E35" s="20"/>
      <c r="F35" s="20"/>
      <c r="G35" s="33" t="str">
        <f>C37</f>
        <v>First</v>
      </c>
      <c r="H35" s="33" t="str">
        <f>C38</f>
        <v>Next</v>
      </c>
      <c r="I35" s="33" t="str">
        <f>C39</f>
        <v>Next</v>
      </c>
      <c r="J35" s="33" t="str">
        <f>C40</f>
        <v>over</v>
      </c>
      <c r="K35" s="33">
        <f>C41</f>
        <v>0</v>
      </c>
      <c r="L35" s="34"/>
      <c r="M35" s="17"/>
    </row>
    <row r="36" spans="2:16" ht="15.75" thickBot="1" x14ac:dyDescent="0.3">
      <c r="B36" s="18"/>
      <c r="C36" s="31" t="s">
        <v>13</v>
      </c>
      <c r="D36" s="35" t="s">
        <v>14</v>
      </c>
      <c r="E36" s="36" t="s">
        <v>3</v>
      </c>
      <c r="F36" s="36" t="s">
        <v>4</v>
      </c>
      <c r="G36" s="37">
        <f>D37</f>
        <v>5000</v>
      </c>
      <c r="H36" s="37">
        <f>D38</f>
        <v>5000</v>
      </c>
      <c r="I36" s="37">
        <f>D39</f>
        <v>10000</v>
      </c>
      <c r="J36" s="37">
        <f>D40</f>
        <v>20000</v>
      </c>
      <c r="K36" s="37">
        <f>D41</f>
        <v>0</v>
      </c>
      <c r="L36" s="38" t="s">
        <v>15</v>
      </c>
      <c r="M36" s="17"/>
    </row>
    <row r="37" spans="2:16" x14ac:dyDescent="0.25">
      <c r="B37" s="18"/>
      <c r="C37" s="39" t="s">
        <v>16</v>
      </c>
      <c r="D37" s="40">
        <v>5000</v>
      </c>
      <c r="E37" s="20">
        <v>51</v>
      </c>
      <c r="F37" s="20">
        <v>99600</v>
      </c>
      <c r="G37" s="20">
        <f>F37</f>
        <v>99600</v>
      </c>
      <c r="H37" s="20">
        <v>0</v>
      </c>
      <c r="I37" s="20">
        <v>0</v>
      </c>
      <c r="J37" s="20">
        <v>0</v>
      </c>
      <c r="K37" s="20">
        <v>0</v>
      </c>
      <c r="L37" s="41">
        <f>SUM(G37:K37)</f>
        <v>99600</v>
      </c>
      <c r="M37" s="17"/>
    </row>
    <row r="38" spans="2:16" x14ac:dyDescent="0.25">
      <c r="B38" s="18"/>
      <c r="C38" s="39" t="s">
        <v>17</v>
      </c>
      <c r="D38" s="40">
        <v>5000</v>
      </c>
      <c r="E38" s="20">
        <v>27</v>
      </c>
      <c r="F38" s="20">
        <v>190700</v>
      </c>
      <c r="G38" s="20">
        <f>E38*D37</f>
        <v>135000</v>
      </c>
      <c r="H38" s="20">
        <f>F38-G38</f>
        <v>55700</v>
      </c>
      <c r="I38" s="20">
        <v>0</v>
      </c>
      <c r="J38" s="20">
        <v>0</v>
      </c>
      <c r="K38" s="20">
        <v>0</v>
      </c>
      <c r="L38" s="41">
        <f>SUM(G38:K38)</f>
        <v>190700</v>
      </c>
      <c r="M38" s="17"/>
    </row>
    <row r="39" spans="2:16" x14ac:dyDescent="0.25">
      <c r="B39" s="18"/>
      <c r="C39" s="39" t="s">
        <v>17</v>
      </c>
      <c r="D39" s="40">
        <v>10000</v>
      </c>
      <c r="E39" s="20">
        <v>12</v>
      </c>
      <c r="F39" s="20">
        <v>172300</v>
      </c>
      <c r="G39" s="20">
        <f>E39*D37</f>
        <v>60000</v>
      </c>
      <c r="H39" s="20">
        <f>E39*D38</f>
        <v>60000</v>
      </c>
      <c r="I39" s="20">
        <f>F39-G39-H39</f>
        <v>52300</v>
      </c>
      <c r="J39" s="20">
        <v>0</v>
      </c>
      <c r="K39" s="20">
        <v>0</v>
      </c>
      <c r="L39" s="41">
        <f>SUM(G39:K39)</f>
        <v>172300</v>
      </c>
      <c r="M39" s="17"/>
    </row>
    <row r="40" spans="2:16" x14ac:dyDescent="0.25">
      <c r="B40" s="18"/>
      <c r="C40" s="39" t="s">
        <v>18</v>
      </c>
      <c r="D40" s="40">
        <v>20000</v>
      </c>
      <c r="E40" s="20">
        <v>66</v>
      </c>
      <c r="F40" s="20">
        <v>7312900</v>
      </c>
      <c r="G40" s="20">
        <f>E40*D37</f>
        <v>330000</v>
      </c>
      <c r="H40" s="20">
        <f>E40*D38</f>
        <v>330000</v>
      </c>
      <c r="I40" s="20">
        <f>E40*D39</f>
        <v>660000</v>
      </c>
      <c r="J40" s="20">
        <f>F40-G40-H40-I40</f>
        <v>5992900</v>
      </c>
      <c r="K40" s="20">
        <v>0</v>
      </c>
      <c r="L40" s="41">
        <f>SUM(G40:K40)</f>
        <v>7312900</v>
      </c>
      <c r="M40" s="17"/>
    </row>
    <row r="41" spans="2:16" ht="15.75" thickBot="1" x14ac:dyDescent="0.3">
      <c r="B41" s="18"/>
      <c r="C41" s="39"/>
      <c r="D41" s="40"/>
      <c r="E41" s="53">
        <f t="shared" ref="E41" si="2">ROUND((E23/$E$24)*17118,0)</f>
        <v>0</v>
      </c>
      <c r="F41" s="53">
        <f t="shared" ref="F41" si="3">ROUND((F23/$F$24)*60098168,0)</f>
        <v>0</v>
      </c>
      <c r="G41" s="36">
        <f>E41*D37</f>
        <v>0</v>
      </c>
      <c r="H41" s="36">
        <f>E41*D38</f>
        <v>0</v>
      </c>
      <c r="I41" s="36">
        <f>E41*D39</f>
        <v>0</v>
      </c>
      <c r="J41" s="36">
        <f>E41*D40</f>
        <v>0</v>
      </c>
      <c r="K41" s="36">
        <f>F41-G41-H41-I41-J41</f>
        <v>0</v>
      </c>
      <c r="L41" s="42">
        <f>SUM(G41:K41)</f>
        <v>0</v>
      </c>
      <c r="M41" s="17"/>
    </row>
    <row r="42" spans="2:16" x14ac:dyDescent="0.25">
      <c r="B42" s="18"/>
      <c r="C42" s="27"/>
      <c r="E42" s="55">
        <f>SUM(E37:E41)</f>
        <v>156</v>
      </c>
      <c r="F42" s="20">
        <f t="shared" ref="F42:L42" si="4">SUM(F37:F41)</f>
        <v>7775500</v>
      </c>
      <c r="G42" s="20">
        <f t="shared" si="4"/>
        <v>624600</v>
      </c>
      <c r="H42" s="20">
        <f t="shared" si="4"/>
        <v>445700</v>
      </c>
      <c r="I42" s="20">
        <f t="shared" si="4"/>
        <v>712300</v>
      </c>
      <c r="J42" s="20">
        <f t="shared" si="4"/>
        <v>5992900</v>
      </c>
      <c r="K42" s="20">
        <f t="shared" si="4"/>
        <v>0</v>
      </c>
      <c r="L42" s="20">
        <f t="shared" si="4"/>
        <v>7775500</v>
      </c>
      <c r="M42" s="17"/>
      <c r="O42" s="7" t="s">
        <v>19</v>
      </c>
      <c r="P42" s="43">
        <f>F42/E42</f>
        <v>49842.948717948719</v>
      </c>
    </row>
    <row r="43" spans="2:16" x14ac:dyDescent="0.25">
      <c r="B43" s="18"/>
      <c r="E43" s="20"/>
      <c r="F43" s="20"/>
      <c r="G43" s="30"/>
      <c r="H43" s="30"/>
      <c r="I43" s="30"/>
      <c r="J43" s="30"/>
      <c r="K43" s="30"/>
      <c r="L43" s="22"/>
      <c r="M43" s="17"/>
    </row>
    <row r="44" spans="2:16" ht="15.75" thickBot="1" x14ac:dyDescent="0.3">
      <c r="B44" s="18"/>
      <c r="C44" s="27" t="s">
        <v>20</v>
      </c>
      <c r="D44" s="35" t="s">
        <v>14</v>
      </c>
      <c r="E44" s="36" t="s">
        <v>3</v>
      </c>
      <c r="F44" s="36" t="s">
        <v>4</v>
      </c>
      <c r="G44" s="45" t="s">
        <v>21</v>
      </c>
      <c r="H44" s="35" t="s">
        <v>5</v>
      </c>
      <c r="I44" s="30"/>
      <c r="J44" s="30"/>
      <c r="K44" s="30"/>
      <c r="L44" s="22"/>
      <c r="M44" s="17"/>
    </row>
    <row r="45" spans="2:16" x14ac:dyDescent="0.25">
      <c r="B45" s="18"/>
      <c r="C45" s="40" t="str">
        <f t="shared" ref="C45:D47" si="5">C37</f>
        <v>First</v>
      </c>
      <c r="D45" s="40">
        <f t="shared" si="5"/>
        <v>5000</v>
      </c>
      <c r="E45" s="20">
        <f>E42</f>
        <v>156</v>
      </c>
      <c r="F45" s="20">
        <f>G42</f>
        <v>624600</v>
      </c>
      <c r="G45" s="46">
        <f>[1]Rates!E17</f>
        <v>48.52</v>
      </c>
      <c r="H45" s="23">
        <f>E45*G45</f>
        <v>7569.1200000000008</v>
      </c>
      <c r="I45" s="46"/>
      <c r="J45" s="46"/>
      <c r="K45" s="46"/>
      <c r="L45" s="22"/>
      <c r="M45" s="17"/>
    </row>
    <row r="46" spans="2:16" x14ac:dyDescent="0.25">
      <c r="B46" s="18"/>
      <c r="C46" s="40" t="str">
        <f t="shared" si="5"/>
        <v>Next</v>
      </c>
      <c r="D46" s="40">
        <f t="shared" si="5"/>
        <v>5000</v>
      </c>
      <c r="E46" s="20"/>
      <c r="F46" s="20">
        <f>H42</f>
        <v>445700</v>
      </c>
      <c r="G46" s="47">
        <f>[1]Rates!E18</f>
        <v>9.2434000000000006E-3</v>
      </c>
      <c r="H46" s="23">
        <f>F46*G46</f>
        <v>4119.7833799999999</v>
      </c>
      <c r="I46" s="46"/>
      <c r="J46" s="46"/>
      <c r="K46" s="46"/>
      <c r="L46" s="22"/>
      <c r="M46" s="17"/>
    </row>
    <row r="47" spans="2:16" x14ac:dyDescent="0.25">
      <c r="B47" s="18"/>
      <c r="C47" s="40" t="str">
        <f t="shared" si="5"/>
        <v>Next</v>
      </c>
      <c r="D47" s="40">
        <f t="shared" si="5"/>
        <v>10000</v>
      </c>
      <c r="E47" s="20"/>
      <c r="F47" s="20">
        <f>I42</f>
        <v>712300</v>
      </c>
      <c r="G47" s="47">
        <f>[1]Rates!E19</f>
        <v>7.8729999999999998E-3</v>
      </c>
      <c r="H47" s="23">
        <f>F47*G47</f>
        <v>5607.9378999999999</v>
      </c>
      <c r="I47" s="46"/>
      <c r="J47" s="46"/>
      <c r="K47" s="46"/>
      <c r="L47" s="22"/>
      <c r="M47" s="17"/>
    </row>
    <row r="48" spans="2:16" x14ac:dyDescent="0.25">
      <c r="B48" s="18"/>
      <c r="C48" s="39" t="s">
        <v>23</v>
      </c>
      <c r="D48" s="40">
        <v>20000</v>
      </c>
      <c r="E48" s="20"/>
      <c r="F48" s="20">
        <f>J42</f>
        <v>5992900</v>
      </c>
      <c r="G48" s="47">
        <f>[1]Rates!E20</f>
        <v>6.44737E-3</v>
      </c>
      <c r="H48" s="23">
        <f>F48*G48</f>
        <v>38638.443673000002</v>
      </c>
      <c r="I48" s="46"/>
      <c r="J48" s="46"/>
      <c r="K48" s="46"/>
      <c r="L48" s="22"/>
      <c r="M48" s="17"/>
    </row>
    <row r="49" spans="2:16" ht="15.75" thickBot="1" x14ac:dyDescent="0.3">
      <c r="B49" s="18"/>
      <c r="C49" s="40"/>
      <c r="D49" s="40"/>
      <c r="E49" s="36"/>
      <c r="F49" s="36"/>
      <c r="G49" s="47"/>
      <c r="H49" s="48"/>
      <c r="I49" s="46"/>
      <c r="J49" s="46"/>
      <c r="K49" s="46"/>
      <c r="L49" s="22"/>
      <c r="M49" s="17"/>
    </row>
    <row r="50" spans="2:16" x14ac:dyDescent="0.25">
      <c r="B50" s="18"/>
      <c r="C50" s="27"/>
      <c r="E50" s="20">
        <f>SUM(E45:E49)</f>
        <v>156</v>
      </c>
      <c r="F50" s="20">
        <f>SUM(F45:F49)</f>
        <v>7775500</v>
      </c>
      <c r="G50" s="30"/>
      <c r="H50" s="23">
        <f>SUM(H45:H49)</f>
        <v>55935.284953000002</v>
      </c>
      <c r="I50" s="30"/>
      <c r="J50" s="30"/>
      <c r="K50" s="30"/>
      <c r="L50" s="50"/>
      <c r="M50" s="51"/>
    </row>
    <row r="51" spans="2:16" x14ac:dyDescent="0.25">
      <c r="B51" s="18"/>
      <c r="C51" s="27"/>
      <c r="E51" s="20"/>
      <c r="F51" s="20"/>
      <c r="G51" s="30"/>
      <c r="H51" s="23"/>
      <c r="I51" s="30"/>
      <c r="J51" s="30"/>
      <c r="K51" s="30"/>
      <c r="L51" s="50"/>
      <c r="M51" s="51"/>
    </row>
    <row r="52" spans="2:16" x14ac:dyDescent="0.25">
      <c r="B52" s="18"/>
      <c r="C52" s="27"/>
      <c r="E52" s="20"/>
      <c r="F52" s="20"/>
      <c r="G52" s="30"/>
      <c r="H52" s="30"/>
      <c r="I52" s="30"/>
      <c r="J52" s="30"/>
      <c r="K52" s="30"/>
      <c r="L52" s="22"/>
      <c r="M52" s="17"/>
    </row>
    <row r="53" spans="2:16" x14ac:dyDescent="0.25">
      <c r="B53" s="18"/>
      <c r="C53" s="32" t="s">
        <v>24</v>
      </c>
      <c r="E53" s="20"/>
      <c r="F53" s="20"/>
      <c r="G53" s="34" t="str">
        <f>C55</f>
        <v>First</v>
      </c>
      <c r="H53" s="33" t="str">
        <f>C56</f>
        <v>over</v>
      </c>
      <c r="M53" s="17"/>
    </row>
    <row r="54" spans="2:16" ht="15.75" thickBot="1" x14ac:dyDescent="0.3">
      <c r="B54" s="18"/>
      <c r="C54" s="31" t="s">
        <v>13</v>
      </c>
      <c r="D54" s="56" t="s">
        <v>14</v>
      </c>
      <c r="E54" s="53" t="s">
        <v>3</v>
      </c>
      <c r="F54" s="53" t="s">
        <v>4</v>
      </c>
      <c r="G54" s="57">
        <f>D55</f>
        <v>20000</v>
      </c>
      <c r="H54" s="57">
        <f>D56</f>
        <v>20000</v>
      </c>
      <c r="L54" s="38" t="s">
        <v>15</v>
      </c>
      <c r="M54" s="17"/>
    </row>
    <row r="55" spans="2:16" x14ac:dyDescent="0.25">
      <c r="B55" s="18"/>
      <c r="C55" s="39" t="s">
        <v>16</v>
      </c>
      <c r="D55" s="40">
        <v>20000</v>
      </c>
      <c r="E55" s="20">
        <v>29</v>
      </c>
      <c r="F55" s="20">
        <v>185700</v>
      </c>
      <c r="G55" s="41">
        <f>F55</f>
        <v>185700</v>
      </c>
      <c r="L55" s="54">
        <f>SUM(G55:K55)</f>
        <v>185700</v>
      </c>
      <c r="M55" s="17"/>
    </row>
    <row r="56" spans="2:16" x14ac:dyDescent="0.25">
      <c r="B56" s="18"/>
      <c r="C56" s="39" t="s">
        <v>18</v>
      </c>
      <c r="D56" s="79">
        <v>20000</v>
      </c>
      <c r="E56" s="53">
        <v>37</v>
      </c>
      <c r="F56" s="53">
        <v>2150400</v>
      </c>
      <c r="G56" s="53">
        <f>E56*D55</f>
        <v>740000</v>
      </c>
      <c r="H56" s="53">
        <f>F56-G56</f>
        <v>1410400</v>
      </c>
      <c r="L56" s="60">
        <f>SUM(G56:K56)</f>
        <v>2150400</v>
      </c>
      <c r="M56" s="17"/>
      <c r="P56" s="61"/>
    </row>
    <row r="57" spans="2:16" x14ac:dyDescent="0.25">
      <c r="B57" s="18"/>
      <c r="C57" s="39"/>
      <c r="D57" s="7" t="s">
        <v>25</v>
      </c>
      <c r="E57" s="20">
        <f>SUM(E55:E56)</f>
        <v>66</v>
      </c>
      <c r="F57" s="20">
        <f>SUM(F55:F56)</f>
        <v>2336100</v>
      </c>
      <c r="G57" s="20">
        <f>SUM(G55:G56)</f>
        <v>925700</v>
      </c>
      <c r="H57" s="20">
        <f>SUM(H56)</f>
        <v>1410400</v>
      </c>
      <c r="L57" s="20">
        <f>SUM(L55:L56)</f>
        <v>2336100</v>
      </c>
      <c r="M57" s="17"/>
      <c r="P57" s="43">
        <f>F57/E57</f>
        <v>35395.454545454544</v>
      </c>
    </row>
    <row r="58" spans="2:16" x14ac:dyDescent="0.25">
      <c r="B58" s="18"/>
      <c r="C58" s="39"/>
      <c r="E58" s="20"/>
      <c r="F58" s="20"/>
      <c r="G58" s="20"/>
      <c r="H58" s="20"/>
      <c r="M58" s="17"/>
      <c r="P58" s="61"/>
    </row>
    <row r="59" spans="2:16" x14ac:dyDescent="0.25">
      <c r="B59" s="18"/>
      <c r="E59" s="20"/>
      <c r="F59" s="20"/>
      <c r="G59" s="30"/>
      <c r="H59" s="30"/>
      <c r="I59" s="30"/>
      <c r="J59" s="30"/>
      <c r="K59" s="30"/>
      <c r="L59" s="22"/>
      <c r="M59" s="17"/>
    </row>
    <row r="60" spans="2:16" x14ac:dyDescent="0.25">
      <c r="B60" s="18"/>
      <c r="C60" s="27" t="s">
        <v>20</v>
      </c>
      <c r="D60" s="56" t="s">
        <v>14</v>
      </c>
      <c r="E60" s="53" t="s">
        <v>3</v>
      </c>
      <c r="F60" s="53" t="s">
        <v>4</v>
      </c>
      <c r="G60" s="62" t="s">
        <v>21</v>
      </c>
      <c r="H60" s="56" t="s">
        <v>5</v>
      </c>
      <c r="I60" s="21"/>
      <c r="J60" s="30"/>
      <c r="K60" s="30"/>
      <c r="L60" s="22"/>
      <c r="M60" s="17"/>
    </row>
    <row r="61" spans="2:16" x14ac:dyDescent="0.25">
      <c r="B61" s="18"/>
      <c r="C61" s="39" t="s">
        <v>16</v>
      </c>
      <c r="D61" s="40">
        <f>D55</f>
        <v>20000</v>
      </c>
      <c r="E61" s="20">
        <f>E57</f>
        <v>66</v>
      </c>
      <c r="F61" s="20">
        <f>F55</f>
        <v>185700</v>
      </c>
      <c r="G61" s="46">
        <f>[1]Rates!E23</f>
        <v>173.4649</v>
      </c>
      <c r="H61" s="23">
        <f>E61*G61</f>
        <v>11448.6834</v>
      </c>
      <c r="I61" s="23"/>
      <c r="J61" s="46"/>
      <c r="K61" s="46"/>
      <c r="L61" s="22"/>
      <c r="M61" s="17"/>
      <c r="O61" s="52"/>
    </row>
    <row r="62" spans="2:16" x14ac:dyDescent="0.25">
      <c r="B62" s="18"/>
      <c r="C62" s="39" t="s">
        <v>18</v>
      </c>
      <c r="D62" s="40">
        <v>20000</v>
      </c>
      <c r="E62" s="53"/>
      <c r="F62" s="53">
        <f>F56</f>
        <v>2150400</v>
      </c>
      <c r="G62" s="62">
        <f>[1]Rates!E24</f>
        <v>6.44737E-3</v>
      </c>
      <c r="H62" s="26">
        <f>F62*G62</f>
        <v>13864.424448</v>
      </c>
      <c r="I62" s="23"/>
      <c r="J62" s="30"/>
      <c r="K62" s="30"/>
      <c r="L62" s="50"/>
      <c r="M62" s="17"/>
    </row>
    <row r="63" spans="2:16" ht="15.75" thickBot="1" x14ac:dyDescent="0.3">
      <c r="B63" s="18"/>
      <c r="C63" s="27"/>
      <c r="E63" s="20">
        <f>SUM(E61:E62)</f>
        <v>66</v>
      </c>
      <c r="F63" s="20">
        <f>SUM(F61:F62)</f>
        <v>2336100</v>
      </c>
      <c r="G63" s="30"/>
      <c r="H63" s="65">
        <f>SUM(H61:H62)</f>
        <v>25313.107848</v>
      </c>
      <c r="I63" s="80"/>
      <c r="J63" s="30"/>
      <c r="K63" s="30"/>
      <c r="L63" s="22"/>
      <c r="M63" s="17"/>
    </row>
    <row r="64" spans="2:16" ht="15.75" thickTop="1" x14ac:dyDescent="0.25">
      <c r="B64" s="18"/>
      <c r="C64" s="27"/>
      <c r="E64" s="33"/>
      <c r="F64" s="20"/>
      <c r="G64" s="30"/>
      <c r="I64" s="68"/>
      <c r="J64" s="68"/>
      <c r="K64" s="68"/>
      <c r="M64" s="17"/>
    </row>
    <row r="65" spans="2:16" x14ac:dyDescent="0.25">
      <c r="B65" s="18"/>
      <c r="C65" s="32"/>
      <c r="E65" s="20"/>
      <c r="F65" s="20"/>
      <c r="G65" s="34"/>
      <c r="M65" s="17"/>
    </row>
    <row r="66" spans="2:16" x14ac:dyDescent="0.25">
      <c r="B66" s="18"/>
      <c r="C66" s="31"/>
      <c r="D66" s="21"/>
      <c r="E66" s="20"/>
      <c r="F66" s="20"/>
      <c r="G66" s="34"/>
      <c r="M66" s="17"/>
    </row>
    <row r="67" spans="2:16" x14ac:dyDescent="0.25">
      <c r="B67" s="18"/>
      <c r="C67" s="39"/>
      <c r="D67" s="40"/>
      <c r="E67" s="20"/>
      <c r="F67" s="20"/>
      <c r="G67" s="41"/>
      <c r="M67" s="17"/>
    </row>
    <row r="68" spans="2:16" x14ac:dyDescent="0.25">
      <c r="B68" s="18"/>
      <c r="C68" s="27"/>
      <c r="E68" s="20"/>
      <c r="F68" s="20"/>
      <c r="G68" s="20"/>
      <c r="M68" s="17"/>
      <c r="P68" s="61"/>
    </row>
    <row r="69" spans="2:16" x14ac:dyDescent="0.25">
      <c r="B69" s="18"/>
      <c r="E69" s="20"/>
      <c r="F69" s="20"/>
      <c r="G69" s="30"/>
      <c r="H69" s="30"/>
      <c r="I69" s="30"/>
      <c r="J69" s="30"/>
      <c r="K69" s="30"/>
      <c r="L69" s="22"/>
      <c r="M69" s="17"/>
    </row>
    <row r="70" spans="2:16" x14ac:dyDescent="0.25">
      <c r="B70" s="18"/>
      <c r="C70" s="27"/>
      <c r="D70" s="21"/>
      <c r="E70" s="20"/>
      <c r="F70" s="20"/>
      <c r="G70" s="30"/>
      <c r="H70" s="21"/>
      <c r="I70" s="30"/>
      <c r="J70" s="30"/>
      <c r="K70" s="30"/>
      <c r="L70" s="22"/>
      <c r="M70" s="17"/>
    </row>
    <row r="71" spans="2:16" x14ac:dyDescent="0.25">
      <c r="B71" s="18"/>
      <c r="C71" s="40"/>
      <c r="D71" s="40"/>
      <c r="E71" s="20"/>
      <c r="F71" s="20"/>
      <c r="G71" s="47"/>
      <c r="H71" s="23"/>
      <c r="I71" s="46"/>
      <c r="J71" s="46"/>
      <c r="K71" s="46"/>
      <c r="L71" s="22"/>
      <c r="M71" s="17"/>
      <c r="O71" s="52"/>
    </row>
    <row r="72" spans="2:16" x14ac:dyDescent="0.25">
      <c r="B72" s="18"/>
      <c r="C72" s="27"/>
      <c r="E72" s="20"/>
      <c r="F72" s="20"/>
      <c r="G72" s="30"/>
      <c r="H72" s="23"/>
      <c r="I72" s="30"/>
      <c r="J72" s="30"/>
      <c r="K72" s="30"/>
      <c r="L72" s="50"/>
      <c r="M72" s="17"/>
    </row>
    <row r="73" spans="2:16" x14ac:dyDescent="0.25">
      <c r="B73" s="18"/>
      <c r="C73" s="27"/>
      <c r="E73" s="20"/>
      <c r="F73" s="20"/>
      <c r="G73" s="30"/>
      <c r="H73" s="30"/>
      <c r="I73" s="30"/>
      <c r="J73" s="30"/>
      <c r="K73" s="30"/>
      <c r="L73" s="22"/>
      <c r="M73" s="17"/>
    </row>
    <row r="74" spans="2:16" x14ac:dyDescent="0.25">
      <c r="B74" s="18"/>
      <c r="C74" s="27"/>
      <c r="E74" s="33"/>
      <c r="F74" s="20"/>
      <c r="G74" s="30"/>
      <c r="I74" s="68"/>
      <c r="J74" s="68"/>
      <c r="K74" s="68"/>
      <c r="M74" s="17"/>
    </row>
    <row r="75" spans="2:16" x14ac:dyDescent="0.25">
      <c r="B75" s="18"/>
      <c r="C75" s="32"/>
      <c r="E75" s="20"/>
      <c r="F75" s="20"/>
      <c r="G75" s="21"/>
      <c r="M75" s="17"/>
    </row>
    <row r="76" spans="2:16" x14ac:dyDescent="0.25">
      <c r="B76" s="18"/>
      <c r="C76" s="31"/>
      <c r="D76" s="21"/>
      <c r="E76" s="20"/>
      <c r="F76" s="20"/>
      <c r="G76" s="40"/>
      <c r="M76" s="17"/>
    </row>
    <row r="77" spans="2:16" x14ac:dyDescent="0.25">
      <c r="B77" s="18"/>
      <c r="C77" s="39"/>
      <c r="D77" s="40"/>
      <c r="E77" s="69"/>
      <c r="F77" s="69"/>
      <c r="G77" s="41"/>
      <c r="M77" s="17"/>
    </row>
    <row r="78" spans="2:16" x14ac:dyDescent="0.25">
      <c r="B78" s="18"/>
      <c r="C78" s="27"/>
      <c r="E78" s="20"/>
      <c r="F78" s="20"/>
      <c r="G78" s="54"/>
      <c r="M78" s="17"/>
      <c r="P78" s="43"/>
    </row>
    <row r="79" spans="2:16" x14ac:dyDescent="0.25">
      <c r="B79" s="18"/>
      <c r="C79" s="27"/>
      <c r="E79" s="20"/>
      <c r="F79" s="20"/>
      <c r="G79" s="20"/>
      <c r="H79" s="20"/>
      <c r="I79" s="20"/>
      <c r="J79" s="20"/>
      <c r="K79" s="20"/>
      <c r="L79" s="54"/>
      <c r="M79" s="17"/>
    </row>
    <row r="80" spans="2:16" x14ac:dyDescent="0.25">
      <c r="B80" s="18"/>
      <c r="C80" s="27"/>
      <c r="D80" s="21"/>
      <c r="E80" s="20"/>
      <c r="F80" s="20"/>
      <c r="G80" s="30"/>
      <c r="H80" s="21"/>
      <c r="M80" s="17"/>
    </row>
    <row r="81" spans="2:16" x14ac:dyDescent="0.25">
      <c r="B81" s="18"/>
      <c r="C81" s="39"/>
      <c r="D81" s="40"/>
      <c r="E81" s="20"/>
      <c r="F81" s="20"/>
      <c r="G81" s="47"/>
      <c r="H81" s="23"/>
      <c r="M81" s="17"/>
    </row>
    <row r="82" spans="2:16" x14ac:dyDescent="0.25">
      <c r="B82" s="18"/>
      <c r="C82" s="27"/>
      <c r="E82" s="20"/>
      <c r="F82" s="20"/>
      <c r="G82" s="30"/>
      <c r="H82" s="23"/>
      <c r="M82" s="17"/>
    </row>
    <row r="83" spans="2:16" x14ac:dyDescent="0.25">
      <c r="B83" s="18"/>
      <c r="E83" s="33"/>
      <c r="F83" s="20"/>
      <c r="G83" s="30"/>
      <c r="M83" s="17"/>
    </row>
    <row r="84" spans="2:16" x14ac:dyDescent="0.25">
      <c r="B84" s="18"/>
      <c r="E84" s="33"/>
      <c r="F84" s="20"/>
      <c r="G84" s="30"/>
      <c r="M84" s="17"/>
    </row>
    <row r="85" spans="2:16" x14ac:dyDescent="0.25">
      <c r="B85" s="18"/>
      <c r="C85" s="32"/>
      <c r="E85" s="20"/>
      <c r="F85" s="20"/>
      <c r="G85" s="21"/>
      <c r="M85" s="17"/>
    </row>
    <row r="86" spans="2:16" x14ac:dyDescent="0.25">
      <c r="B86" s="18"/>
      <c r="C86" s="31"/>
      <c r="D86" s="21"/>
      <c r="E86" s="20"/>
      <c r="F86" s="20"/>
      <c r="G86" s="40"/>
      <c r="M86" s="17"/>
    </row>
    <row r="87" spans="2:16" x14ac:dyDescent="0.25">
      <c r="B87" s="18"/>
      <c r="C87" s="39"/>
      <c r="D87" s="40"/>
      <c r="E87" s="20"/>
      <c r="F87" s="81"/>
      <c r="G87" s="41"/>
      <c r="M87" s="17"/>
    </row>
    <row r="88" spans="2:16" x14ac:dyDescent="0.25">
      <c r="B88" s="18"/>
      <c r="C88" s="27"/>
      <c r="E88" s="20"/>
      <c r="F88" s="20"/>
      <c r="G88" s="54"/>
      <c r="M88" s="17"/>
      <c r="P88" s="43"/>
    </row>
    <row r="89" spans="2:16" x14ac:dyDescent="0.25">
      <c r="B89" s="18"/>
      <c r="C89" s="27"/>
      <c r="E89" s="20"/>
      <c r="F89" s="20"/>
      <c r="G89" s="20"/>
      <c r="H89" s="20"/>
      <c r="I89" s="20"/>
      <c r="J89" s="20"/>
      <c r="K89" s="20"/>
      <c r="L89" s="54"/>
      <c r="M89" s="17"/>
    </row>
    <row r="90" spans="2:16" x14ac:dyDescent="0.25">
      <c r="B90" s="18"/>
      <c r="C90" s="27"/>
      <c r="D90" s="21"/>
      <c r="E90" s="20"/>
      <c r="F90" s="20"/>
      <c r="G90" s="30"/>
      <c r="H90" s="21"/>
      <c r="M90" s="17"/>
    </row>
    <row r="91" spans="2:16" x14ac:dyDescent="0.25">
      <c r="B91" s="18"/>
      <c r="C91" s="39"/>
      <c r="D91" s="40"/>
      <c r="E91" s="20"/>
      <c r="F91" s="20"/>
      <c r="G91" s="47"/>
      <c r="H91" s="23"/>
      <c r="M91" s="17"/>
    </row>
    <row r="92" spans="2:16" x14ac:dyDescent="0.25">
      <c r="B92" s="18"/>
      <c r="C92" s="27"/>
      <c r="E92" s="20"/>
      <c r="F92" s="20"/>
      <c r="G92" s="30"/>
      <c r="H92" s="23"/>
      <c r="M92" s="17"/>
    </row>
    <row r="93" spans="2:16" x14ac:dyDescent="0.25">
      <c r="B93" s="18"/>
      <c r="E93" s="33"/>
      <c r="F93" s="20"/>
      <c r="G93" s="30"/>
      <c r="M93" s="17"/>
    </row>
    <row r="94" spans="2:16" x14ac:dyDescent="0.25">
      <c r="B94" s="18"/>
      <c r="E94" s="33"/>
      <c r="F94" s="20"/>
      <c r="G94" s="30"/>
      <c r="M94" s="17"/>
    </row>
    <row r="95" spans="2:16" x14ac:dyDescent="0.25">
      <c r="B95" s="18"/>
      <c r="C95" s="82"/>
      <c r="E95" s="20"/>
      <c r="F95" s="20"/>
      <c r="G95" s="21"/>
      <c r="H95" s="21"/>
      <c r="I95" s="21"/>
      <c r="J95" s="21"/>
      <c r="K95" s="21"/>
      <c r="L95" s="21"/>
      <c r="M95" s="17"/>
    </row>
    <row r="96" spans="2:16" x14ac:dyDescent="0.25">
      <c r="B96" s="18"/>
      <c r="C96" s="31"/>
      <c r="D96" s="21"/>
      <c r="E96" s="20"/>
      <c r="F96" s="20"/>
      <c r="G96" s="40"/>
      <c r="H96" s="40"/>
      <c r="I96" s="40"/>
      <c r="J96" s="40"/>
      <c r="K96" s="40"/>
      <c r="L96" s="40"/>
      <c r="M96" s="17"/>
    </row>
    <row r="97" spans="2:16" x14ac:dyDescent="0.25">
      <c r="B97" s="18"/>
      <c r="C97" s="39"/>
      <c r="D97" s="40"/>
      <c r="E97" s="69"/>
      <c r="F97" s="69"/>
      <c r="G97" s="41"/>
      <c r="H97" s="41"/>
      <c r="I97" s="41"/>
      <c r="J97" s="41"/>
      <c r="K97" s="41"/>
      <c r="L97" s="41"/>
      <c r="M97" s="17"/>
    </row>
    <row r="98" spans="2:16" x14ac:dyDescent="0.25">
      <c r="B98" s="18"/>
      <c r="C98" s="27"/>
      <c r="E98" s="20"/>
      <c r="F98" s="20"/>
      <c r="G98" s="54"/>
      <c r="H98" s="54"/>
      <c r="I98" s="54"/>
      <c r="J98" s="54"/>
      <c r="K98" s="54"/>
      <c r="L98" s="54"/>
      <c r="M98" s="17"/>
      <c r="P98" s="43"/>
    </row>
    <row r="99" spans="2:16" x14ac:dyDescent="0.25">
      <c r="B99" s="18"/>
      <c r="E99" s="20"/>
      <c r="F99" s="20"/>
      <c r="G99" s="30"/>
      <c r="H99" s="30"/>
      <c r="I99" s="30"/>
      <c r="J99" s="30"/>
      <c r="K99" s="30"/>
      <c r="M99" s="17"/>
    </row>
    <row r="100" spans="2:16" x14ac:dyDescent="0.25">
      <c r="B100" s="18"/>
      <c r="C100" s="27"/>
      <c r="D100" s="21"/>
      <c r="E100" s="20"/>
      <c r="F100" s="20"/>
      <c r="G100" s="30"/>
      <c r="H100" s="21"/>
      <c r="I100" s="30"/>
      <c r="J100" s="30"/>
      <c r="K100" s="30"/>
      <c r="M100" s="17"/>
    </row>
    <row r="101" spans="2:16" x14ac:dyDescent="0.25">
      <c r="B101" s="18"/>
      <c r="C101" s="39"/>
      <c r="D101" s="40"/>
      <c r="E101" s="20"/>
      <c r="F101" s="20"/>
      <c r="G101" s="47"/>
      <c r="H101" s="23"/>
      <c r="I101" s="46"/>
      <c r="J101" s="46"/>
      <c r="K101" s="46"/>
      <c r="M101" s="17"/>
    </row>
    <row r="102" spans="2:16" x14ac:dyDescent="0.25">
      <c r="B102" s="18"/>
      <c r="C102" s="27"/>
      <c r="E102" s="20"/>
      <c r="F102" s="20"/>
      <c r="G102" s="30"/>
      <c r="H102" s="23"/>
      <c r="I102" s="30"/>
      <c r="J102" s="30"/>
      <c r="K102" s="30"/>
      <c r="M102" s="17"/>
    </row>
    <row r="103" spans="2:16" x14ac:dyDescent="0.25">
      <c r="B103" s="18"/>
      <c r="E103" s="33"/>
      <c r="F103" s="20"/>
      <c r="G103" s="30"/>
      <c r="M103" s="17"/>
    </row>
    <row r="104" spans="2:16" x14ac:dyDescent="0.25">
      <c r="B104" s="18"/>
      <c r="E104" s="33"/>
      <c r="F104" s="20"/>
      <c r="G104" s="30"/>
      <c r="M104" s="17"/>
    </row>
    <row r="105" spans="2:16" x14ac:dyDescent="0.25">
      <c r="B105" s="18"/>
      <c r="C105" s="82"/>
      <c r="E105" s="20"/>
      <c r="F105" s="20"/>
      <c r="G105" s="21"/>
      <c r="H105" s="21"/>
      <c r="I105" s="21"/>
      <c r="J105" s="21"/>
      <c r="K105" s="21"/>
      <c r="L105" s="21"/>
      <c r="M105" s="17"/>
    </row>
    <row r="106" spans="2:16" x14ac:dyDescent="0.25">
      <c r="B106" s="18"/>
      <c r="C106" s="31"/>
      <c r="D106" s="21"/>
      <c r="E106" s="20"/>
      <c r="F106" s="20"/>
      <c r="G106" s="40"/>
      <c r="H106" s="40"/>
      <c r="I106" s="40"/>
      <c r="J106" s="40"/>
      <c r="K106" s="40"/>
      <c r="L106" s="40"/>
      <c r="M106" s="17"/>
    </row>
    <row r="107" spans="2:16" x14ac:dyDescent="0.25">
      <c r="B107" s="18"/>
      <c r="C107" s="39"/>
      <c r="D107" s="40"/>
      <c r="E107" s="20"/>
      <c r="F107" s="81"/>
      <c r="G107" s="41"/>
      <c r="H107" s="41"/>
      <c r="I107" s="41"/>
      <c r="J107" s="41"/>
      <c r="K107" s="41"/>
      <c r="L107" s="41"/>
      <c r="M107" s="17"/>
    </row>
    <row r="108" spans="2:16" x14ac:dyDescent="0.25">
      <c r="B108" s="18"/>
      <c r="C108" s="27"/>
      <c r="E108" s="20"/>
      <c r="F108" s="20"/>
      <c r="G108" s="54"/>
      <c r="H108" s="54"/>
      <c r="I108" s="54"/>
      <c r="J108" s="54"/>
      <c r="K108" s="54"/>
      <c r="L108" s="54"/>
      <c r="M108" s="17"/>
      <c r="P108" s="43"/>
    </row>
    <row r="109" spans="2:16" x14ac:dyDescent="0.25">
      <c r="B109" s="18"/>
      <c r="E109" s="20"/>
      <c r="F109" s="20"/>
      <c r="G109" s="30"/>
      <c r="H109" s="30"/>
      <c r="I109" s="30"/>
      <c r="J109" s="30"/>
      <c r="K109" s="30"/>
      <c r="M109" s="17"/>
    </row>
    <row r="110" spans="2:16" x14ac:dyDescent="0.25">
      <c r="B110" s="18"/>
      <c r="C110" s="27"/>
      <c r="D110" s="21"/>
      <c r="E110" s="20"/>
      <c r="F110" s="20"/>
      <c r="G110" s="30"/>
      <c r="H110" s="21"/>
      <c r="I110" s="30"/>
      <c r="J110" s="30"/>
      <c r="K110" s="30"/>
      <c r="M110" s="17"/>
    </row>
    <row r="111" spans="2:16" x14ac:dyDescent="0.25">
      <c r="B111" s="18"/>
      <c r="C111" s="39"/>
      <c r="D111" s="40"/>
      <c r="E111" s="20"/>
      <c r="F111" s="20"/>
      <c r="G111" s="47"/>
      <c r="H111" s="23"/>
      <c r="I111" s="46"/>
      <c r="J111" s="46"/>
      <c r="K111" s="46"/>
      <c r="M111" s="17"/>
    </row>
    <row r="112" spans="2:16" x14ac:dyDescent="0.25">
      <c r="B112" s="18"/>
      <c r="C112" s="27"/>
      <c r="E112" s="20"/>
      <c r="F112" s="20"/>
      <c r="G112" s="30"/>
      <c r="H112" s="23"/>
      <c r="I112" s="30"/>
      <c r="J112" s="30"/>
      <c r="K112" s="30"/>
      <c r="M112" s="17"/>
    </row>
    <row r="113" spans="2:13" ht="15.75" thickBot="1" x14ac:dyDescent="0.3">
      <c r="B113" s="70"/>
      <c r="E113" s="33"/>
      <c r="F113" s="20"/>
      <c r="G113" s="30"/>
      <c r="J113" s="71"/>
      <c r="K113" s="71"/>
      <c r="L113" s="71"/>
      <c r="M113" s="73"/>
    </row>
    <row r="114" spans="2:13" x14ac:dyDescent="0.25">
      <c r="C114" s="31"/>
      <c r="E114" s="20"/>
      <c r="F114" s="20"/>
      <c r="G114" s="30"/>
      <c r="H114" s="30"/>
      <c r="I114" s="30"/>
      <c r="J114" s="30"/>
      <c r="K114" s="30"/>
      <c r="L114" s="34"/>
    </row>
  </sheetData>
  <mergeCells count="4">
    <mergeCell ref="B4:M4"/>
    <mergeCell ref="B5:M5"/>
    <mergeCell ref="B6:M6"/>
    <mergeCell ref="B7:I7"/>
  </mergeCells>
  <printOptions horizontalCentered="1"/>
  <pageMargins left="0.25" right="0.25" top="0.5" bottom="0.5" header="0" footer="0"/>
  <pageSetup scale="69" fitToHeight="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Existing Billing Analysis</vt:lpstr>
      <vt:lpstr>Proposed Billing Analysis</vt:lpstr>
      <vt:lpstr>'Existing Billing Analysis'!Print_Area</vt:lpstr>
      <vt:lpstr>'Proposed Billing Analysis'!Print_Area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purdy</dc:creator>
  <cp:lastModifiedBy>steve purdy</cp:lastModifiedBy>
  <dcterms:created xsi:type="dcterms:W3CDTF">2026-08-16T21:27:28Z</dcterms:created>
  <dcterms:modified xsi:type="dcterms:W3CDTF">2026-08-16T22:18:11Z</dcterms:modified>
</cp:coreProperties>
</file>