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d89f3ba4d81d9904/Desktop/Sue files/Fountain Run Wtr/"/>
    </mc:Choice>
  </mc:AlternateContent>
  <xr:revisionPtr revIDLastSave="1" documentId="8_{1B79C8A6-2E9F-431B-B985-BBBCEEAEB4D5}" xr6:coauthVersionLast="47" xr6:coauthVersionMax="47" xr10:uidLastSave="{B76F62D8-CF9B-42B1-B463-B46F652C4E9F}"/>
  <bookViews>
    <workbookView xWindow="555" yWindow="0" windowWidth="19635" windowHeight="10575" xr2:uid="{4D9593B2-E0A7-4712-8FD5-CB155A1B4EF6}"/>
  </bookViews>
  <sheets>
    <sheet name="SAO" sheetId="1" r:id="rId1"/>
  </sheets>
  <externalReferences>
    <externalReference r:id="rId2"/>
  </externalReferences>
  <definedNames>
    <definedName name="AHV">#REF!</definedName>
    <definedName name="_xlnm.Print_Area" localSheetId="0">SAO!$A$1:$I$42</definedName>
    <definedName name="_xlnm.Print_Are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7" i="1" l="1"/>
  <c r="F9" i="1"/>
  <c r="C47" i="1"/>
  <c r="F39" i="1"/>
  <c r="C39" i="1"/>
  <c r="H38" i="1"/>
  <c r="H37" i="1"/>
  <c r="C34" i="1"/>
  <c r="F33" i="1"/>
  <c r="H33" i="1" s="1"/>
  <c r="F32" i="1"/>
  <c r="C29" i="1"/>
  <c r="H28" i="1"/>
  <c r="F27" i="1"/>
  <c r="H27" i="1" s="1"/>
  <c r="H26" i="1"/>
  <c r="H25" i="1"/>
  <c r="H24" i="1"/>
  <c r="F23" i="1"/>
  <c r="H23" i="1" s="1"/>
  <c r="F22" i="1"/>
  <c r="H22" i="1" s="1"/>
  <c r="H21" i="1"/>
  <c r="H20" i="1"/>
  <c r="H19" i="1"/>
  <c r="F18" i="1"/>
  <c r="H18" i="1" s="1"/>
  <c r="F17" i="1"/>
  <c r="H17" i="1" s="1"/>
  <c r="F16" i="1"/>
  <c r="H16" i="1" s="1"/>
  <c r="F15" i="1"/>
  <c r="H14" i="1"/>
  <c r="F13" i="1"/>
  <c r="F12" i="1"/>
  <c r="C9" i="1"/>
  <c r="H8" i="1"/>
  <c r="H7" i="1"/>
  <c r="H9" i="1" s="1"/>
  <c r="C41" i="1" l="1"/>
  <c r="H39" i="1"/>
  <c r="F34" i="1"/>
  <c r="F29" i="1"/>
  <c r="F47" i="1"/>
  <c r="H32" i="1"/>
  <c r="H34" i="1" s="1"/>
  <c r="H13" i="1"/>
  <c r="H29" i="1" s="1"/>
  <c r="H41" i="1" l="1"/>
  <c r="F41" i="1"/>
</calcChain>
</file>

<file path=xl/sharedStrings.xml><?xml version="1.0" encoding="utf-8"?>
<sst xmlns="http://schemas.openxmlformats.org/spreadsheetml/2006/main" count="78" uniqueCount="73">
  <si>
    <t>Schedule of Adjusted Operations</t>
  </si>
  <si>
    <t>Fountain Run Water District #1</t>
  </si>
  <si>
    <t>Test Year</t>
  </si>
  <si>
    <t>Adjustments</t>
  </si>
  <si>
    <t>Proforma</t>
  </si>
  <si>
    <t>Description of Adjustments Needed</t>
  </si>
  <si>
    <t>Operating Revenues</t>
  </si>
  <si>
    <t>Total Sales of Water</t>
  </si>
  <si>
    <t>A</t>
  </si>
  <si>
    <t>Adjustment to revenues to match billing analysis with current rates.</t>
  </si>
  <si>
    <t>Other Water Revenues</t>
  </si>
  <si>
    <t>Total Operating Revenues</t>
  </si>
  <si>
    <t>Operating Expenses</t>
  </si>
  <si>
    <t>Salaries and Wages-Employees</t>
  </si>
  <si>
    <t>B</t>
  </si>
  <si>
    <t>Adjust labor to capitalize for meter tap fees</t>
  </si>
  <si>
    <t>Adjust to current employees and wage rates</t>
  </si>
  <si>
    <t>Salaries and Wages-Commissioners</t>
  </si>
  <si>
    <t>Employee Pensions and Benefits</t>
  </si>
  <si>
    <t>Purchased Water</t>
  </si>
  <si>
    <t>C</t>
  </si>
  <si>
    <t>Water loss adjustment</t>
  </si>
  <si>
    <t>Purchased Power</t>
  </si>
  <si>
    <t>Repairs and Maintenance</t>
  </si>
  <si>
    <t>D</t>
  </si>
  <si>
    <t>Adjust  to capitalize materials for meter tap fees</t>
  </si>
  <si>
    <t>Office Expense</t>
  </si>
  <si>
    <t>Insurance</t>
  </si>
  <si>
    <t>Professional Fees</t>
  </si>
  <si>
    <t>Analysis Fees</t>
  </si>
  <si>
    <t>Bad Debt</t>
  </si>
  <si>
    <t>Transportation</t>
  </si>
  <si>
    <t>Miscellanous Expense</t>
  </si>
  <si>
    <t>Rate Case Expense</t>
  </si>
  <si>
    <t>E</t>
  </si>
  <si>
    <t>Amortize over three years</t>
  </si>
  <si>
    <t>Total Operating Expenses</t>
  </si>
  <si>
    <t>Other Expenses</t>
  </si>
  <si>
    <t>Depreciation</t>
  </si>
  <si>
    <t>F</t>
  </si>
  <si>
    <t>Adjust to allowable useful lives</t>
  </si>
  <si>
    <t>Taxes</t>
  </si>
  <si>
    <t>G</t>
  </si>
  <si>
    <t>Total Other Expenses</t>
  </si>
  <si>
    <t>Other Income</t>
  </si>
  <si>
    <t>Interest Income</t>
  </si>
  <si>
    <t>Non-Utility Income</t>
  </si>
  <si>
    <t>Total Other Income</t>
  </si>
  <si>
    <t>Net Income</t>
  </si>
  <si>
    <t>Check Total</t>
  </si>
  <si>
    <t>Net Income from Annual Report</t>
  </si>
  <si>
    <t>Plus: Interest Expense</t>
  </si>
  <si>
    <t>Less: Gain From Disposition of Property</t>
  </si>
  <si>
    <t>3c answer</t>
  </si>
  <si>
    <t>471 TapFees $720, 471.1 ReconnectFees $200, 471.3 Penalties $9,031.03</t>
  </si>
  <si>
    <t xml:space="preserve">461.0 Wholesale Wtr $4,721.87 &amp; 461.1 Water Rev $337,732.04 </t>
  </si>
  <si>
    <t>471.2 Int Income</t>
  </si>
  <si>
    <t>675.2 Office Supplies $16,687</t>
  </si>
  <si>
    <t>620 Mtr Supplies $2,457.52; 675.4 Rep &amp; Main $3,908.60</t>
  </si>
  <si>
    <t>675.3 Util Purch Power $14,409</t>
  </si>
  <si>
    <t>610  Water Purchases $108,948</t>
  </si>
  <si>
    <t>601.1 Comm Salaries $5,900</t>
  </si>
  <si>
    <t>601 Salaries $99,347</t>
  </si>
  <si>
    <t>657 Insurance $18,721</t>
  </si>
  <si>
    <t>632 Contractual Serv $13,140</t>
  </si>
  <si>
    <t>635 Analysis Fees $5,733</t>
  </si>
  <si>
    <t>675.7 Bank Chg $161; 676 Outside Chg $164</t>
  </si>
  <si>
    <t>670 Wtr Bad Debt $1,488</t>
  </si>
  <si>
    <t>650 Transportation Exp $2,434</t>
  </si>
  <si>
    <t>GL Accounts - Dollars tied to SAO</t>
  </si>
  <si>
    <t>1.403 Depreciation $67,416</t>
  </si>
  <si>
    <t>408.12 Payroll Taxes $8,438</t>
  </si>
  <si>
    <t>472 Rental Income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</si>
</sst>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6" x14ac:knownFonts="1">
    <font>
      <sz val="12"/>
      <name val="Arial"/>
    </font>
    <font>
      <sz val="11"/>
      <color rgb="FFFF0000"/>
      <name val="Calibri"/>
      <family val="2"/>
      <scheme val="minor"/>
    </font>
    <font>
      <sz val="12"/>
      <name val="Arial"/>
      <family val="2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b/>
      <u val="singleAccounting"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u val="singleAccounting"/>
      <sz val="11"/>
      <color rgb="FF000000"/>
      <name val="Calibri"/>
      <family val="2"/>
      <scheme val="minor"/>
    </font>
    <font>
      <u val="singleAccounting"/>
      <sz val="1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sz val="9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3" fillId="0" borderId="0">
      <alignment horizontal="left"/>
    </xf>
    <xf numFmtId="0" fontId="13" fillId="0" borderId="0">
      <alignment horizontal="left"/>
    </xf>
  </cellStyleXfs>
  <cellXfs count="70">
    <xf numFmtId="0" fontId="0" fillId="0" borderId="0" xfId="0"/>
    <xf numFmtId="164" fontId="4" fillId="0" borderId="0" xfId="1" applyNumberFormat="1" applyFont="1" applyAlignment="1">
      <alignment vertical="center"/>
    </xf>
    <xf numFmtId="164" fontId="4" fillId="0" borderId="0" xfId="1" applyNumberFormat="1" applyFont="1"/>
    <xf numFmtId="164" fontId="5" fillId="0" borderId="0" xfId="1" applyNumberFormat="1" applyFont="1" applyAlignment="1">
      <alignment horizontal="center" vertical="center"/>
    </xf>
    <xf numFmtId="164" fontId="5" fillId="0" borderId="0" xfId="1" applyNumberFormat="1" applyFont="1" applyAlignment="1">
      <alignment horizontal="center"/>
    </xf>
    <xf numFmtId="164" fontId="6" fillId="0" borderId="0" xfId="1" applyNumberFormat="1" applyFont="1"/>
    <xf numFmtId="164" fontId="4" fillId="0" borderId="0" xfId="1" applyNumberFormat="1" applyFont="1" applyAlignment="1">
      <alignment horizontal="center" vertical="center"/>
    </xf>
    <xf numFmtId="164" fontId="7" fillId="0" borderId="0" xfId="1" applyNumberFormat="1" applyFont="1" applyAlignment="1">
      <alignment horizontal="center" vertical="center"/>
    </xf>
    <xf numFmtId="164" fontId="7" fillId="0" borderId="0" xfId="1" applyNumberFormat="1" applyFont="1" applyAlignment="1">
      <alignment horizontal="center"/>
    </xf>
    <xf numFmtId="164" fontId="4" fillId="0" borderId="0" xfId="1" applyNumberFormat="1" applyFont="1" applyAlignment="1">
      <alignment horizontal="right" vertical="center" wrapText="1"/>
    </xf>
    <xf numFmtId="164" fontId="8" fillId="0" borderId="0" xfId="1" applyNumberFormat="1" applyFont="1" applyAlignment="1">
      <alignment horizontal="center" vertical="center"/>
    </xf>
    <xf numFmtId="164" fontId="8" fillId="0" borderId="0" xfId="1" applyNumberFormat="1" applyFont="1" applyAlignment="1">
      <alignment horizontal="center"/>
    </xf>
    <xf numFmtId="164" fontId="8" fillId="0" borderId="0" xfId="1" applyNumberFormat="1" applyFont="1" applyAlignment="1">
      <alignment horizontal="right" vertical="center" wrapText="1"/>
    </xf>
    <xf numFmtId="164" fontId="9" fillId="0" borderId="0" xfId="1" applyNumberFormat="1" applyFont="1" applyBorder="1" applyAlignment="1">
      <alignment vertical="center"/>
    </xf>
    <xf numFmtId="164" fontId="8" fillId="0" borderId="0" xfId="1" applyNumberFormat="1" applyFont="1" applyAlignment="1">
      <alignment vertical="center"/>
    </xf>
    <xf numFmtId="164" fontId="4" fillId="0" borderId="0" xfId="1" applyNumberFormat="1" applyFont="1" applyAlignment="1">
      <alignment horizontal="center"/>
    </xf>
    <xf numFmtId="49" fontId="10" fillId="0" borderId="0" xfId="0" applyNumberFormat="1" applyFont="1" applyAlignment="1">
      <alignment horizontal="left"/>
    </xf>
    <xf numFmtId="164" fontId="4" fillId="0" borderId="0" xfId="1" applyNumberFormat="1" applyFont="1" applyFill="1" applyAlignment="1">
      <alignment vertical="center"/>
    </xf>
    <xf numFmtId="164" fontId="4" fillId="0" borderId="0" xfId="1" applyNumberFormat="1" applyFont="1" applyFill="1" applyAlignment="1">
      <alignment horizontal="center" vertical="center"/>
    </xf>
    <xf numFmtId="164" fontId="4" fillId="0" borderId="0" xfId="1" applyNumberFormat="1" applyFont="1" applyAlignment="1">
      <alignment horizontal="right" vertical="center"/>
    </xf>
    <xf numFmtId="164" fontId="1" fillId="0" borderId="0" xfId="1" applyNumberFormat="1" applyFont="1" applyAlignment="1">
      <alignment vertical="center"/>
    </xf>
    <xf numFmtId="164" fontId="4" fillId="0" borderId="1" xfId="1" applyNumberFormat="1" applyFont="1" applyBorder="1"/>
    <xf numFmtId="164" fontId="4" fillId="0" borderId="1" xfId="1" applyNumberFormat="1" applyFont="1" applyFill="1" applyBorder="1" applyAlignment="1">
      <alignment vertical="center"/>
    </xf>
    <xf numFmtId="164" fontId="4" fillId="0" borderId="1" xfId="1" applyNumberFormat="1" applyFont="1" applyFill="1" applyBorder="1" applyAlignment="1">
      <alignment horizontal="center"/>
    </xf>
    <xf numFmtId="164" fontId="4" fillId="0" borderId="1" xfId="1" applyNumberFormat="1" applyFont="1" applyBorder="1" applyAlignment="1">
      <alignment horizontal="right" vertical="center"/>
    </xf>
    <xf numFmtId="164" fontId="7" fillId="0" borderId="0" xfId="1" applyNumberFormat="1" applyFont="1" applyAlignment="1">
      <alignment vertical="center"/>
    </xf>
    <xf numFmtId="164" fontId="4" fillId="0" borderId="0" xfId="1" applyNumberFormat="1" applyFont="1" applyFill="1" applyAlignment="1">
      <alignment horizontal="center"/>
    </xf>
    <xf numFmtId="0" fontId="4" fillId="0" borderId="0" xfId="1" applyNumberFormat="1" applyFont="1" applyAlignment="1">
      <alignment vertical="center"/>
    </xf>
    <xf numFmtId="43" fontId="4" fillId="0" borderId="0" xfId="2" applyFont="1" applyAlignment="1">
      <alignment vertical="center"/>
    </xf>
    <xf numFmtId="164" fontId="4" fillId="0" borderId="0" xfId="1" applyNumberFormat="1" applyFont="1" applyFill="1" applyAlignment="1">
      <alignment horizontal="right" vertical="center"/>
    </xf>
    <xf numFmtId="164" fontId="12" fillId="0" borderId="0" xfId="1" applyNumberFormat="1" applyFont="1" applyFill="1" applyBorder="1" applyAlignment="1">
      <alignment vertical="center"/>
    </xf>
    <xf numFmtId="164" fontId="12" fillId="0" borderId="0" xfId="1" applyNumberFormat="1" applyFont="1" applyAlignment="1">
      <alignment horizontal="right" vertical="center"/>
    </xf>
    <xf numFmtId="164" fontId="7" fillId="0" borderId="0" xfId="1" applyNumberFormat="1" applyFont="1"/>
    <xf numFmtId="164" fontId="4" fillId="0" borderId="0" xfId="1" applyNumberFormat="1" applyFont="1" applyAlignment="1">
      <alignment horizontal="right"/>
    </xf>
    <xf numFmtId="164" fontId="4" fillId="0" borderId="1" xfId="1" applyNumberFormat="1" applyFont="1" applyBorder="1" applyAlignment="1">
      <alignment horizontal="center"/>
    </xf>
    <xf numFmtId="164" fontId="4" fillId="0" borderId="0" xfId="1" applyNumberFormat="1" applyFont="1" applyBorder="1"/>
    <xf numFmtId="164" fontId="4" fillId="0" borderId="0" xfId="1" applyNumberFormat="1" applyFont="1" applyBorder="1" applyAlignment="1">
      <alignment horizontal="center"/>
    </xf>
    <xf numFmtId="164" fontId="4" fillId="0" borderId="0" xfId="1" applyNumberFormat="1" applyFont="1" applyFill="1" applyBorder="1"/>
    <xf numFmtId="164" fontId="4" fillId="0" borderId="1" xfId="1" applyNumberFormat="1" applyFont="1" applyFill="1" applyBorder="1"/>
    <xf numFmtId="164" fontId="4" fillId="0" borderId="2" xfId="1" applyNumberFormat="1" applyFont="1" applyBorder="1"/>
    <xf numFmtId="164" fontId="4" fillId="0" borderId="2" xfId="1" applyNumberFormat="1" applyFont="1" applyBorder="1" applyAlignment="1">
      <alignment horizontal="center"/>
    </xf>
    <xf numFmtId="164" fontId="4" fillId="0" borderId="0" xfId="1" applyNumberFormat="1" applyFont="1" applyAlignment="1"/>
    <xf numFmtId="164" fontId="4" fillId="0" borderId="0" xfId="1" applyNumberFormat="1" applyFont="1" applyAlignment="1">
      <alignment horizontal="right" wrapText="1"/>
    </xf>
    <xf numFmtId="0" fontId="7" fillId="2" borderId="0" xfId="1" applyNumberFormat="1" applyFont="1" applyFill="1" applyAlignment="1">
      <alignment horizontal="center" vertical="center"/>
    </xf>
    <xf numFmtId="164" fontId="8" fillId="2" borderId="0" xfId="1" applyNumberFormat="1" applyFont="1" applyFill="1" applyAlignment="1">
      <alignment horizontal="center" vertical="center"/>
    </xf>
    <xf numFmtId="164" fontId="4" fillId="2" borderId="0" xfId="1" applyNumberFormat="1" applyFont="1" applyFill="1" applyAlignment="1">
      <alignment vertical="center"/>
    </xf>
    <xf numFmtId="164" fontId="4" fillId="2" borderId="0" xfId="1" applyNumberFormat="1" applyFont="1" applyFill="1"/>
    <xf numFmtId="164" fontId="4" fillId="2" borderId="1" xfId="1" applyNumberFormat="1" applyFont="1" applyFill="1" applyBorder="1"/>
    <xf numFmtId="164" fontId="4" fillId="2" borderId="0" xfId="1" applyNumberFormat="1" applyFont="1" applyFill="1" applyAlignment="1">
      <alignment horizontal="right" vertical="center"/>
    </xf>
    <xf numFmtId="164" fontId="10" fillId="2" borderId="0" xfId="1" applyNumberFormat="1" applyFont="1" applyFill="1" applyAlignment="1">
      <alignment horizontal="right"/>
    </xf>
    <xf numFmtId="164" fontId="11" fillId="2" borderId="0" xfId="1" applyNumberFormat="1" applyFont="1" applyFill="1" applyAlignment="1">
      <alignment horizontal="right"/>
    </xf>
    <xf numFmtId="164" fontId="10" fillId="2" borderId="1" xfId="1" applyNumberFormat="1" applyFont="1" applyFill="1" applyBorder="1" applyAlignment="1">
      <alignment horizontal="right"/>
    </xf>
    <xf numFmtId="164" fontId="4" fillId="2" borderId="0" xfId="1" applyNumberFormat="1" applyFont="1" applyFill="1" applyAlignment="1">
      <alignment horizontal="right"/>
    </xf>
    <xf numFmtId="164" fontId="4" fillId="2" borderId="1" xfId="1" applyNumberFormat="1" applyFont="1" applyFill="1" applyBorder="1" applyAlignment="1">
      <alignment horizontal="right"/>
    </xf>
    <xf numFmtId="164" fontId="4" fillId="2" borderId="0" xfId="1" applyNumberFormat="1" applyFont="1" applyFill="1" applyBorder="1" applyAlignment="1">
      <alignment horizontal="right"/>
    </xf>
    <xf numFmtId="164" fontId="4" fillId="2" borderId="2" xfId="1" applyNumberFormat="1" applyFont="1" applyFill="1" applyBorder="1"/>
    <xf numFmtId="164" fontId="3" fillId="0" borderId="0" xfId="1" applyNumberFormat="1" applyFont="1" applyAlignment="1">
      <alignment horizontal="center" vertical="center"/>
    </xf>
    <xf numFmtId="0" fontId="7" fillId="0" borderId="0" xfId="1" applyNumberFormat="1" applyFont="1" applyFill="1" applyAlignment="1">
      <alignment horizontal="center" vertical="center"/>
    </xf>
    <xf numFmtId="164" fontId="8" fillId="0" borderId="0" xfId="1" applyNumberFormat="1" applyFont="1" applyFill="1" applyAlignment="1">
      <alignment horizontal="center" vertical="center"/>
    </xf>
    <xf numFmtId="164" fontId="4" fillId="0" borderId="0" xfId="1" applyNumberFormat="1" applyFont="1" applyFill="1"/>
    <xf numFmtId="164" fontId="11" fillId="0" borderId="0" xfId="1" applyNumberFormat="1" applyFont="1" applyFill="1" applyAlignment="1">
      <alignment horizontal="right"/>
    </xf>
    <xf numFmtId="164" fontId="10" fillId="0" borderId="1" xfId="1" applyNumberFormat="1" applyFont="1" applyFill="1" applyBorder="1" applyAlignment="1">
      <alignment horizontal="right"/>
    </xf>
    <xf numFmtId="164" fontId="4" fillId="0" borderId="0" xfId="1" applyNumberFormat="1" applyFont="1" applyFill="1" applyAlignment="1">
      <alignment horizontal="right"/>
    </xf>
    <xf numFmtId="164" fontId="4" fillId="0" borderId="1" xfId="1" applyNumberFormat="1" applyFont="1" applyFill="1" applyBorder="1" applyAlignment="1">
      <alignment horizontal="right"/>
    </xf>
    <xf numFmtId="164" fontId="4" fillId="0" borderId="0" xfId="1" applyNumberFormat="1" applyFont="1" applyFill="1" applyBorder="1" applyAlignment="1">
      <alignment horizontal="right"/>
    </xf>
    <xf numFmtId="164" fontId="4" fillId="0" borderId="2" xfId="1" applyNumberFormat="1" applyFont="1" applyFill="1" applyBorder="1"/>
    <xf numFmtId="164" fontId="14" fillId="0" borderId="0" xfId="1" applyNumberFormat="1" applyFont="1" applyFill="1"/>
    <xf numFmtId="164" fontId="4" fillId="0" borderId="0" xfId="1" applyNumberFormat="1" applyFont="1" applyFill="1" applyBorder="1" applyAlignment="1">
      <alignment horizontal="left"/>
    </xf>
    <xf numFmtId="164" fontId="10" fillId="0" borderId="0" xfId="1" applyNumberFormat="1" applyFont="1" applyFill="1" applyAlignment="1">
      <alignment horizontal="left"/>
    </xf>
    <xf numFmtId="164" fontId="15" fillId="0" borderId="0" xfId="1" applyNumberFormat="1" applyFont="1" applyFill="1" applyAlignment="1">
      <alignment horizontal="left"/>
    </xf>
  </cellXfs>
  <cellStyles count="5">
    <cellStyle name="AccountDetailRowDescCol" xfId="4" xr:uid="{DCB7B634-9BD9-4468-AE39-18EE0009DB63}"/>
    <cellStyle name="AccountDetailRowNameCol" xfId="3" xr:uid="{7A9F616B-E1DD-4024-8789-F00816DD1FF5}"/>
    <cellStyle name="Comma" xfId="1" builtinId="3"/>
    <cellStyle name="Comma 2" xfId="2" xr:uid="{FAC160EC-32AD-4EE7-8BC3-914A6E745DB4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d89f3ba4d81d9904/Desktop/Sue%20files/Fountain%20Run%20Wtr/Attmt_12_2025_Rate_Study_FR.xlsx" TargetMode="External"/><Relationship Id="rId1" Type="http://schemas.openxmlformats.org/officeDocument/2006/relationships/externalLinkPath" Target="Attmt_12_2025_Rate_Study_F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AO"/>
      <sheetName val="Revenue Requirement"/>
      <sheetName val="Notes"/>
      <sheetName val="Wages and Benefits"/>
      <sheetName val="Medical"/>
      <sheetName val="Water Loss"/>
      <sheetName val="Depreciation"/>
      <sheetName val="Debt Service"/>
      <sheetName val="Tap Fees"/>
      <sheetName val="Rate Case Expenses"/>
      <sheetName val="Rates"/>
      <sheetName val="Bills"/>
      <sheetName val="Existing Billing Analysis"/>
      <sheetName val="Proposed Billing Analysis"/>
      <sheetName val="Analysis by county"/>
    </sheetNames>
    <sheetDataSet>
      <sheetData sheetId="0"/>
      <sheetData sheetId="1"/>
      <sheetData sheetId="2"/>
      <sheetData sheetId="3">
        <row r="23">
          <cell r="J23">
            <v>12294.399999999994</v>
          </cell>
        </row>
        <row r="29">
          <cell r="J29">
            <v>102.56710000000021</v>
          </cell>
        </row>
        <row r="35">
          <cell r="J35">
            <v>0</v>
          </cell>
        </row>
      </sheetData>
      <sheetData sheetId="4"/>
      <sheetData sheetId="5">
        <row r="33">
          <cell r="F33">
            <v>-7869.1418484020296</v>
          </cell>
        </row>
        <row r="34">
          <cell r="F34">
            <v>-1040.7392966701991</v>
          </cell>
        </row>
      </sheetData>
      <sheetData sheetId="6">
        <row r="49">
          <cell r="F49">
            <v>5993.0550171428622</v>
          </cell>
        </row>
      </sheetData>
      <sheetData sheetId="7"/>
      <sheetData sheetId="8">
        <row r="11">
          <cell r="C11">
            <v>99</v>
          </cell>
        </row>
        <row r="12">
          <cell r="C12">
            <v>230.99999999999997</v>
          </cell>
        </row>
      </sheetData>
      <sheetData sheetId="9">
        <row r="7">
          <cell r="B7">
            <v>3111.6666666666665</v>
          </cell>
        </row>
      </sheetData>
      <sheetData sheetId="10"/>
      <sheetData sheetId="11"/>
      <sheetData sheetId="12">
        <row r="12">
          <cell r="G12">
            <v>7834.9830000000075</v>
          </cell>
        </row>
      </sheetData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97E17-C2EE-408D-909D-C0BAF5F70D80}">
  <sheetPr>
    <pageSetUpPr fitToPage="1"/>
  </sheetPr>
  <dimension ref="A1:M50"/>
  <sheetViews>
    <sheetView showGridLines="0" tabSelected="1" topLeftCell="A7" workbookViewId="0">
      <selection activeCell="D38" sqref="D38"/>
    </sheetView>
  </sheetViews>
  <sheetFormatPr defaultColWidth="8.77734375" defaultRowHeight="15" x14ac:dyDescent="0.25"/>
  <cols>
    <col min="1" max="1" width="4.5546875" style="2" customWidth="1"/>
    <col min="2" max="2" width="27.6640625" style="2" customWidth="1"/>
    <col min="3" max="3" width="12.5546875" style="2" customWidth="1"/>
    <col min="4" max="4" width="47.88671875" style="2" customWidth="1"/>
    <col min="5" max="5" width="23.44140625" style="2" customWidth="1"/>
    <col min="6" max="6" width="10.5546875" style="2" customWidth="1"/>
    <col min="7" max="7" width="3.5546875" style="15" customWidth="1"/>
    <col min="8" max="8" width="10.5546875" style="42" customWidth="1"/>
    <col min="9" max="9" width="1.5546875" style="2" customWidth="1"/>
    <col min="10" max="10" width="51.88671875" style="2" customWidth="1"/>
    <col min="11" max="12" width="11.33203125" style="2" customWidth="1"/>
    <col min="13" max="13" width="10.77734375" style="2" customWidth="1"/>
    <col min="14" max="16384" width="8.77734375" style="2"/>
  </cols>
  <sheetData>
    <row r="1" spans="1:13" ht="18.75" x14ac:dyDescent="0.25">
      <c r="A1" s="56" t="s">
        <v>0</v>
      </c>
      <c r="B1" s="56"/>
      <c r="C1" s="56"/>
      <c r="D1" s="56"/>
      <c r="E1" s="56"/>
      <c r="F1" s="56"/>
      <c r="G1" s="56"/>
      <c r="H1" s="56"/>
      <c r="I1" s="1"/>
      <c r="J1" s="1"/>
      <c r="K1" s="1"/>
      <c r="L1" s="1"/>
    </row>
    <row r="2" spans="1:13" ht="18.75" x14ac:dyDescent="0.25">
      <c r="A2" s="56" t="s">
        <v>1</v>
      </c>
      <c r="B2" s="56"/>
      <c r="C2" s="56"/>
      <c r="D2" s="56"/>
      <c r="E2" s="56"/>
      <c r="F2" s="56"/>
      <c r="G2" s="56"/>
      <c r="H2" s="56"/>
      <c r="I2" s="1"/>
      <c r="J2" s="1"/>
      <c r="K2" s="1"/>
      <c r="L2" s="1"/>
      <c r="M2" s="1"/>
    </row>
    <row r="3" spans="1:13" ht="15.75" x14ac:dyDescent="0.25">
      <c r="A3" s="3"/>
      <c r="B3" s="3"/>
      <c r="C3" s="3"/>
      <c r="D3" s="3"/>
      <c r="E3" s="3"/>
      <c r="F3" s="3"/>
      <c r="G3" s="4"/>
      <c r="H3" s="3"/>
      <c r="I3" s="1"/>
      <c r="J3" s="1"/>
      <c r="K3" s="1"/>
      <c r="L3" s="1"/>
      <c r="M3" s="1"/>
    </row>
    <row r="4" spans="1:13" x14ac:dyDescent="0.25">
      <c r="A4" s="5"/>
      <c r="B4" s="6"/>
      <c r="C4" s="43">
        <v>2025</v>
      </c>
      <c r="D4" s="57" t="s">
        <v>53</v>
      </c>
      <c r="E4" s="57"/>
      <c r="F4" s="7"/>
      <c r="G4" s="8"/>
      <c r="H4" s="9"/>
      <c r="I4" s="1"/>
      <c r="J4" s="1"/>
      <c r="K4" s="1"/>
      <c r="L4" s="1"/>
    </row>
    <row r="5" spans="1:13" ht="17.25" x14ac:dyDescent="0.25">
      <c r="A5" s="1"/>
      <c r="B5" s="1"/>
      <c r="C5" s="44" t="s">
        <v>2</v>
      </c>
      <c r="D5" s="58" t="s">
        <v>69</v>
      </c>
      <c r="E5" s="58"/>
      <c r="F5" s="10" t="s">
        <v>3</v>
      </c>
      <c r="G5" s="11"/>
      <c r="H5" s="12" t="s">
        <v>4</v>
      </c>
      <c r="I5" s="1"/>
      <c r="J5" s="13" t="s">
        <v>5</v>
      </c>
      <c r="K5" s="1"/>
      <c r="L5" s="1"/>
    </row>
    <row r="6" spans="1:13" x14ac:dyDescent="0.25">
      <c r="A6" s="14" t="s">
        <v>6</v>
      </c>
      <c r="B6" s="1"/>
      <c r="C6" s="45"/>
      <c r="D6" s="17"/>
      <c r="E6" s="17"/>
      <c r="H6" s="9"/>
      <c r="I6" s="1"/>
      <c r="K6" s="1"/>
      <c r="L6" s="1"/>
    </row>
    <row r="7" spans="1:13" x14ac:dyDescent="0.25">
      <c r="A7" s="1"/>
      <c r="B7" s="16" t="s">
        <v>7</v>
      </c>
      <c r="C7" s="46">
        <v>342454</v>
      </c>
      <c r="D7" s="66" t="s">
        <v>55</v>
      </c>
      <c r="E7" s="66"/>
      <c r="F7" s="17">
        <f>'[1]Existing Billing Analysis'!G12</f>
        <v>7834.9830000000075</v>
      </c>
      <c r="G7" s="18" t="s">
        <v>8</v>
      </c>
      <c r="H7" s="19">
        <f>C7+F7</f>
        <v>350288.98300000001</v>
      </c>
      <c r="I7" s="20"/>
      <c r="J7" s="1" t="s">
        <v>9</v>
      </c>
      <c r="K7" s="1"/>
      <c r="L7" s="1"/>
    </row>
    <row r="8" spans="1:13" x14ac:dyDescent="0.25">
      <c r="A8" s="1"/>
      <c r="B8" s="16" t="s">
        <v>10</v>
      </c>
      <c r="C8" s="47">
        <v>9951</v>
      </c>
      <c r="D8" s="66" t="s">
        <v>54</v>
      </c>
      <c r="E8" s="66"/>
      <c r="F8" s="22">
        <v>0</v>
      </c>
      <c r="G8" s="23"/>
      <c r="H8" s="24">
        <f>C8+F8</f>
        <v>9951</v>
      </c>
      <c r="I8" s="1"/>
      <c r="J8" s="1"/>
      <c r="K8" s="1"/>
      <c r="L8" s="1"/>
    </row>
    <row r="9" spans="1:13" x14ac:dyDescent="0.25">
      <c r="A9" s="25" t="s">
        <v>11</v>
      </c>
      <c r="B9" s="1"/>
      <c r="C9" s="48">
        <f>SUM(C7:C8)</f>
        <v>352405</v>
      </c>
      <c r="D9" s="29"/>
      <c r="E9" s="29"/>
      <c r="F9" s="1">
        <f>SUM(F7:F8)</f>
        <v>7834.9830000000075</v>
      </c>
      <c r="H9" s="19">
        <f>SUM(H7:H8)</f>
        <v>360239.98300000001</v>
      </c>
      <c r="I9" s="1"/>
      <c r="K9" s="6"/>
      <c r="L9" s="1"/>
    </row>
    <row r="10" spans="1:13" x14ac:dyDescent="0.25">
      <c r="A10" s="1"/>
      <c r="B10" s="1"/>
      <c r="C10" s="45"/>
      <c r="D10" s="17"/>
      <c r="E10" s="17"/>
      <c r="F10" s="17"/>
      <c r="G10" s="26"/>
      <c r="H10" s="9"/>
      <c r="I10" s="1"/>
      <c r="J10" s="1"/>
      <c r="K10" s="1"/>
      <c r="L10" s="1"/>
    </row>
    <row r="11" spans="1:13" x14ac:dyDescent="0.25">
      <c r="A11" s="14" t="s">
        <v>12</v>
      </c>
      <c r="B11" s="1"/>
      <c r="C11" s="45"/>
      <c r="D11" s="17"/>
      <c r="E11" s="17"/>
      <c r="F11" s="17"/>
      <c r="G11" s="26"/>
      <c r="H11" s="9"/>
      <c r="I11" s="1"/>
      <c r="J11" s="1"/>
      <c r="K11" s="27"/>
      <c r="L11" s="1"/>
    </row>
    <row r="12" spans="1:13" x14ac:dyDescent="0.25">
      <c r="A12" s="1"/>
      <c r="B12" s="16" t="s">
        <v>13</v>
      </c>
      <c r="C12" s="46">
        <v>99347</v>
      </c>
      <c r="D12" s="59" t="s">
        <v>62</v>
      </c>
      <c r="E12" s="59"/>
      <c r="F12" s="17">
        <f>'[1]Tap Fees'!C11*-1</f>
        <v>-99</v>
      </c>
      <c r="G12" s="26" t="s">
        <v>14</v>
      </c>
      <c r="H12" s="19"/>
      <c r="I12" s="20"/>
      <c r="J12" s="28" t="s">
        <v>15</v>
      </c>
      <c r="K12" s="1"/>
      <c r="L12" s="1"/>
    </row>
    <row r="13" spans="1:13" x14ac:dyDescent="0.25">
      <c r="A13" s="1"/>
      <c r="B13" s="16"/>
      <c r="C13" s="46"/>
      <c r="D13" s="59"/>
      <c r="E13" s="59"/>
      <c r="F13" s="17">
        <f>'[1]Wages and Benefits'!J23</f>
        <v>12294.399999999994</v>
      </c>
      <c r="G13" s="18" t="s">
        <v>14</v>
      </c>
      <c r="H13" s="19">
        <f>C12+F12+F13</f>
        <v>111542.39999999999</v>
      </c>
      <c r="I13" s="20"/>
      <c r="J13" s="1" t="s">
        <v>16</v>
      </c>
      <c r="K13" s="1"/>
      <c r="L13" s="1"/>
    </row>
    <row r="14" spans="1:13" x14ac:dyDescent="0.25">
      <c r="A14" s="1"/>
      <c r="B14" s="16" t="s">
        <v>17</v>
      </c>
      <c r="C14" s="46">
        <v>5900</v>
      </c>
      <c r="D14" s="2" t="s">
        <v>61</v>
      </c>
      <c r="F14" s="17">
        <v>0</v>
      </c>
      <c r="G14" s="26"/>
      <c r="H14" s="19">
        <f t="shared" ref="H14:H28" si="0">C14+F14</f>
        <v>5900</v>
      </c>
      <c r="I14" s="20"/>
      <c r="J14" s="1"/>
      <c r="K14" s="1"/>
      <c r="L14" s="1"/>
    </row>
    <row r="15" spans="1:13" x14ac:dyDescent="0.25">
      <c r="A15" s="1"/>
      <c r="B15" s="16" t="s">
        <v>18</v>
      </c>
      <c r="C15" s="46">
        <v>0</v>
      </c>
      <c r="D15" s="59"/>
      <c r="E15" s="59"/>
      <c r="F15" s="17">
        <f>'[1]Wages and Benefits'!J35</f>
        <v>0</v>
      </c>
      <c r="G15" s="18"/>
      <c r="H15" s="19">
        <v>0</v>
      </c>
      <c r="I15" s="20"/>
      <c r="J15" s="1"/>
      <c r="K15" s="1"/>
      <c r="L15" s="1"/>
    </row>
    <row r="16" spans="1:13" x14ac:dyDescent="0.25">
      <c r="A16" s="1"/>
      <c r="B16" s="16" t="s">
        <v>19</v>
      </c>
      <c r="C16" s="49">
        <v>108948</v>
      </c>
      <c r="D16" s="69" t="s">
        <v>60</v>
      </c>
      <c r="E16" s="69"/>
      <c r="F16" s="17">
        <f>'[1]Water Loss'!F33</f>
        <v>-7869.1418484020296</v>
      </c>
      <c r="G16" s="26" t="s">
        <v>20</v>
      </c>
      <c r="H16" s="19">
        <f t="shared" si="0"/>
        <v>101078.85815159797</v>
      </c>
      <c r="I16" s="20"/>
      <c r="J16" s="1" t="s">
        <v>21</v>
      </c>
      <c r="K16" s="1"/>
      <c r="L16" s="1"/>
    </row>
    <row r="17" spans="1:12" x14ac:dyDescent="0.25">
      <c r="A17" s="1"/>
      <c r="B17" s="16" t="s">
        <v>22</v>
      </c>
      <c r="C17" s="49">
        <v>14409</v>
      </c>
      <c r="D17" s="69" t="s">
        <v>59</v>
      </c>
      <c r="E17" s="69"/>
      <c r="F17" s="17">
        <f>'[1]Water Loss'!F34</f>
        <v>-1040.7392966701991</v>
      </c>
      <c r="G17" s="26" t="s">
        <v>20</v>
      </c>
      <c r="H17" s="19">
        <f t="shared" si="0"/>
        <v>13368.260703329801</v>
      </c>
      <c r="I17" s="20"/>
      <c r="J17" s="1" t="s">
        <v>21</v>
      </c>
      <c r="K17" s="1"/>
      <c r="L17" s="1"/>
    </row>
    <row r="18" spans="1:12" x14ac:dyDescent="0.25">
      <c r="A18" s="1"/>
      <c r="B18" s="16" t="s">
        <v>23</v>
      </c>
      <c r="C18" s="49">
        <v>5866</v>
      </c>
      <c r="D18" s="69" t="s">
        <v>58</v>
      </c>
      <c r="E18" s="69"/>
      <c r="F18" s="17">
        <f>'[1]Tap Fees'!C12*-1</f>
        <v>-230.99999999999997</v>
      </c>
      <c r="G18" s="26" t="s">
        <v>24</v>
      </c>
      <c r="H18" s="19">
        <f t="shared" si="0"/>
        <v>5635</v>
      </c>
      <c r="I18" s="20"/>
      <c r="J18" s="28" t="s">
        <v>25</v>
      </c>
      <c r="K18" s="1"/>
      <c r="L18" s="1"/>
    </row>
    <row r="19" spans="1:12" x14ac:dyDescent="0.25">
      <c r="A19" s="1"/>
      <c r="B19" s="16" t="s">
        <v>26</v>
      </c>
      <c r="C19" s="49">
        <v>16687</v>
      </c>
      <c r="D19" s="69" t="s">
        <v>57</v>
      </c>
      <c r="E19" s="69"/>
      <c r="F19" s="17">
        <v>0</v>
      </c>
      <c r="G19" s="26"/>
      <c r="H19" s="19">
        <f t="shared" si="0"/>
        <v>16687</v>
      </c>
      <c r="I19" s="20"/>
      <c r="J19" s="1"/>
      <c r="K19" s="1"/>
      <c r="L19" s="1"/>
    </row>
    <row r="20" spans="1:12" x14ac:dyDescent="0.25">
      <c r="A20" s="1"/>
      <c r="B20" s="16" t="s">
        <v>27</v>
      </c>
      <c r="C20" s="49">
        <v>18721</v>
      </c>
      <c r="D20" s="69" t="s">
        <v>63</v>
      </c>
      <c r="E20" s="69"/>
      <c r="F20" s="17">
        <v>0</v>
      </c>
      <c r="G20" s="26"/>
      <c r="H20" s="19">
        <f t="shared" si="0"/>
        <v>18721</v>
      </c>
      <c r="I20" s="20"/>
      <c r="J20" s="1"/>
      <c r="K20" s="1"/>
      <c r="L20" s="1"/>
    </row>
    <row r="21" spans="1:12" x14ac:dyDescent="0.25">
      <c r="A21" s="1"/>
      <c r="B21" s="16" t="s">
        <v>28</v>
      </c>
      <c r="C21" s="49">
        <v>13140</v>
      </c>
      <c r="D21" s="69" t="s">
        <v>64</v>
      </c>
      <c r="E21" s="69"/>
      <c r="F21" s="17">
        <v>0</v>
      </c>
      <c r="G21" s="26"/>
      <c r="H21" s="29">
        <f t="shared" si="0"/>
        <v>13140</v>
      </c>
      <c r="I21" s="20"/>
      <c r="J21" s="1"/>
      <c r="K21" s="1"/>
      <c r="L21" s="1"/>
    </row>
    <row r="22" spans="1:12" x14ac:dyDescent="0.25">
      <c r="A22" s="1"/>
      <c r="B22" s="16" t="s">
        <v>29</v>
      </c>
      <c r="C22" s="49">
        <v>5733</v>
      </c>
      <c r="D22" s="69" t="s">
        <v>65</v>
      </c>
      <c r="E22" s="69"/>
      <c r="F22" s="17">
        <f>F14*0.0145</f>
        <v>0</v>
      </c>
      <c r="G22" s="26"/>
      <c r="H22" s="19">
        <f t="shared" si="0"/>
        <v>5733</v>
      </c>
      <c r="I22" s="20"/>
      <c r="J22" s="1"/>
      <c r="K22" s="1"/>
      <c r="L22" s="1"/>
    </row>
    <row r="23" spans="1:12" x14ac:dyDescent="0.25">
      <c r="A23" s="1"/>
      <c r="B23" s="16" t="s">
        <v>30</v>
      </c>
      <c r="C23" s="46">
        <v>1488</v>
      </c>
      <c r="D23" s="69" t="s">
        <v>67</v>
      </c>
      <c r="E23" s="69"/>
      <c r="F23" s="17">
        <f>F14*0.035</f>
        <v>0</v>
      </c>
      <c r="G23" s="26"/>
      <c r="H23" s="19">
        <f t="shared" si="0"/>
        <v>1488</v>
      </c>
      <c r="I23" s="20"/>
      <c r="J23" s="1"/>
      <c r="K23" s="1"/>
      <c r="L23" s="1"/>
    </row>
    <row r="24" spans="1:12" x14ac:dyDescent="0.25">
      <c r="A24" s="1"/>
      <c r="B24" s="16" t="s">
        <v>31</v>
      </c>
      <c r="C24" s="49">
        <v>2434</v>
      </c>
      <c r="D24" s="69" t="s">
        <v>68</v>
      </c>
      <c r="E24" s="69"/>
      <c r="F24" s="17">
        <v>0</v>
      </c>
      <c r="G24" s="26"/>
      <c r="H24" s="19">
        <f t="shared" si="0"/>
        <v>2434</v>
      </c>
      <c r="I24" s="20"/>
      <c r="J24" s="1"/>
      <c r="K24" s="1"/>
      <c r="L24" s="1"/>
    </row>
    <row r="25" spans="1:12" x14ac:dyDescent="0.25">
      <c r="A25" s="1"/>
      <c r="B25" s="16" t="s">
        <v>32</v>
      </c>
      <c r="C25" s="49">
        <v>325</v>
      </c>
      <c r="D25" s="69" t="s">
        <v>66</v>
      </c>
      <c r="E25" s="69"/>
      <c r="F25" s="17">
        <v>0</v>
      </c>
      <c r="G25" s="26"/>
      <c r="H25" s="19">
        <f t="shared" si="0"/>
        <v>325</v>
      </c>
      <c r="I25" s="20"/>
      <c r="J25" s="1"/>
      <c r="K25" s="1"/>
      <c r="L25" s="1"/>
    </row>
    <row r="26" spans="1:12" x14ac:dyDescent="0.25">
      <c r="A26" s="1"/>
      <c r="B26" s="16"/>
      <c r="C26" s="49"/>
      <c r="D26" s="68"/>
      <c r="E26" s="68"/>
      <c r="F26" s="17">
        <v>0</v>
      </c>
      <c r="G26" s="26"/>
      <c r="H26" s="19">
        <f t="shared" si="0"/>
        <v>0</v>
      </c>
      <c r="I26" s="20"/>
      <c r="J26" s="1"/>
      <c r="K26" s="1"/>
      <c r="L26" s="1"/>
    </row>
    <row r="27" spans="1:12" ht="17.25" x14ac:dyDescent="0.4">
      <c r="A27" s="1"/>
      <c r="B27" s="16" t="s">
        <v>33</v>
      </c>
      <c r="C27" s="50">
        <v>0</v>
      </c>
      <c r="D27" s="60"/>
      <c r="E27" s="60"/>
      <c r="F27" s="30">
        <f>'[1]Rate Case Expenses'!B7</f>
        <v>3111.6666666666665</v>
      </c>
      <c r="G27" s="26" t="s">
        <v>34</v>
      </c>
      <c r="H27" s="31">
        <f>C27+F27</f>
        <v>3111.6666666666665</v>
      </c>
      <c r="I27" s="20"/>
      <c r="J27" s="1" t="s">
        <v>35</v>
      </c>
      <c r="K27" s="1"/>
      <c r="L27" s="1"/>
    </row>
    <row r="28" spans="1:12" hidden="1" x14ac:dyDescent="0.25">
      <c r="A28" s="1"/>
      <c r="B28" s="16"/>
      <c r="C28" s="51"/>
      <c r="D28" s="61"/>
      <c r="E28" s="61"/>
      <c r="F28" s="22">
        <v>0</v>
      </c>
      <c r="G28" s="23"/>
      <c r="H28" s="24">
        <f t="shared" si="0"/>
        <v>0</v>
      </c>
      <c r="I28" s="20"/>
      <c r="J28" s="1"/>
      <c r="K28" s="1"/>
      <c r="L28" s="1"/>
    </row>
    <row r="29" spans="1:12" x14ac:dyDescent="0.25">
      <c r="A29" s="32" t="s">
        <v>36</v>
      </c>
      <c r="C29" s="52">
        <f>SUM(C12:C28)</f>
        <v>292998</v>
      </c>
      <c r="D29" s="62"/>
      <c r="E29" s="62"/>
      <c r="F29" s="2">
        <f>SUM(F12:F28)</f>
        <v>6166.1855215944324</v>
      </c>
      <c r="H29" s="2">
        <f>SUM(H12:H28)</f>
        <v>299164.18552159448</v>
      </c>
    </row>
    <row r="30" spans="1:12" x14ac:dyDescent="0.25">
      <c r="A30" s="32"/>
      <c r="C30" s="52"/>
      <c r="D30" s="62"/>
      <c r="E30" s="62"/>
      <c r="H30" s="2"/>
    </row>
    <row r="31" spans="1:12" x14ac:dyDescent="0.25">
      <c r="A31" s="32" t="s">
        <v>37</v>
      </c>
      <c r="C31" s="52"/>
      <c r="D31" s="62"/>
      <c r="E31" s="62"/>
      <c r="H31" s="2"/>
    </row>
    <row r="32" spans="1:12" x14ac:dyDescent="0.25">
      <c r="B32" s="2" t="s">
        <v>38</v>
      </c>
      <c r="C32" s="46">
        <v>67416</v>
      </c>
      <c r="D32" s="59" t="s">
        <v>70</v>
      </c>
      <c r="E32" s="59"/>
      <c r="F32" s="2">
        <f>[1]Depreciation!F49</f>
        <v>5993.0550171428622</v>
      </c>
      <c r="G32" s="15" t="s">
        <v>39</v>
      </c>
      <c r="H32" s="19">
        <f>C32+F32</f>
        <v>73409.055017142862</v>
      </c>
      <c r="J32" s="2" t="s">
        <v>40</v>
      </c>
    </row>
    <row r="33" spans="1:12" x14ac:dyDescent="0.25">
      <c r="A33" s="32"/>
      <c r="B33" s="2" t="s">
        <v>41</v>
      </c>
      <c r="C33" s="53">
        <v>8438</v>
      </c>
      <c r="D33" s="69" t="s">
        <v>71</v>
      </c>
      <c r="E33" s="69"/>
      <c r="F33" s="21">
        <f>'[1]Wages and Benefits'!J29</f>
        <v>102.56710000000021</v>
      </c>
      <c r="G33" s="34" t="s">
        <v>42</v>
      </c>
      <c r="H33" s="21">
        <f>C33+F33</f>
        <v>8540.5671000000002</v>
      </c>
      <c r="J33" s="2" t="s">
        <v>16</v>
      </c>
    </row>
    <row r="34" spans="1:12" x14ac:dyDescent="0.25">
      <c r="A34" s="32" t="s">
        <v>43</v>
      </c>
      <c r="C34" s="54">
        <f>SUM(C32:C33)</f>
        <v>75854</v>
      </c>
      <c r="D34" s="64"/>
      <c r="E34" s="64"/>
      <c r="F34" s="35">
        <f t="shared" ref="F34:H34" si="1">SUM(F32:F33)</f>
        <v>6095.6221171428624</v>
      </c>
      <c r="G34" s="36"/>
      <c r="H34" s="37">
        <f t="shared" si="1"/>
        <v>81949.622117142862</v>
      </c>
    </row>
    <row r="35" spans="1:12" x14ac:dyDescent="0.25">
      <c r="A35" s="32"/>
      <c r="C35" s="54"/>
      <c r="D35" s="64"/>
      <c r="E35" s="64"/>
      <c r="F35" s="35"/>
      <c r="G35" s="36"/>
      <c r="H35" s="35"/>
    </row>
    <row r="36" spans="1:12" x14ac:dyDescent="0.25">
      <c r="A36" s="32" t="s">
        <v>44</v>
      </c>
      <c r="C36" s="54"/>
      <c r="D36" s="64"/>
      <c r="E36" s="64"/>
      <c r="F36" s="35"/>
      <c r="G36" s="36"/>
      <c r="H36" s="35"/>
    </row>
    <row r="37" spans="1:12" x14ac:dyDescent="0.25">
      <c r="A37" s="32"/>
      <c r="B37" s="2" t="s">
        <v>45</v>
      </c>
      <c r="C37" s="54">
        <v>4254</v>
      </c>
      <c r="D37" s="67" t="s">
        <v>56</v>
      </c>
      <c r="E37" s="67"/>
      <c r="F37" s="2">
        <v>0</v>
      </c>
      <c r="H37" s="33">
        <f>C37+F37</f>
        <v>4254</v>
      </c>
    </row>
    <row r="38" spans="1:12" x14ac:dyDescent="0.25">
      <c r="A38" s="32"/>
      <c r="B38" s="2" t="s">
        <v>46</v>
      </c>
      <c r="C38" s="53">
        <v>22434</v>
      </c>
      <c r="D38" s="67" t="s">
        <v>72</v>
      </c>
      <c r="E38" s="63"/>
      <c r="F38" s="38">
        <v>0</v>
      </c>
      <c r="G38" s="23"/>
      <c r="H38" s="21">
        <f>C38+F38</f>
        <v>22434</v>
      </c>
    </row>
    <row r="39" spans="1:12" x14ac:dyDescent="0.25">
      <c r="A39" s="32" t="s">
        <v>47</v>
      </c>
      <c r="C39" s="54">
        <f>SUM(C37:C38)</f>
        <v>26688</v>
      </c>
      <c r="D39" s="64"/>
      <c r="E39" s="64"/>
      <c r="F39" s="35">
        <f t="shared" ref="F39" si="2">SUM(F37:F38)</f>
        <v>0</v>
      </c>
      <c r="G39" s="36"/>
      <c r="H39" s="35">
        <f t="shared" ref="H39" si="3">SUM(H37:H38)</f>
        <v>26688</v>
      </c>
    </row>
    <row r="40" spans="1:12" x14ac:dyDescent="0.25">
      <c r="A40" s="32"/>
      <c r="C40" s="54"/>
      <c r="D40" s="64"/>
      <c r="E40" s="64"/>
      <c r="F40" s="35"/>
      <c r="G40" s="36"/>
      <c r="H40" s="35"/>
    </row>
    <row r="41" spans="1:12" ht="15.75" thickBot="1" x14ac:dyDescent="0.3">
      <c r="A41" s="32" t="s">
        <v>48</v>
      </c>
      <c r="C41" s="55">
        <f>C9-C29-C34+C39</f>
        <v>10241</v>
      </c>
      <c r="D41" s="65"/>
      <c r="E41" s="65"/>
      <c r="F41" s="39">
        <f>F9-F29-F34+F39</f>
        <v>-4426.8246387372874</v>
      </c>
      <c r="G41" s="40"/>
      <c r="H41" s="39">
        <f>H9-H29-H34+H39</f>
        <v>5814.1753612626635</v>
      </c>
    </row>
    <row r="42" spans="1:12" ht="15.75" thickTop="1" x14ac:dyDescent="0.25">
      <c r="A42" s="32"/>
      <c r="H42" s="2"/>
    </row>
    <row r="43" spans="1:12" hidden="1" x14ac:dyDescent="0.25">
      <c r="A43" s="32" t="s">
        <v>49</v>
      </c>
      <c r="H43" s="2"/>
    </row>
    <row r="44" spans="1:12" hidden="1" x14ac:dyDescent="0.25">
      <c r="A44" s="32"/>
      <c r="B44" s="2" t="s">
        <v>50</v>
      </c>
      <c r="C44" s="2">
        <v>7630</v>
      </c>
      <c r="H44" s="2"/>
    </row>
    <row r="45" spans="1:12" hidden="1" x14ac:dyDescent="0.25">
      <c r="A45" s="32"/>
      <c r="B45" s="2" t="s">
        <v>51</v>
      </c>
      <c r="C45" s="2">
        <v>15000</v>
      </c>
      <c r="H45" s="2"/>
    </row>
    <row r="46" spans="1:12" hidden="1" x14ac:dyDescent="0.25">
      <c r="A46" s="32"/>
      <c r="B46" s="2" t="s">
        <v>52</v>
      </c>
      <c r="C46" s="21">
        <v>0</v>
      </c>
      <c r="D46" s="35"/>
      <c r="E46" s="35"/>
      <c r="H46" s="2"/>
    </row>
    <row r="47" spans="1:12" hidden="1" x14ac:dyDescent="0.25">
      <c r="A47" s="32" t="s">
        <v>49</v>
      </c>
      <c r="C47" s="2">
        <f>SUM(C44:C46)</f>
        <v>22630</v>
      </c>
      <c r="F47" s="33" t="str">
        <f>IF(C47=C41,"OK","Out of Balance")</f>
        <v>Out of Balance</v>
      </c>
      <c r="H47" s="2"/>
    </row>
    <row r="48" spans="1:12" x14ac:dyDescent="0.25">
      <c r="A48" s="1"/>
      <c r="B48" s="1"/>
      <c r="C48" s="1"/>
      <c r="D48" s="1"/>
      <c r="E48" s="1"/>
      <c r="F48" s="1"/>
      <c r="H48" s="9"/>
      <c r="I48" s="1"/>
      <c r="J48" s="1"/>
      <c r="K48" s="1"/>
      <c r="L48" s="1"/>
    </row>
    <row r="49" spans="1:8" x14ac:dyDescent="0.25">
      <c r="A49" s="1"/>
      <c r="B49" s="1"/>
      <c r="C49" s="41"/>
      <c r="D49" s="41"/>
      <c r="E49" s="41"/>
      <c r="F49" s="1"/>
      <c r="H49" s="9"/>
    </row>
    <row r="50" spans="1:8" x14ac:dyDescent="0.25">
      <c r="A50" s="25"/>
      <c r="B50" s="1"/>
      <c r="C50" s="41"/>
      <c r="D50" s="41"/>
      <c r="E50" s="41"/>
      <c r="F50" s="1"/>
      <c r="H50" s="9"/>
    </row>
  </sheetData>
  <mergeCells count="2">
    <mergeCell ref="A1:H1"/>
    <mergeCell ref="A2:H2"/>
  </mergeCells>
  <printOptions horizontalCentered="1" verticalCentered="1"/>
  <pageMargins left="0.45" right="0.25" top="0.5" bottom="0.5" header="0.3" footer="0.3"/>
  <pageSetup orientation="portrait" horizontalDpi="4294967293" r:id="rId1"/>
  <rowBreaks count="1" manualBreakCount="1">
    <brk id="4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SAO</vt:lpstr>
      <vt:lpstr>SAO!Print_Area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 purdy</dc:creator>
  <cp:lastModifiedBy>steve purdy</cp:lastModifiedBy>
  <dcterms:created xsi:type="dcterms:W3CDTF">2026-08-13T02:02:10Z</dcterms:created>
  <dcterms:modified xsi:type="dcterms:W3CDTF">2026-08-16T21:09:43Z</dcterms:modified>
</cp:coreProperties>
</file>