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121726\AppData\Local\Temp\notesC9812B\"/>
    </mc:Choice>
  </mc:AlternateContent>
  <xr:revisionPtr revIDLastSave="0" documentId="13_ncr:1_{99E615CB-93FB-4CB0-BB48-070604E794C2}" xr6:coauthVersionLast="47" xr6:coauthVersionMax="47" xr10:uidLastSave="{00000000-0000-0000-0000-000000000000}"/>
  <bookViews>
    <workbookView xWindow="28680" yWindow="-120" windowWidth="38640" windowHeight="15840" xr2:uid="{D8A4716E-7B3E-4A46-B90A-FE8E36ED60C1}"/>
  </bookViews>
  <sheets>
    <sheet name="Case v Case RR Var Analysis" sheetId="1" r:id="rId1"/>
  </sheets>
  <definedNames>
    <definedName name="_xlnm.Print_Area" localSheetId="0">'Case v Case RR Var Analysis'!$A$1:$H$124</definedName>
    <definedName name="_xlnm.Print_Titles" localSheetId="0">'Case v Case RR Var Analysis'!$1:$7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F27" i="1" l="1"/>
  <c r="F26" i="1"/>
  <c r="F112" i="1"/>
  <c r="E67" i="1" l="1"/>
  <c r="E109" i="1" l="1"/>
  <c r="F109" i="1" s="1"/>
  <c r="E119" i="1"/>
  <c r="F119" i="1" s="1"/>
  <c r="E116" i="1"/>
  <c r="E115" i="1"/>
  <c r="E112" i="1"/>
  <c r="E108" i="1"/>
  <c r="F108" i="1" s="1"/>
  <c r="E101" i="1"/>
  <c r="F101" i="1" s="1"/>
  <c r="E100" i="1"/>
  <c r="F100" i="1" s="1"/>
  <c r="E92" i="1"/>
  <c r="E91" i="1"/>
  <c r="F91" i="1" s="1"/>
  <c r="E90" i="1"/>
  <c r="E89" i="1"/>
  <c r="F89" i="1" s="1"/>
  <c r="E84" i="1"/>
  <c r="E83" i="1"/>
  <c r="E82" i="1"/>
  <c r="F82" i="1" s="1"/>
  <c r="E81" i="1"/>
  <c r="E80" i="1"/>
  <c r="E79" i="1"/>
  <c r="F79" i="1" s="1"/>
  <c r="E78" i="1"/>
  <c r="F78" i="1" s="1"/>
  <c r="E77" i="1"/>
  <c r="E76" i="1"/>
  <c r="E75" i="1"/>
  <c r="F75" i="1" s="1"/>
  <c r="E74" i="1"/>
  <c r="E73" i="1"/>
  <c r="F73" i="1" s="1"/>
  <c r="E72" i="1"/>
  <c r="E71" i="1"/>
  <c r="E70" i="1"/>
  <c r="E69" i="1"/>
  <c r="E68" i="1"/>
  <c r="F67" i="1"/>
  <c r="E66" i="1"/>
  <c r="E65" i="1"/>
  <c r="E64" i="1"/>
  <c r="F64" i="1" s="1"/>
  <c r="E63" i="1"/>
  <c r="F63" i="1" s="1"/>
  <c r="E62" i="1"/>
  <c r="F62" i="1" s="1"/>
  <c r="E61" i="1"/>
  <c r="E60" i="1"/>
  <c r="E59" i="1"/>
  <c r="F59" i="1" s="1"/>
  <c r="E58" i="1"/>
  <c r="E57" i="1"/>
  <c r="F57" i="1" s="1"/>
  <c r="E56" i="1"/>
  <c r="E55" i="1"/>
  <c r="E54" i="1"/>
  <c r="E53" i="1"/>
  <c r="F53" i="1" s="1"/>
  <c r="E52" i="1"/>
  <c r="F52" i="1" s="1"/>
  <c r="E51" i="1"/>
  <c r="F51" i="1" s="1"/>
  <c r="E50" i="1"/>
  <c r="F50" i="1" s="1"/>
  <c r="E49" i="1"/>
  <c r="F49" i="1" s="1"/>
  <c r="E48" i="1"/>
  <c r="F48" i="1" s="1"/>
  <c r="E47" i="1"/>
  <c r="E46" i="1"/>
  <c r="F46" i="1" s="1"/>
  <c r="E45" i="1"/>
  <c r="F45" i="1" s="1"/>
  <c r="E44" i="1"/>
  <c r="E43" i="1"/>
  <c r="F43" i="1" s="1"/>
  <c r="E42" i="1"/>
  <c r="E41" i="1"/>
  <c r="E40" i="1"/>
  <c r="F40" i="1" s="1"/>
  <c r="E39" i="1"/>
  <c r="E38" i="1"/>
  <c r="E32" i="1"/>
  <c r="F32" i="1" s="1"/>
  <c r="E31" i="1"/>
  <c r="F31" i="1" s="1"/>
  <c r="E30" i="1"/>
  <c r="E29" i="1"/>
  <c r="E28" i="1"/>
  <c r="E27" i="1"/>
  <c r="E26" i="1"/>
  <c r="E12" i="1"/>
  <c r="F12" i="1" s="1"/>
  <c r="E13" i="1"/>
  <c r="F13" i="1" s="1"/>
  <c r="E14" i="1"/>
  <c r="F14" i="1" s="1"/>
  <c r="E15" i="1"/>
  <c r="F15" i="1" s="1"/>
  <c r="F16" i="1"/>
  <c r="E17" i="1"/>
  <c r="E18" i="1"/>
  <c r="E19" i="1"/>
  <c r="F19" i="1" s="1"/>
  <c r="E20" i="1"/>
  <c r="E21" i="1"/>
  <c r="F21" i="1" s="1"/>
  <c r="E11" i="1"/>
  <c r="F11" i="1" s="1"/>
  <c r="C117" i="1"/>
  <c r="C110" i="1"/>
  <c r="C22" i="1"/>
  <c r="C33" i="1"/>
  <c r="C85" i="1"/>
  <c r="C93" i="1"/>
  <c r="C95" i="1" s="1"/>
  <c r="C102" i="1"/>
  <c r="D117" i="1"/>
  <c r="D110" i="1"/>
  <c r="D102" i="1"/>
  <c r="F65" i="1" l="1"/>
  <c r="F69" i="1"/>
  <c r="F72" i="1"/>
  <c r="F84" i="1"/>
  <c r="F38" i="1"/>
  <c r="F60" i="1"/>
  <c r="E102" i="1"/>
  <c r="E22" i="1"/>
  <c r="E93" i="1"/>
  <c r="E95" i="1" s="1"/>
  <c r="E33" i="1"/>
  <c r="E117" i="1"/>
  <c r="E85" i="1"/>
  <c r="E96" i="1" s="1"/>
  <c r="C121" i="1"/>
  <c r="E110" i="1"/>
  <c r="E121" i="1" s="1"/>
  <c r="C35" i="1"/>
  <c r="C96" i="1"/>
  <c r="D93" i="1"/>
  <c r="D95" i="1" s="1"/>
  <c r="D22" i="1"/>
  <c r="D85" i="1"/>
  <c r="D33" i="1"/>
  <c r="E35" i="1" l="1"/>
  <c r="E97" i="1" s="1"/>
  <c r="E104" i="1" s="1"/>
  <c r="D35" i="1"/>
  <c r="D96" i="1"/>
  <c r="D97" i="1" s="1"/>
  <c r="D104" i="1" s="1"/>
  <c r="C97" i="1"/>
  <c r="C104" i="1" s="1"/>
  <c r="C123" i="1" s="1"/>
  <c r="D121" i="1" l="1"/>
  <c r="D123" i="1" s="1"/>
  <c r="E123" i="1" s="1"/>
</calcChain>
</file>

<file path=xl/sharedStrings.xml><?xml version="1.0" encoding="utf-8"?>
<sst xmlns="http://schemas.openxmlformats.org/spreadsheetml/2006/main" count="216" uniqueCount="164">
  <si>
    <t>Columbia Gas of Kentucky</t>
  </si>
  <si>
    <t>Account(s)</t>
  </si>
  <si>
    <t>Description</t>
  </si>
  <si>
    <t xml:space="preserve">480 </t>
  </si>
  <si>
    <t>RESIDENTIAL</t>
  </si>
  <si>
    <t xml:space="preserve">481.1 </t>
  </si>
  <si>
    <t>COMMERCIAL</t>
  </si>
  <si>
    <t xml:space="preserve">481.2 </t>
  </si>
  <si>
    <t>INDUSTRIAL</t>
  </si>
  <si>
    <t xml:space="preserve">481.9 </t>
  </si>
  <si>
    <t>OTHER</t>
  </si>
  <si>
    <t xml:space="preserve">483  </t>
  </si>
  <si>
    <t>PUBLIC UTILITIES</t>
  </si>
  <si>
    <t>OTHER OPERATING INCOME</t>
  </si>
  <si>
    <t xml:space="preserve">487 </t>
  </si>
  <si>
    <t>FORFEITED DISCOUNTS</t>
  </si>
  <si>
    <t xml:space="preserve">488 </t>
  </si>
  <si>
    <t>MISC. SERVICE REVENUES</t>
  </si>
  <si>
    <t xml:space="preserve">489 </t>
  </si>
  <si>
    <t>REVENUE FROM TRANSPORTING GAS TO OTHERS</t>
  </si>
  <si>
    <t xml:space="preserve">493 </t>
  </si>
  <si>
    <t>RENTAL FROM GAS PROPERTY</t>
  </si>
  <si>
    <t xml:space="preserve">495 </t>
  </si>
  <si>
    <t>OTHER GAS REVENUE</t>
  </si>
  <si>
    <t>OTHER GAS SUPPLY EXPENSES - OPERATION</t>
  </si>
  <si>
    <t xml:space="preserve">801 - 803 </t>
  </si>
  <si>
    <t>NATURAL GAS FIELD &amp; TRANSMISSION LINE PURCHASES</t>
  </si>
  <si>
    <t xml:space="preserve">804 </t>
  </si>
  <si>
    <t>NATURAL GAS CITY GATE PURCHASES</t>
  </si>
  <si>
    <t xml:space="preserve">805 </t>
  </si>
  <si>
    <t>OTHER GAS PURCHASES</t>
  </si>
  <si>
    <t xml:space="preserve">806 </t>
  </si>
  <si>
    <t>EXCHANGE GAS</t>
  </si>
  <si>
    <t xml:space="preserve">808 </t>
  </si>
  <si>
    <t>GAS WITHDRAWN / DELIVERED FROM / TO STORAGE</t>
  </si>
  <si>
    <t xml:space="preserve">812 </t>
  </si>
  <si>
    <t>GAS USED FOR OTHER UTILITY OPERATIONS</t>
  </si>
  <si>
    <t xml:space="preserve">813 </t>
  </si>
  <si>
    <t>EXCHANGE FEES</t>
  </si>
  <si>
    <t>OPERATIONS AND MAINTENANCE EXPENSES</t>
  </si>
  <si>
    <t xml:space="preserve">717 - 742 </t>
  </si>
  <si>
    <t>LIQUEFIED PETROLEUM GAS PRODUCTION EXPENSES</t>
  </si>
  <si>
    <t>PURCHASED GAS EXPENSE</t>
  </si>
  <si>
    <t>852</t>
  </si>
  <si>
    <t>TRANSMISSION EXP - OPERATIONS</t>
  </si>
  <si>
    <t>859</t>
  </si>
  <si>
    <t>OTHER EXPENSE</t>
  </si>
  <si>
    <t>865</t>
  </si>
  <si>
    <t>M&amp;R STATION EQUIPMENT</t>
  </si>
  <si>
    <t>SUPERVISION AND ENGINEERING</t>
  </si>
  <si>
    <t>DISTRIBUTION LOAD DISPATCHING</t>
  </si>
  <si>
    <t>MAINS AND SERVICES EXPENSES</t>
  </si>
  <si>
    <t>MEASURING AND REGULATION STA. EXPENSE - GEN.</t>
  </si>
  <si>
    <t>MEASURING AND REGULATION STA. EXPENSE - IND.</t>
  </si>
  <si>
    <t>METERS AND HOUSE REGULATOR EXPENSE</t>
  </si>
  <si>
    <t>CUSTOMER INSTALLATIONS EXPENSE</t>
  </si>
  <si>
    <t>TELECOMMUNICATION EXPENSE - ENGINEERING</t>
  </si>
  <si>
    <t>STRUCTURES AND IMPROVEMENTS</t>
  </si>
  <si>
    <t>MAINS</t>
  </si>
  <si>
    <t>SERVICES</t>
  </si>
  <si>
    <t>METERS AND HOUSE REGULATORS</t>
  </si>
  <si>
    <t>OTHER EQUIPMENT</t>
  </si>
  <si>
    <t>SUPERVISION</t>
  </si>
  <si>
    <t>METER READING EXPENSES</t>
  </si>
  <si>
    <t>CUSTOMER RECORDS &amp; COLLECTIONS - UTILITY SERVICES</t>
  </si>
  <si>
    <t>UNCOLLECTIBLE ACCOUNTS</t>
  </si>
  <si>
    <t>MISCELLANEOUS CUSTOMER ACCOUNT EXPENSES</t>
  </si>
  <si>
    <t>CUSTOMER ASSISTANCE EXPENSES</t>
  </si>
  <si>
    <t>INFORMATIONAL AND INSTR. ADVERT. EXPENSES</t>
  </si>
  <si>
    <t>MISCELLANEOUS CUSTOMER ACCOUNT EXPENSE</t>
  </si>
  <si>
    <t>DEMONSTRATING AND SELLING EXPENSES</t>
  </si>
  <si>
    <t>ADVERTISING EXPENSE</t>
  </si>
  <si>
    <t>MISCELLANEOUS SALES EXPENSE</t>
  </si>
  <si>
    <t>ADMINISTRATIVE AND GENERAL SALARIES</t>
  </si>
  <si>
    <t>OFFICE SUPPLIES CUSTOMER ACCOUNTS</t>
  </si>
  <si>
    <t>OUTSIDE SERVICES EMPLOYED</t>
  </si>
  <si>
    <t>PROPERTY INSURANCE PREMIUMS</t>
  </si>
  <si>
    <t>INJURIES AND DAMAGES</t>
  </si>
  <si>
    <t>EMPLOYEE PENSIONS AND BENEFITS</t>
  </si>
  <si>
    <t>REGULATORY COMMISSION EXPENSE</t>
  </si>
  <si>
    <t>GENERAL ADVERTISING EXPENSES</t>
  </si>
  <si>
    <t>MISCELLANEOUS GENERAL EXPENSES</t>
  </si>
  <si>
    <t>RENTS</t>
  </si>
  <si>
    <t>MAINTENANCE OF GENERAL PLANT</t>
  </si>
  <si>
    <t>MAINTENANCE OF GENERAL PLANT - A&amp;G</t>
  </si>
  <si>
    <t xml:space="preserve">TOTAL OPERATION AND MAINTENANCE ACCOUNTS EXPENSES, EXCLUDING </t>
  </si>
  <si>
    <t>OTHER OPERATING EXPENSES</t>
  </si>
  <si>
    <t xml:space="preserve">403 - 404 </t>
  </si>
  <si>
    <t>DEPRECIATION AND AMORTIZATION EXPENSE</t>
  </si>
  <si>
    <t>TAXES OTHER THAN INCOME TAXES - PROPERTY</t>
  </si>
  <si>
    <t>TAXES OTHER THAN INCOME TAXES - PAYROLL</t>
  </si>
  <si>
    <t>TAXES OTHER THAN INCOME TAXES - OTHER</t>
  </si>
  <si>
    <t>TOTAL TAXES OTHER THAN INCOME TAXES</t>
  </si>
  <si>
    <t>TOTAL OTHER OPERATING EXPENSES</t>
  </si>
  <si>
    <t>TOTAL OPERATING EXPENSES BEFORE TAXES</t>
  </si>
  <si>
    <t>TOTAL OPERATING INCOME BEFORE TAXES</t>
  </si>
  <si>
    <t>INCOME TAXES</t>
  </si>
  <si>
    <t>409 - 411</t>
  </si>
  <si>
    <t xml:space="preserve">  FEDERAL INCOME TAXES</t>
  </si>
  <si>
    <t xml:space="preserve">  STATE INCOME TAXES</t>
  </si>
  <si>
    <t>TOTAL INCOME TAXES</t>
  </si>
  <si>
    <t>OPERATING INCOME</t>
  </si>
  <si>
    <t>RATE BASE</t>
  </si>
  <si>
    <t>101, 106</t>
  </si>
  <si>
    <t>PLANT IN SERVICE</t>
  </si>
  <si>
    <t>108, 111</t>
  </si>
  <si>
    <t>ACCUMULATED DEPRECIATION AND AMORTIZATION</t>
  </si>
  <si>
    <t>NET PLANT IN SERVICE</t>
  </si>
  <si>
    <t>N/A</t>
  </si>
  <si>
    <t>CASH WORKING CAPITAL ALLOWANCE</t>
  </si>
  <si>
    <t>OTHER WORKING CAPITAL ALLOWANCES (13 MO. AVG)</t>
  </si>
  <si>
    <t>MATERIAL &amp; SUPPLIES</t>
  </si>
  <si>
    <t>117, 191</t>
  </si>
  <si>
    <t>GAS STORED UNDERGROUND</t>
  </si>
  <si>
    <t xml:space="preserve">TOTAL OTHER WORKING CAPITAL </t>
  </si>
  <si>
    <t>190, 254, 255, 282, 283</t>
  </si>
  <si>
    <t>ACCUMULATED DEFERRED INC. TAXES AND INVESTMENT TAX CREDITS</t>
  </si>
  <si>
    <t>RATE OF RETURN</t>
  </si>
  <si>
    <t>Revenue Requirements Comparison, by Account</t>
  </si>
  <si>
    <t>Difference</t>
  </si>
  <si>
    <t>Wozniak</t>
  </si>
  <si>
    <t>Black  / Spanos</t>
  </si>
  <si>
    <t>Gode</t>
  </si>
  <si>
    <t>Black / Scott</t>
  </si>
  <si>
    <t>% Difference Greater</t>
  </si>
  <si>
    <t>Wozniak / Davis</t>
  </si>
  <si>
    <t>Witness(es)</t>
  </si>
  <si>
    <t>Davis / Inscho / Jonda</t>
  </si>
  <si>
    <t>OPERATING REVENUE</t>
  </si>
  <si>
    <t>SALES OF GAS</t>
  </si>
  <si>
    <t>OPERATING EXPENSES</t>
  </si>
  <si>
    <t>TOTAL OPERATING REVENUE</t>
  </si>
  <si>
    <t>TOTAL OTHER GAS SUPPLY EXPENSES - OPERATION</t>
  </si>
  <si>
    <t>TOTAL PLANT REVENUE</t>
  </si>
  <si>
    <t>Explanations:</t>
  </si>
  <si>
    <t>Primarily driven by change in Gas Cost Expense below (see below).</t>
  </si>
  <si>
    <t>Primarily driven by 1.) change in Gas Cost Expense below (see below) and 2.) inclusion of the 2023 and 2024 SMRP as well as the forecasted in-service capital.</t>
  </si>
  <si>
    <t>Columbia is not requesting a Cash Working Capital adjustment in this case.</t>
  </si>
  <si>
    <t xml:space="preserve">Please see revenue explanations above. </t>
  </si>
  <si>
    <t>The increase is primarily due to an increase in Field Operations - Materials and Supplies.</t>
  </si>
  <si>
    <t>The increase is primarily as a result of an increase in Customer Public Awareness advertising costs.</t>
  </si>
  <si>
    <t>Please see responses to KY PSC Staff 1-14 and Staff 2-3. Please note the current case rate case expense reflected represents amounts for a litigated Rate Case.</t>
  </si>
  <si>
    <t>Case No.
2024-00092</t>
  </si>
  <si>
    <t>Case No.
2026-00099</t>
  </si>
  <si>
    <t>The increase is primarily a result of the increased in pre-tax income.(Please also see explanations above and below.)</t>
  </si>
  <si>
    <t>Johnson</t>
  </si>
  <si>
    <t>The increase is primarily due to an increase in lease agreements and NCSC labor, as NCSC rent expense is billed to Columbia based on monthly labor distribution.</t>
  </si>
  <si>
    <t>The increase is primarily a result of an increase in line locating expense.</t>
  </si>
  <si>
    <t>The increase is primarily a result of labor, and clearing accounts (vehicle, trucks, and tools).</t>
  </si>
  <si>
    <t>The increase is primarily a result of labor, and Outside Services third-party contractors.</t>
  </si>
  <si>
    <t>The increase is primarily a result of 1) labor, 2) Outside Services third-party contractors, 3) Utilities, and 4) clearing accounts (vehicle, trucks, and tools).</t>
  </si>
  <si>
    <t xml:space="preserve">The increase is primarily a result of rents and leases. See account 931 below.  </t>
  </si>
  <si>
    <t>The increase is primarily a result of labor.</t>
  </si>
  <si>
    <t>The increase is primarily a result of 1) salaries, including merit, 2) Outside Services third-party contractors, and 3) clearing accounts (vehicle, trucks, and tools).</t>
  </si>
  <si>
    <t>The increase is primarily a result of labor, and Field Operations - Materials and Supplies.</t>
  </si>
  <si>
    <t>The increase is primarily a result of Outside Services third-party contractors.</t>
  </si>
  <si>
    <t xml:space="preserve">The increase is primarily a result of 1) labor and 2) incentives. Please note that Case 2024-00092 removed the financial portion of incentives, whereas current case reflects full impact. </t>
  </si>
  <si>
    <t xml:space="preserve">The increase is primarily driven by Outside Services third-party contractors, in particular for IT Projects.  </t>
  </si>
  <si>
    <t>Changes primarily driven to the forecasted depreciation rates and the inclusion of the 2023 and 2024 SMRP.</t>
  </si>
  <si>
    <t>The increase in payroll taxes is primarily a result of labor.</t>
  </si>
  <si>
    <t>Change is primarily driven by inclusion of the 2023 and 2024 SMRP as well as the forecasted in-service capital.</t>
  </si>
  <si>
    <t>Change is primarily driven by inclusion  of the 2023 and 2024 SMRP as well as the forecasted in-service capital.</t>
  </si>
  <si>
    <t xml:space="preserve">Primarily driven by the removal of grandfathered defined benefit plan in Case 2024-00092, whereas current case reflects no adjustment to the FTP budget with exception of the benefits relating to NCSC headcount complement. </t>
  </si>
  <si>
    <t>The increase is primarily driven by an increase in the expected Gas Cost Commodity rate $3.6958 as of March 2, 2026 per PSC Order 2026-00022 (WPD-2.7.D(3), Line 1) and $1.3557 as of March 1, 2024 per PSC Order 2024-00011 (WPD-2.6.D(3), Line 1) and is fully off-set in the revenues above, thus having no impact to the revenue requirement.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</si>
</sst>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0_);_(* \(#,##0.000\);_(* &quot;-&quot;_);_(@_)"/>
    <numFmt numFmtId="165" formatCode="_(* #,##0.000_);_(* \(#,##0.000\);_(* &quot;-&quot;??_);_(@_)"/>
    <numFmt numFmtId="166" formatCode="0.000%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u/>
      <sz val="10"/>
      <name val="Arial"/>
      <family val="2"/>
    </font>
    <font>
      <b/>
      <u/>
      <sz val="11"/>
      <color theme="1"/>
      <name val="Aptos Narrow"/>
      <family val="2"/>
      <scheme val="minor"/>
    </font>
    <font>
      <sz val="8"/>
      <name val="Helv"/>
    </font>
    <font>
      <sz val="11"/>
      <color rgb="FF0070C0"/>
      <name val="Aptos Narrow"/>
      <family val="2"/>
      <scheme val="minor"/>
    </font>
    <font>
      <sz val="1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7" fillId="0" borderId="0"/>
  </cellStyleXfs>
  <cellXfs count="50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164" fontId="3" fillId="0" borderId="0" xfId="0" applyNumberFormat="1" applyFont="1" applyAlignment="1">
      <alignment vertical="center"/>
    </xf>
    <xf numFmtId="164" fontId="3" fillId="0" borderId="2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165" fontId="2" fillId="0" borderId="1" xfId="0" applyNumberFormat="1" applyFont="1" applyBorder="1" applyAlignment="1">
      <alignment vertical="center"/>
    </xf>
    <xf numFmtId="165" fontId="3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9" fontId="0" fillId="0" borderId="0" xfId="1" applyFont="1" applyFill="1" applyAlignment="1">
      <alignment horizontal="center" vertical="center"/>
    </xf>
    <xf numFmtId="0" fontId="4" fillId="0" borderId="0" xfId="2" applyFont="1" applyAlignment="1" applyProtection="1">
      <alignment horizontal="left" vertical="center"/>
      <protection locked="0"/>
    </xf>
    <xf numFmtId="0" fontId="3" fillId="2" borderId="0" xfId="0" applyFont="1" applyFill="1" applyAlignment="1">
      <alignment horizontal="left" vertical="center" indent="1"/>
    </xf>
    <xf numFmtId="164" fontId="3" fillId="2" borderId="0" xfId="0" applyNumberFormat="1" applyFont="1" applyFill="1" applyAlignment="1">
      <alignment vertical="center"/>
    </xf>
    <xf numFmtId="9" fontId="0" fillId="2" borderId="0" xfId="1" applyFont="1" applyFill="1" applyAlignment="1">
      <alignment horizontal="center" vertical="center"/>
    </xf>
    <xf numFmtId="0" fontId="0" fillId="2" borderId="0" xfId="0" applyFill="1" applyAlignment="1">
      <alignment vertical="center" wrapText="1"/>
    </xf>
    <xf numFmtId="0" fontId="3" fillId="2" borderId="0" xfId="0" applyFont="1" applyFill="1" applyAlignment="1">
      <alignment vertical="center"/>
    </xf>
    <xf numFmtId="0" fontId="9" fillId="2" borderId="0" xfId="0" applyFont="1" applyFill="1" applyAlignment="1">
      <alignment vertical="center" wrapText="1"/>
    </xf>
    <xf numFmtId="164" fontId="3" fillId="2" borderId="2" xfId="0" applyNumberFormat="1" applyFont="1" applyFill="1" applyBorder="1" applyAlignment="1">
      <alignment vertical="center"/>
    </xf>
    <xf numFmtId="0" fontId="8" fillId="2" borderId="0" xfId="0" applyFont="1" applyFill="1" applyAlignment="1">
      <alignment vertical="center" wrapText="1"/>
    </xf>
    <xf numFmtId="49" fontId="3" fillId="2" borderId="0" xfId="0" applyNumberFormat="1" applyFont="1" applyFill="1" applyAlignment="1">
      <alignment horizontal="left" vertical="center" indent="1"/>
    </xf>
    <xf numFmtId="0" fontId="3" fillId="0" borderId="0" xfId="0" applyFont="1" applyAlignment="1">
      <alignment horizontal="left" vertical="center" indent="1"/>
    </xf>
    <xf numFmtId="49" fontId="2" fillId="0" borderId="0" xfId="0" applyNumberFormat="1" applyFont="1" applyAlignment="1">
      <alignment vertical="center"/>
    </xf>
    <xf numFmtId="164" fontId="2" fillId="0" borderId="0" xfId="0" applyNumberFormat="1" applyFont="1" applyAlignment="1">
      <alignment vertical="center"/>
    </xf>
    <xf numFmtId="0" fontId="9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49" fontId="3" fillId="0" borderId="0" xfId="0" applyNumberFormat="1" applyFont="1" applyAlignment="1">
      <alignment horizontal="left" vertical="center" indent="1"/>
    </xf>
    <xf numFmtId="165" fontId="2" fillId="0" borderId="0" xfId="0" applyNumberFormat="1" applyFont="1" applyAlignment="1">
      <alignment vertical="center"/>
    </xf>
    <xf numFmtId="166" fontId="2" fillId="0" borderId="1" xfId="1" applyNumberFormat="1" applyFont="1" applyFill="1" applyBorder="1" applyAlignment="1">
      <alignment vertical="center"/>
    </xf>
    <xf numFmtId="49" fontId="2" fillId="2" borderId="0" xfId="0" applyNumberFormat="1" applyFont="1" applyFill="1" applyAlignment="1">
      <alignment vertical="center"/>
    </xf>
    <xf numFmtId="164" fontId="2" fillId="2" borderId="0" xfId="0" applyNumberFormat="1" applyFont="1" applyFill="1" applyAlignment="1">
      <alignment vertical="center"/>
    </xf>
    <xf numFmtId="0" fontId="0" fillId="2" borderId="0" xfId="0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165" fontId="2" fillId="2" borderId="0" xfId="0" applyNumberFormat="1" applyFont="1" applyFill="1" applyAlignment="1">
      <alignment vertical="center"/>
    </xf>
    <xf numFmtId="165" fontId="3" fillId="2" borderId="0" xfId="0" applyNumberFormat="1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4" fillId="0" borderId="0" xfId="0" applyFont="1"/>
    <xf numFmtId="0" fontId="4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  <xf numFmtId="0" fontId="6" fillId="0" borderId="0" xfId="0" applyFont="1"/>
    <xf numFmtId="49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</cellXfs>
  <cellStyles count="3">
    <cellStyle name="Normal" xfId="0" builtinId="0"/>
    <cellStyle name="Normal_Schedules A thru L Cost of Servive June 30, 2009" xfId="2" xr:uid="{A94AB58E-F77A-4D88-A15F-3C1F7CC7B215}"/>
    <cellStyle name="Percent" xfId="1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CECFF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F6AC42-9337-4412-9E75-CDACEEF72060}">
  <sheetPr>
    <pageSetUpPr fitToPage="1"/>
  </sheetPr>
  <dimension ref="A4:H124"/>
  <sheetViews>
    <sheetView showGridLines="0" tabSelected="1" view="pageLayout" topLeftCell="A21" zoomScaleNormal="100" zoomScaleSheetLayoutView="95" workbookViewId="0">
      <selection activeCell="F28" sqref="F28"/>
    </sheetView>
  </sheetViews>
  <sheetFormatPr defaultColWidth="9.109375" defaultRowHeight="14.4" x14ac:dyDescent="0.3"/>
  <cols>
    <col min="1" max="1" width="12.88671875" style="11" bestFit="1" customWidth="1"/>
    <col min="2" max="2" width="76.5546875" style="2" bestFit="1" customWidth="1"/>
    <col min="3" max="4" width="11.109375" style="1" bestFit="1" customWidth="1"/>
    <col min="5" max="5" width="11.77734375" style="1" customWidth="1"/>
    <col min="6" max="6" width="12.21875" style="3" bestFit="1" customWidth="1"/>
    <col min="7" max="7" width="20.5546875" style="3" bestFit="1" customWidth="1"/>
    <col min="8" max="8" width="56.109375" style="1" bestFit="1" customWidth="1"/>
    <col min="9" max="9" width="29.88671875" style="1" customWidth="1"/>
    <col min="10" max="16384" width="9.109375" style="1"/>
  </cols>
  <sheetData>
    <row r="4" spans="1:8" x14ac:dyDescent="0.3">
      <c r="A4" s="49" t="s">
        <v>0</v>
      </c>
      <c r="B4" s="49"/>
      <c r="C4" s="49"/>
      <c r="D4" s="49"/>
      <c r="E4" s="49"/>
      <c r="F4" s="49"/>
      <c r="G4" s="49"/>
      <c r="H4" s="49"/>
    </row>
    <row r="5" spans="1:8" x14ac:dyDescent="0.3">
      <c r="A5" s="49" t="s">
        <v>118</v>
      </c>
      <c r="B5" s="49"/>
      <c r="C5" s="49"/>
      <c r="D5" s="49"/>
      <c r="E5" s="49"/>
      <c r="F5" s="49"/>
      <c r="G5" s="49"/>
      <c r="H5" s="49"/>
    </row>
    <row r="7" spans="1:8" ht="28.8" x14ac:dyDescent="0.3">
      <c r="A7" s="48" t="s">
        <v>1</v>
      </c>
      <c r="B7" s="42" t="s">
        <v>2</v>
      </c>
      <c r="C7" s="43" t="s">
        <v>143</v>
      </c>
      <c r="D7" s="43" t="s">
        <v>142</v>
      </c>
      <c r="E7" s="44" t="s">
        <v>119</v>
      </c>
      <c r="F7" s="45" t="s">
        <v>124</v>
      </c>
      <c r="G7" s="44" t="s">
        <v>126</v>
      </c>
      <c r="H7" s="46" t="s">
        <v>134</v>
      </c>
    </row>
    <row r="8" spans="1:8" x14ac:dyDescent="0.3">
      <c r="A8" s="5"/>
      <c r="B8" s="42"/>
      <c r="C8" s="43"/>
      <c r="D8" s="43"/>
      <c r="E8" s="44"/>
      <c r="F8" s="45"/>
      <c r="G8" s="44"/>
      <c r="H8" s="46"/>
    </row>
    <row r="9" spans="1:8" x14ac:dyDescent="0.3">
      <c r="B9" s="15" t="s">
        <v>128</v>
      </c>
    </row>
    <row r="10" spans="1:8" x14ac:dyDescent="0.3">
      <c r="B10" s="15" t="s">
        <v>129</v>
      </c>
    </row>
    <row r="11" spans="1:8" ht="28.8" customHeight="1" x14ac:dyDescent="0.3">
      <c r="A11" s="11" t="s">
        <v>3</v>
      </c>
      <c r="B11" s="16" t="s">
        <v>4</v>
      </c>
      <c r="C11" s="17">
        <v>146.14269966000001</v>
      </c>
      <c r="D11" s="17">
        <v>96.953988257683278</v>
      </c>
      <c r="E11" s="17">
        <f>+C11-D11</f>
        <v>49.188711402316727</v>
      </c>
      <c r="F11" s="18">
        <f>+IFERROR(IF(ROUND((E11/D11),2)&gt;0.1,ROUND(E11/D11,2),0)," ")</f>
        <v>0.51</v>
      </c>
      <c r="G11" s="18" t="s">
        <v>120</v>
      </c>
      <c r="H11" s="19" t="s">
        <v>135</v>
      </c>
    </row>
    <row r="12" spans="1:8" ht="27" customHeight="1" x14ac:dyDescent="0.3">
      <c r="A12" s="11" t="s">
        <v>5</v>
      </c>
      <c r="B12" s="25" t="s">
        <v>6</v>
      </c>
      <c r="C12" s="6">
        <v>66.249653670000001</v>
      </c>
      <c r="D12" s="6">
        <v>40.81073245943584</v>
      </c>
      <c r="E12" s="6">
        <f t="shared" ref="E12:E21" si="0">+C12-D12</f>
        <v>25.43892121056416</v>
      </c>
      <c r="F12" s="14">
        <f t="shared" ref="F12:F21" si="1">+IFERROR(IF(ROUND((E12/D12),2)&gt;0.1,ROUND(E12/D12,2),0)," ")</f>
        <v>0.62</v>
      </c>
      <c r="G12" s="14" t="s">
        <v>120</v>
      </c>
      <c r="H12" s="13" t="s">
        <v>135</v>
      </c>
    </row>
    <row r="13" spans="1:8" ht="27" customHeight="1" x14ac:dyDescent="0.3">
      <c r="A13" s="11" t="s">
        <v>7</v>
      </c>
      <c r="B13" s="16" t="s">
        <v>8</v>
      </c>
      <c r="C13" s="17">
        <v>2.68737402</v>
      </c>
      <c r="D13" s="17">
        <v>1.1764104994303524</v>
      </c>
      <c r="E13" s="17">
        <f t="shared" si="0"/>
        <v>1.5109635205696477</v>
      </c>
      <c r="F13" s="18">
        <f t="shared" si="1"/>
        <v>1.28</v>
      </c>
      <c r="G13" s="18" t="s">
        <v>120</v>
      </c>
      <c r="H13" s="19" t="s">
        <v>135</v>
      </c>
    </row>
    <row r="14" spans="1:8" x14ac:dyDescent="0.3">
      <c r="A14" s="11" t="s">
        <v>9</v>
      </c>
      <c r="B14" s="25" t="s">
        <v>10</v>
      </c>
      <c r="C14" s="6">
        <v>0</v>
      </c>
      <c r="D14" s="6">
        <v>0</v>
      </c>
      <c r="E14" s="6">
        <f t="shared" si="0"/>
        <v>0</v>
      </c>
      <c r="F14" s="14" t="str">
        <f t="shared" si="1"/>
        <v xml:space="preserve"> </v>
      </c>
      <c r="G14" s="14"/>
      <c r="H14" s="13"/>
    </row>
    <row r="15" spans="1:8" ht="26.4" customHeight="1" x14ac:dyDescent="0.3">
      <c r="A15" s="11" t="s">
        <v>11</v>
      </c>
      <c r="B15" s="16" t="s">
        <v>12</v>
      </c>
      <c r="C15" s="17">
        <v>0.11942820999999998</v>
      </c>
      <c r="D15" s="17">
        <v>6.7519908249152744E-2</v>
      </c>
      <c r="E15" s="17">
        <f t="shared" si="0"/>
        <v>5.1908301750847236E-2</v>
      </c>
      <c r="F15" s="18">
        <f t="shared" si="1"/>
        <v>0.77</v>
      </c>
      <c r="G15" s="18" t="s">
        <v>120</v>
      </c>
      <c r="H15" s="19" t="s">
        <v>135</v>
      </c>
    </row>
    <row r="16" spans="1:8" x14ac:dyDescent="0.3">
      <c r="B16" s="15" t="s">
        <v>13</v>
      </c>
      <c r="C16" s="6"/>
      <c r="D16" s="6"/>
      <c r="E16" s="6"/>
      <c r="F16" s="14" t="str">
        <f t="shared" si="1"/>
        <v xml:space="preserve"> </v>
      </c>
      <c r="G16" s="14"/>
      <c r="H16" s="13"/>
    </row>
    <row r="17" spans="1:8" x14ac:dyDescent="0.3">
      <c r="A17" s="11" t="s">
        <v>14</v>
      </c>
      <c r="B17" s="16" t="s">
        <v>15</v>
      </c>
      <c r="C17" s="17">
        <v>0.14999999999899999</v>
      </c>
      <c r="D17" s="17">
        <v>0.18243100000000001</v>
      </c>
      <c r="E17" s="17">
        <f t="shared" si="0"/>
        <v>-3.2431000001000021E-2</v>
      </c>
      <c r="F17" s="18"/>
      <c r="G17" s="18"/>
      <c r="H17" s="19"/>
    </row>
    <row r="18" spans="1:8" x14ac:dyDescent="0.3">
      <c r="A18" s="11" t="s">
        <v>16</v>
      </c>
      <c r="B18" s="25" t="s">
        <v>17</v>
      </c>
      <c r="C18" s="6">
        <v>0.11646573667199997</v>
      </c>
      <c r="D18" s="6">
        <v>0.12828012333333341</v>
      </c>
      <c r="E18" s="6">
        <f t="shared" si="0"/>
        <v>-1.1814386661333443E-2</v>
      </c>
      <c r="F18" s="14"/>
      <c r="G18" s="14"/>
      <c r="H18" s="13"/>
    </row>
    <row r="19" spans="1:8" ht="23.4" customHeight="1" x14ac:dyDescent="0.3">
      <c r="A19" s="11" t="s">
        <v>18</v>
      </c>
      <c r="B19" s="16" t="s">
        <v>19</v>
      </c>
      <c r="C19" s="17">
        <v>30.102476130000003</v>
      </c>
      <c r="D19" s="17">
        <v>25.084079605201367</v>
      </c>
      <c r="E19" s="17">
        <f t="shared" si="0"/>
        <v>5.0183965247986357</v>
      </c>
      <c r="F19" s="18">
        <f t="shared" si="1"/>
        <v>0.2</v>
      </c>
      <c r="G19" s="18" t="s">
        <v>120</v>
      </c>
      <c r="H19" s="19" t="s">
        <v>135</v>
      </c>
    </row>
    <row r="20" spans="1:8" x14ac:dyDescent="0.3">
      <c r="A20" s="11" t="s">
        <v>20</v>
      </c>
      <c r="B20" s="25" t="s">
        <v>21</v>
      </c>
      <c r="C20" s="6">
        <v>7.4034000000000003E-2</v>
      </c>
      <c r="D20" s="6">
        <v>9.9708809999999981E-2</v>
      </c>
      <c r="E20" s="6">
        <f t="shared" si="0"/>
        <v>-2.5674809999999978E-2</v>
      </c>
      <c r="F20" s="14"/>
      <c r="G20" s="14"/>
      <c r="H20" s="13"/>
    </row>
    <row r="21" spans="1:8" ht="43.2" x14ac:dyDescent="0.3">
      <c r="A21" s="11" t="s">
        <v>22</v>
      </c>
      <c r="B21" s="16" t="s">
        <v>23</v>
      </c>
      <c r="C21" s="22">
        <v>0.18012469000000003</v>
      </c>
      <c r="D21" s="22">
        <v>0.14784933666666666</v>
      </c>
      <c r="E21" s="22">
        <f t="shared" si="0"/>
        <v>3.2275353333333368E-2</v>
      </c>
      <c r="F21" s="18">
        <f t="shared" si="1"/>
        <v>0.22</v>
      </c>
      <c r="G21" s="18" t="s">
        <v>120</v>
      </c>
      <c r="H21" s="19" t="s">
        <v>136</v>
      </c>
    </row>
    <row r="22" spans="1:8" x14ac:dyDescent="0.3">
      <c r="B22" s="26" t="s">
        <v>131</v>
      </c>
      <c r="C22" s="27">
        <f>SUM(C11:C21)</f>
        <v>245.82225611667104</v>
      </c>
      <c r="D22" s="27">
        <f>SUM(D11:D21)</f>
        <v>164.65100000000001</v>
      </c>
      <c r="E22" s="27">
        <f>SUM(E11:E21)</f>
        <v>81.171256116671017</v>
      </c>
      <c r="H22" s="13"/>
    </row>
    <row r="23" spans="1:8" x14ac:dyDescent="0.3">
      <c r="B23" s="20"/>
      <c r="C23" s="20"/>
      <c r="D23" s="20"/>
      <c r="E23" s="20"/>
      <c r="F23" s="35"/>
      <c r="G23" s="35"/>
      <c r="H23" s="19"/>
    </row>
    <row r="24" spans="1:8" x14ac:dyDescent="0.3">
      <c r="B24" s="15" t="s">
        <v>130</v>
      </c>
      <c r="C24" s="2"/>
      <c r="D24" s="2"/>
      <c r="E24" s="2"/>
      <c r="H24" s="13"/>
    </row>
    <row r="25" spans="1:8" x14ac:dyDescent="0.3">
      <c r="B25" s="37" t="s">
        <v>24</v>
      </c>
      <c r="C25" s="20"/>
      <c r="D25" s="20"/>
      <c r="E25" s="20"/>
      <c r="F25" s="35"/>
      <c r="G25" s="35"/>
      <c r="H25" s="19"/>
    </row>
    <row r="26" spans="1:8" ht="86.4" x14ac:dyDescent="0.3">
      <c r="A26" s="47" t="s">
        <v>25</v>
      </c>
      <c r="B26" s="25" t="s">
        <v>26</v>
      </c>
      <c r="C26" s="6">
        <v>77.159140438623837</v>
      </c>
      <c r="D26" s="6">
        <v>17.66399775</v>
      </c>
      <c r="E26" s="6">
        <f t="shared" ref="E26:E32" si="2">+C26-D26</f>
        <v>59.495142688623837</v>
      </c>
      <c r="F26" s="14">
        <f>+IFERROR(IF(ROUND((E26/D26),2)&gt;0.1,ROUND(E26/D26,2),0)," ")</f>
        <v>3.37</v>
      </c>
      <c r="G26" s="14" t="s">
        <v>125</v>
      </c>
      <c r="H26" s="28" t="s">
        <v>163</v>
      </c>
    </row>
    <row r="27" spans="1:8" ht="86.4" x14ac:dyDescent="0.3">
      <c r="A27" s="11" t="s">
        <v>27</v>
      </c>
      <c r="B27" s="16" t="s">
        <v>28</v>
      </c>
      <c r="C27" s="17">
        <v>3.713240968146962</v>
      </c>
      <c r="D27" s="17">
        <v>1.1589007600000001</v>
      </c>
      <c r="E27" s="17">
        <f t="shared" si="2"/>
        <v>2.5543402081469617</v>
      </c>
      <c r="F27" s="18">
        <f>+IFERROR(IF(ROUND((E27/D27),2)&gt;0.1,ROUND(E27/D27,2),0)," ")</f>
        <v>2.2000000000000002</v>
      </c>
      <c r="G27" s="18" t="s">
        <v>125</v>
      </c>
      <c r="H27" s="19" t="s">
        <v>163</v>
      </c>
    </row>
    <row r="28" spans="1:8" x14ac:dyDescent="0.3">
      <c r="A28" s="11" t="s">
        <v>29</v>
      </c>
      <c r="B28" s="25" t="s">
        <v>30</v>
      </c>
      <c r="C28" s="6">
        <v>0.71998762949210204</v>
      </c>
      <c r="D28" s="6">
        <v>15.34342485</v>
      </c>
      <c r="E28" s="6">
        <f t="shared" si="2"/>
        <v>-14.623437220507897</v>
      </c>
      <c r="F28" s="14"/>
      <c r="G28" s="14"/>
      <c r="H28" s="28"/>
    </row>
    <row r="29" spans="1:8" x14ac:dyDescent="0.3">
      <c r="A29" s="11" t="s">
        <v>31</v>
      </c>
      <c r="B29" s="16" t="s">
        <v>32</v>
      </c>
      <c r="C29" s="17">
        <v>-0.96988237722564352</v>
      </c>
      <c r="D29" s="17">
        <v>1.6740851700000003</v>
      </c>
      <c r="E29" s="17">
        <f t="shared" si="2"/>
        <v>-2.6439675472256439</v>
      </c>
      <c r="F29" s="18"/>
      <c r="G29" s="18"/>
      <c r="H29" s="21"/>
    </row>
    <row r="30" spans="1:8" x14ac:dyDescent="0.3">
      <c r="A30" s="11" t="s">
        <v>33</v>
      </c>
      <c r="B30" s="25" t="s">
        <v>34</v>
      </c>
      <c r="C30" s="6">
        <v>1.22141887711511</v>
      </c>
      <c r="D30" s="6">
        <v>-0.38697268999999973</v>
      </c>
      <c r="E30" s="6">
        <f t="shared" si="2"/>
        <v>1.6083915671151097</v>
      </c>
      <c r="F30" s="14"/>
      <c r="G30" s="14"/>
      <c r="H30" s="28"/>
    </row>
    <row r="31" spans="1:8" ht="86.4" x14ac:dyDescent="0.3">
      <c r="A31" s="11" t="s">
        <v>35</v>
      </c>
      <c r="B31" s="16" t="s">
        <v>36</v>
      </c>
      <c r="C31" s="17">
        <v>-0.12201311615234693</v>
      </c>
      <c r="D31" s="17">
        <v>-4.0414180000000001E-2</v>
      </c>
      <c r="E31" s="17">
        <f t="shared" si="2"/>
        <v>-8.1598936152346924E-2</v>
      </c>
      <c r="F31" s="18">
        <f t="shared" ref="F26:F31" si="3">+IFERROR(IF(ROUND((E31/D31),2)&gt;0.1,ROUND(E31/D31,2),0)," ")</f>
        <v>2.02</v>
      </c>
      <c r="G31" s="18" t="s">
        <v>125</v>
      </c>
      <c r="H31" s="19" t="s">
        <v>163</v>
      </c>
    </row>
    <row r="32" spans="1:8" x14ac:dyDescent="0.3">
      <c r="A32" s="11" t="s">
        <v>37</v>
      </c>
      <c r="B32" s="25" t="s">
        <v>38</v>
      </c>
      <c r="C32" s="7">
        <v>0</v>
      </c>
      <c r="D32" s="7">
        <v>0</v>
      </c>
      <c r="E32" s="7">
        <f t="shared" si="2"/>
        <v>0</v>
      </c>
      <c r="F32" s="14" t="str">
        <f t="shared" ref="F32" si="4">+IFERROR(IF(ROUND((E32/D32),2)&lt;&gt;0.1,ROUND(E32/D32,2),0),"")</f>
        <v/>
      </c>
      <c r="G32" s="14"/>
      <c r="H32" s="13"/>
    </row>
    <row r="33" spans="1:8" x14ac:dyDescent="0.3">
      <c r="B33" s="36" t="s">
        <v>132</v>
      </c>
      <c r="C33" s="34">
        <f>SUM(C26:C32)</f>
        <v>81.721892420000017</v>
      </c>
      <c r="D33" s="34">
        <f t="shared" ref="D33:E33" si="5">SUM(D26:D32)</f>
        <v>35.413021659999998</v>
      </c>
      <c r="E33" s="34">
        <f t="shared" si="5"/>
        <v>46.308870760000019</v>
      </c>
      <c r="F33" s="35"/>
      <c r="G33" s="35"/>
      <c r="H33" s="19"/>
    </row>
    <row r="34" spans="1:8" x14ac:dyDescent="0.3">
      <c r="C34" s="2"/>
      <c r="D34" s="2"/>
      <c r="E34" s="2"/>
      <c r="H34" s="13"/>
    </row>
    <row r="35" spans="1:8" x14ac:dyDescent="0.3">
      <c r="B35" s="33" t="s">
        <v>133</v>
      </c>
      <c r="C35" s="34">
        <f>+C22-C33</f>
        <v>164.10036369667102</v>
      </c>
      <c r="D35" s="34">
        <f>+D22-D33</f>
        <v>129.23797834000001</v>
      </c>
      <c r="E35" s="34">
        <f>+E22-E33</f>
        <v>34.862385356670998</v>
      </c>
      <c r="F35" s="35"/>
      <c r="G35" s="35"/>
      <c r="H35" s="19"/>
    </row>
    <row r="36" spans="1:8" x14ac:dyDescent="0.3">
      <c r="C36" s="2"/>
      <c r="D36" s="2"/>
      <c r="E36" s="2"/>
      <c r="H36" s="13"/>
    </row>
    <row r="37" spans="1:8" x14ac:dyDescent="0.3">
      <c r="B37" s="37" t="s">
        <v>39</v>
      </c>
      <c r="C37" s="20"/>
      <c r="D37" s="20"/>
      <c r="E37" s="20"/>
      <c r="F37" s="35"/>
      <c r="G37" s="35"/>
      <c r="H37" s="19"/>
    </row>
    <row r="38" spans="1:8" x14ac:dyDescent="0.3">
      <c r="A38" s="47" t="s">
        <v>40</v>
      </c>
      <c r="B38" s="25" t="s">
        <v>41</v>
      </c>
      <c r="C38" s="6">
        <v>0</v>
      </c>
      <c r="D38" s="6">
        <v>0</v>
      </c>
      <c r="E38" s="6">
        <f t="shared" ref="E38:E84" si="6">+C38-D38</f>
        <v>0</v>
      </c>
      <c r="F38" s="14" t="str">
        <f t="shared" ref="F38:F84" si="7">+IFERROR(IF(ROUND((E38/D38),2)&gt;0.1,ROUND(E38/D38,2),0)," ")</f>
        <v xml:space="preserve"> </v>
      </c>
      <c r="G38" s="14"/>
      <c r="H38" s="13"/>
    </row>
    <row r="39" spans="1:8" x14ac:dyDescent="0.3">
      <c r="A39" s="47">
        <v>807</v>
      </c>
      <c r="B39" s="16" t="s">
        <v>42</v>
      </c>
      <c r="C39" s="17">
        <v>0.3464617507979329</v>
      </c>
      <c r="D39" s="17">
        <v>0.40926317323596523</v>
      </c>
      <c r="E39" s="17">
        <f t="shared" si="6"/>
        <v>-6.2801422438032328E-2</v>
      </c>
      <c r="F39" s="18"/>
      <c r="G39" s="18"/>
      <c r="H39" s="23"/>
    </row>
    <row r="40" spans="1:8" ht="28.8" x14ac:dyDescent="0.3">
      <c r="A40" s="47" t="s">
        <v>43</v>
      </c>
      <c r="B40" s="25" t="s">
        <v>44</v>
      </c>
      <c r="C40" s="6">
        <v>1.6280031746268457E-2</v>
      </c>
      <c r="D40" s="6">
        <v>2.56172E-3</v>
      </c>
      <c r="E40" s="6">
        <f t="shared" si="6"/>
        <v>1.3718311746268457E-2</v>
      </c>
      <c r="F40" s="14">
        <f t="shared" si="7"/>
        <v>5.36</v>
      </c>
      <c r="G40" s="14" t="s">
        <v>127</v>
      </c>
      <c r="H40" s="28" t="s">
        <v>139</v>
      </c>
    </row>
    <row r="41" spans="1:8" x14ac:dyDescent="0.3">
      <c r="A41" s="47" t="s">
        <v>45</v>
      </c>
      <c r="B41" s="16" t="s">
        <v>46</v>
      </c>
      <c r="C41" s="17">
        <v>0</v>
      </c>
      <c r="D41" s="17">
        <v>9.8917897109269005E-4</v>
      </c>
      <c r="E41" s="17">
        <f t="shared" si="6"/>
        <v>-9.8917897109269005E-4</v>
      </c>
      <c r="F41" s="18"/>
      <c r="G41" s="18"/>
      <c r="H41" s="23"/>
    </row>
    <row r="42" spans="1:8" x14ac:dyDescent="0.3">
      <c r="A42" s="47" t="s">
        <v>47</v>
      </c>
      <c r="B42" s="25" t="s">
        <v>48</v>
      </c>
      <c r="C42" s="6">
        <v>0</v>
      </c>
      <c r="D42" s="6">
        <v>8.3112999999999991E-4</v>
      </c>
      <c r="E42" s="6">
        <f t="shared" si="6"/>
        <v>-8.3112999999999991E-4</v>
      </c>
      <c r="F42" s="14"/>
      <c r="G42" s="14"/>
      <c r="H42" s="29"/>
    </row>
    <row r="43" spans="1:8" x14ac:dyDescent="0.3">
      <c r="A43" s="47">
        <v>870</v>
      </c>
      <c r="B43" s="16" t="s">
        <v>49</v>
      </c>
      <c r="C43" s="17">
        <v>1.1471273748817283</v>
      </c>
      <c r="D43" s="17">
        <v>0.88772861176689799</v>
      </c>
      <c r="E43" s="17">
        <f t="shared" si="6"/>
        <v>0.25939876311483034</v>
      </c>
      <c r="F43" s="18">
        <f t="shared" si="7"/>
        <v>0.28999999999999998</v>
      </c>
      <c r="G43" s="18" t="s">
        <v>127</v>
      </c>
      <c r="H43" s="19" t="s">
        <v>152</v>
      </c>
    </row>
    <row r="44" spans="1:8" x14ac:dyDescent="0.3">
      <c r="A44" s="47">
        <v>871</v>
      </c>
      <c r="B44" s="25" t="s">
        <v>50</v>
      </c>
      <c r="C44" s="6">
        <v>0.18303141490540567</v>
      </c>
      <c r="D44" s="6">
        <v>0.23356339000000001</v>
      </c>
      <c r="E44" s="6">
        <f t="shared" si="6"/>
        <v>-5.0531975094594339E-2</v>
      </c>
      <c r="F44" s="14"/>
      <c r="G44" s="14"/>
      <c r="H44" s="29"/>
    </row>
    <row r="45" spans="1:8" ht="28.8" x14ac:dyDescent="0.3">
      <c r="A45" s="47">
        <v>874</v>
      </c>
      <c r="B45" s="16" t="s">
        <v>51</v>
      </c>
      <c r="C45" s="17">
        <v>7.6446332328563713</v>
      </c>
      <c r="D45" s="17">
        <v>5.8302645279545944</v>
      </c>
      <c r="E45" s="17">
        <f t="shared" si="6"/>
        <v>1.8143687049017769</v>
      </c>
      <c r="F45" s="18">
        <f t="shared" si="7"/>
        <v>0.31</v>
      </c>
      <c r="G45" s="18" t="s">
        <v>127</v>
      </c>
      <c r="H45" s="19" t="s">
        <v>147</v>
      </c>
    </row>
    <row r="46" spans="1:8" ht="28.8" x14ac:dyDescent="0.3">
      <c r="A46" s="47">
        <v>875</v>
      </c>
      <c r="B46" s="25" t="s">
        <v>52</v>
      </c>
      <c r="C46" s="6">
        <v>0.35743255827429526</v>
      </c>
      <c r="D46" s="6">
        <v>0.28237554498915524</v>
      </c>
      <c r="E46" s="6">
        <f t="shared" si="6"/>
        <v>7.5057013285140028E-2</v>
      </c>
      <c r="F46" s="14">
        <f t="shared" si="7"/>
        <v>0.27</v>
      </c>
      <c r="G46" s="14" t="s">
        <v>127</v>
      </c>
      <c r="H46" s="13" t="s">
        <v>149</v>
      </c>
    </row>
    <row r="47" spans="1:8" x14ac:dyDescent="0.3">
      <c r="A47" s="47">
        <v>876</v>
      </c>
      <c r="B47" s="16" t="s">
        <v>53</v>
      </c>
      <c r="C47" s="17">
        <v>0.11937714940699923</v>
      </c>
      <c r="D47" s="17">
        <v>0.11280912002081708</v>
      </c>
      <c r="E47" s="17">
        <f t="shared" si="6"/>
        <v>6.5680293861821448E-3</v>
      </c>
      <c r="F47" s="18"/>
      <c r="G47" s="18"/>
      <c r="H47" s="23"/>
    </row>
    <row r="48" spans="1:8" ht="28.8" x14ac:dyDescent="0.3">
      <c r="A48" s="47">
        <v>878</v>
      </c>
      <c r="B48" s="25" t="s">
        <v>54</v>
      </c>
      <c r="C48" s="6">
        <v>1.9527747860800342</v>
      </c>
      <c r="D48" s="6">
        <v>1.6881703419252376</v>
      </c>
      <c r="E48" s="6">
        <f t="shared" si="6"/>
        <v>0.26460444415479656</v>
      </c>
      <c r="F48" s="14">
        <f t="shared" si="7"/>
        <v>0.16</v>
      </c>
      <c r="G48" s="14" t="s">
        <v>127</v>
      </c>
      <c r="H48" s="13" t="s">
        <v>148</v>
      </c>
    </row>
    <row r="49" spans="1:8" ht="28.8" x14ac:dyDescent="0.3">
      <c r="A49" s="47">
        <v>879</v>
      </c>
      <c r="B49" s="16" t="s">
        <v>55</v>
      </c>
      <c r="C49" s="17">
        <v>3.3739373691464771</v>
      </c>
      <c r="D49" s="17">
        <v>2.893621878859773</v>
      </c>
      <c r="E49" s="17">
        <f t="shared" si="6"/>
        <v>0.48031549028670417</v>
      </c>
      <c r="F49" s="18">
        <f t="shared" si="7"/>
        <v>0.17</v>
      </c>
      <c r="G49" s="18" t="s">
        <v>127</v>
      </c>
      <c r="H49" s="19" t="s">
        <v>148</v>
      </c>
    </row>
    <row r="50" spans="1:8" ht="43.2" x14ac:dyDescent="0.3">
      <c r="A50" s="47">
        <v>880</v>
      </c>
      <c r="B50" s="25" t="s">
        <v>46</v>
      </c>
      <c r="C50" s="6">
        <v>2.0773476448933628</v>
      </c>
      <c r="D50" s="6">
        <v>1.4847899184316062</v>
      </c>
      <c r="E50" s="6">
        <f t="shared" si="6"/>
        <v>0.59255772646175653</v>
      </c>
      <c r="F50" s="14">
        <f t="shared" si="7"/>
        <v>0.4</v>
      </c>
      <c r="G50" s="14" t="s">
        <v>127</v>
      </c>
      <c r="H50" s="13" t="s">
        <v>150</v>
      </c>
    </row>
    <row r="51" spans="1:8" ht="28.8" x14ac:dyDescent="0.3">
      <c r="A51" s="47">
        <v>881</v>
      </c>
      <c r="B51" s="16" t="s">
        <v>56</v>
      </c>
      <c r="C51" s="17">
        <v>2.9478213149498323E-2</v>
      </c>
      <c r="D51" s="17">
        <v>2.3477601699989074E-2</v>
      </c>
      <c r="E51" s="17">
        <f t="shared" si="6"/>
        <v>6.0006114495092487E-3</v>
      </c>
      <c r="F51" s="18">
        <f t="shared" si="7"/>
        <v>0.26</v>
      </c>
      <c r="G51" s="18" t="s">
        <v>127</v>
      </c>
      <c r="H51" s="19" t="s">
        <v>151</v>
      </c>
    </row>
    <row r="52" spans="1:8" x14ac:dyDescent="0.3">
      <c r="A52" s="47">
        <v>885</v>
      </c>
      <c r="B52" s="25" t="s">
        <v>49</v>
      </c>
      <c r="C52" s="6">
        <v>0.11085549532590913</v>
      </c>
      <c r="D52" s="6">
        <v>8.4202057634235494E-2</v>
      </c>
      <c r="E52" s="6">
        <f t="shared" si="6"/>
        <v>2.6653437691673637E-2</v>
      </c>
      <c r="F52" s="14">
        <f t="shared" si="7"/>
        <v>0.32</v>
      </c>
      <c r="G52" s="14" t="s">
        <v>127</v>
      </c>
      <c r="H52" s="13" t="s">
        <v>152</v>
      </c>
    </row>
    <row r="53" spans="1:8" ht="28.8" x14ac:dyDescent="0.3">
      <c r="A53" s="47">
        <v>886</v>
      </c>
      <c r="B53" s="16" t="s">
        <v>57</v>
      </c>
      <c r="C53" s="17">
        <v>0.25403099340242113</v>
      </c>
      <c r="D53" s="17">
        <v>0.13424470999999999</v>
      </c>
      <c r="E53" s="17">
        <f t="shared" si="6"/>
        <v>0.11978628340242115</v>
      </c>
      <c r="F53" s="18">
        <f t="shared" si="7"/>
        <v>0.89</v>
      </c>
      <c r="G53" s="18" t="s">
        <v>127</v>
      </c>
      <c r="H53" s="19" t="s">
        <v>149</v>
      </c>
    </row>
    <row r="54" spans="1:8" x14ac:dyDescent="0.3">
      <c r="A54" s="47">
        <v>887</v>
      </c>
      <c r="B54" s="25" t="s">
        <v>58</v>
      </c>
      <c r="C54" s="6">
        <v>3.449522477011906</v>
      </c>
      <c r="D54" s="6">
        <v>3.4335982315074363</v>
      </c>
      <c r="E54" s="6">
        <f t="shared" si="6"/>
        <v>1.5924245504469692E-2</v>
      </c>
      <c r="F54" s="14"/>
      <c r="G54" s="14"/>
      <c r="H54" s="29"/>
    </row>
    <row r="55" spans="1:8" x14ac:dyDescent="0.3">
      <c r="A55" s="47">
        <v>889</v>
      </c>
      <c r="B55" s="16" t="s">
        <v>52</v>
      </c>
      <c r="C55" s="17">
        <v>0.66544738793708713</v>
      </c>
      <c r="D55" s="17">
        <v>0.73488766498915536</v>
      </c>
      <c r="E55" s="17">
        <f t="shared" si="6"/>
        <v>-6.9440277052068233E-2</v>
      </c>
      <c r="F55" s="18"/>
      <c r="G55" s="18"/>
      <c r="H55" s="23"/>
    </row>
    <row r="56" spans="1:8" x14ac:dyDescent="0.3">
      <c r="A56" s="47">
        <v>890</v>
      </c>
      <c r="B56" s="25" t="s">
        <v>53</v>
      </c>
      <c r="C56" s="6">
        <v>8.497624315118571E-2</v>
      </c>
      <c r="D56" s="6">
        <v>8.5196042138115796E-2</v>
      </c>
      <c r="E56" s="6">
        <f t="shared" si="6"/>
        <v>-2.1979898693008648E-4</v>
      </c>
      <c r="F56" s="14"/>
      <c r="G56" s="14"/>
      <c r="H56" s="29"/>
    </row>
    <row r="57" spans="1:8" ht="43.2" x14ac:dyDescent="0.3">
      <c r="A57" s="47">
        <v>892</v>
      </c>
      <c r="B57" s="16" t="s">
        <v>59</v>
      </c>
      <c r="C57" s="17">
        <v>0.87771497858240499</v>
      </c>
      <c r="D57" s="17">
        <v>0.6424315666805106</v>
      </c>
      <c r="E57" s="17">
        <f t="shared" si="6"/>
        <v>0.23528341190189439</v>
      </c>
      <c r="F57" s="18">
        <f t="shared" si="7"/>
        <v>0.37</v>
      </c>
      <c r="G57" s="18" t="s">
        <v>127</v>
      </c>
      <c r="H57" s="19" t="s">
        <v>153</v>
      </c>
    </row>
    <row r="58" spans="1:8" x14ac:dyDescent="0.3">
      <c r="A58" s="47">
        <v>893</v>
      </c>
      <c r="B58" s="25" t="s">
        <v>60</v>
      </c>
      <c r="C58" s="6">
        <v>0.17705681323121408</v>
      </c>
      <c r="D58" s="6">
        <v>0.25249431676761369</v>
      </c>
      <c r="E58" s="6">
        <f t="shared" si="6"/>
        <v>-7.5437503536399608E-2</v>
      </c>
      <c r="F58" s="14"/>
      <c r="G58" s="14"/>
      <c r="H58" s="29"/>
    </row>
    <row r="59" spans="1:8" ht="28.8" x14ac:dyDescent="0.3">
      <c r="A59" s="47">
        <v>894</v>
      </c>
      <c r="B59" s="16" t="s">
        <v>61</v>
      </c>
      <c r="C59" s="17">
        <v>0.41268573055941765</v>
      </c>
      <c r="D59" s="17">
        <v>0.26961443000000002</v>
      </c>
      <c r="E59" s="17">
        <f t="shared" si="6"/>
        <v>0.14307130055941764</v>
      </c>
      <c r="F59" s="18">
        <f t="shared" si="7"/>
        <v>0.53</v>
      </c>
      <c r="G59" s="18" t="s">
        <v>127</v>
      </c>
      <c r="H59" s="19" t="s">
        <v>154</v>
      </c>
    </row>
    <row r="60" spans="1:8" x14ac:dyDescent="0.3">
      <c r="A60" s="47">
        <v>901</v>
      </c>
      <c r="B60" s="25" t="s">
        <v>62</v>
      </c>
      <c r="C60" s="6">
        <v>0</v>
      </c>
      <c r="D60" s="6">
        <v>0</v>
      </c>
      <c r="E60" s="6">
        <f t="shared" si="6"/>
        <v>0</v>
      </c>
      <c r="F60" s="14" t="str">
        <f t="shared" si="7"/>
        <v xml:space="preserve"> </v>
      </c>
      <c r="G60" s="14"/>
      <c r="H60" s="29"/>
    </row>
    <row r="61" spans="1:8" x14ac:dyDescent="0.3">
      <c r="A61" s="47">
        <v>902</v>
      </c>
      <c r="B61" s="16" t="s">
        <v>63</v>
      </c>
      <c r="C61" s="17">
        <v>0.3100291752464216</v>
      </c>
      <c r="D61" s="17">
        <v>0.28446228000000001</v>
      </c>
      <c r="E61" s="17">
        <f t="shared" si="6"/>
        <v>2.5566895246421584E-2</v>
      </c>
      <c r="F61" s="18"/>
      <c r="G61" s="18"/>
      <c r="H61" s="23"/>
    </row>
    <row r="62" spans="1:8" x14ac:dyDescent="0.3">
      <c r="A62" s="47">
        <v>903</v>
      </c>
      <c r="B62" s="25" t="s">
        <v>64</v>
      </c>
      <c r="C62" s="6">
        <v>3.1279720906939601</v>
      </c>
      <c r="D62" s="6">
        <v>2.4974022295784577</v>
      </c>
      <c r="E62" s="6">
        <f t="shared" si="6"/>
        <v>0.63056986111550239</v>
      </c>
      <c r="F62" s="14">
        <f t="shared" si="7"/>
        <v>0.25</v>
      </c>
      <c r="G62" s="14" t="s">
        <v>127</v>
      </c>
      <c r="H62" s="13" t="s">
        <v>152</v>
      </c>
    </row>
    <row r="63" spans="1:8" x14ac:dyDescent="0.3">
      <c r="A63" s="47">
        <v>904</v>
      </c>
      <c r="B63" s="16" t="s">
        <v>65</v>
      </c>
      <c r="C63" s="17">
        <v>1.4959206228448558</v>
      </c>
      <c r="D63" s="17">
        <v>1.0759805363428201</v>
      </c>
      <c r="E63" s="17">
        <f t="shared" si="6"/>
        <v>0.41994008650203574</v>
      </c>
      <c r="F63" s="18">
        <f t="shared" si="7"/>
        <v>0.39</v>
      </c>
      <c r="G63" s="18" t="s">
        <v>127</v>
      </c>
      <c r="H63" s="21" t="s">
        <v>138</v>
      </c>
    </row>
    <row r="64" spans="1:8" ht="28.8" x14ac:dyDescent="0.3">
      <c r="A64" s="47">
        <v>905</v>
      </c>
      <c r="B64" s="25" t="s">
        <v>66</v>
      </c>
      <c r="C64" s="6">
        <v>3.0449102057537758E-2</v>
      </c>
      <c r="D64" s="6">
        <v>1.5830210000000004E-2</v>
      </c>
      <c r="E64" s="6">
        <f t="shared" si="6"/>
        <v>1.4618892057537754E-2</v>
      </c>
      <c r="F64" s="14">
        <f t="shared" si="7"/>
        <v>0.92</v>
      </c>
      <c r="G64" s="14" t="s">
        <v>127</v>
      </c>
      <c r="H64" s="13" t="s">
        <v>155</v>
      </c>
    </row>
    <row r="65" spans="1:8" x14ac:dyDescent="0.3">
      <c r="A65" s="47">
        <v>907</v>
      </c>
      <c r="B65" s="16" t="s">
        <v>62</v>
      </c>
      <c r="C65" s="17">
        <v>0</v>
      </c>
      <c r="D65" s="17">
        <v>0</v>
      </c>
      <c r="E65" s="17">
        <f t="shared" si="6"/>
        <v>0</v>
      </c>
      <c r="F65" s="18" t="str">
        <f t="shared" si="7"/>
        <v xml:space="preserve"> </v>
      </c>
      <c r="G65" s="18"/>
      <c r="H65" s="23"/>
    </row>
    <row r="66" spans="1:8" x14ac:dyDescent="0.3">
      <c r="A66" s="47">
        <v>908</v>
      </c>
      <c r="B66" s="25" t="s">
        <v>67</v>
      </c>
      <c r="C66" s="6">
        <v>0.10560711</v>
      </c>
      <c r="D66" s="6">
        <v>0.12038791448275865</v>
      </c>
      <c r="E66" s="6">
        <f t="shared" si="6"/>
        <v>-1.4780804482758647E-2</v>
      </c>
      <c r="F66" s="14"/>
      <c r="G66" s="14"/>
      <c r="H66" s="29"/>
    </row>
    <row r="67" spans="1:8" ht="28.8" x14ac:dyDescent="0.3">
      <c r="A67" s="47">
        <v>909</v>
      </c>
      <c r="B67" s="16" t="s">
        <v>68</v>
      </c>
      <c r="C67" s="17">
        <v>3.5296683294594408E-3</v>
      </c>
      <c r="D67" s="17">
        <v>2.5390900000000008E-3</v>
      </c>
      <c r="E67" s="17">
        <f>+C67-D67</f>
        <v>9.9057832945943997E-4</v>
      </c>
      <c r="F67" s="18">
        <f t="shared" si="7"/>
        <v>0.39</v>
      </c>
      <c r="G67" s="18" t="s">
        <v>127</v>
      </c>
      <c r="H67" s="21" t="s">
        <v>140</v>
      </c>
    </row>
    <row r="68" spans="1:8" x14ac:dyDescent="0.3">
      <c r="A68" s="47">
        <v>910</v>
      </c>
      <c r="B68" s="25" t="s">
        <v>69</v>
      </c>
      <c r="C68" s="6">
        <v>0.29876856607465602</v>
      </c>
      <c r="D68" s="6">
        <v>0.29090261375913806</v>
      </c>
      <c r="E68" s="6">
        <f t="shared" si="6"/>
        <v>7.8659523155179545E-3</v>
      </c>
      <c r="F68" s="14"/>
      <c r="G68" s="14"/>
      <c r="H68" s="29"/>
    </row>
    <row r="69" spans="1:8" x14ac:dyDescent="0.3">
      <c r="A69" s="47">
        <v>911</v>
      </c>
      <c r="B69" s="16" t="s">
        <v>62</v>
      </c>
      <c r="C69" s="17">
        <v>0</v>
      </c>
      <c r="D69" s="17">
        <v>0</v>
      </c>
      <c r="E69" s="17">
        <f t="shared" si="6"/>
        <v>0</v>
      </c>
      <c r="F69" s="18" t="str">
        <f t="shared" si="7"/>
        <v xml:space="preserve"> </v>
      </c>
      <c r="G69" s="18"/>
      <c r="H69" s="23"/>
    </row>
    <row r="70" spans="1:8" x14ac:dyDescent="0.3">
      <c r="A70" s="47">
        <v>912</v>
      </c>
      <c r="B70" s="25" t="s">
        <v>70</v>
      </c>
      <c r="C70" s="6">
        <v>1.284483227306918E-3</v>
      </c>
      <c r="D70" s="6">
        <v>4.6784311386139409E-3</v>
      </c>
      <c r="E70" s="6">
        <f t="shared" si="6"/>
        <v>-3.3939479113070229E-3</v>
      </c>
      <c r="F70" s="14"/>
      <c r="G70" s="14"/>
      <c r="H70" s="29"/>
    </row>
    <row r="71" spans="1:8" x14ac:dyDescent="0.3">
      <c r="A71" s="47">
        <v>913</v>
      </c>
      <c r="B71" s="16" t="s">
        <v>71</v>
      </c>
      <c r="C71" s="17">
        <v>0</v>
      </c>
      <c r="D71" s="17">
        <v>7.674415178149761E-3</v>
      </c>
      <c r="E71" s="17">
        <f t="shared" si="6"/>
        <v>-7.674415178149761E-3</v>
      </c>
      <c r="F71" s="18"/>
      <c r="G71" s="18"/>
      <c r="H71" s="23"/>
    </row>
    <row r="72" spans="1:8" x14ac:dyDescent="0.3">
      <c r="A72" s="47">
        <v>916</v>
      </c>
      <c r="B72" s="25" t="s">
        <v>72</v>
      </c>
      <c r="C72" s="6">
        <v>0</v>
      </c>
      <c r="D72" s="6">
        <v>0</v>
      </c>
      <c r="E72" s="6">
        <f t="shared" si="6"/>
        <v>0</v>
      </c>
      <c r="F72" s="14" t="str">
        <f t="shared" si="7"/>
        <v xml:space="preserve"> </v>
      </c>
      <c r="G72" s="14"/>
      <c r="H72" s="29"/>
    </row>
    <row r="73" spans="1:8" ht="43.2" x14ac:dyDescent="0.3">
      <c r="A73" s="47">
        <v>920</v>
      </c>
      <c r="B73" s="16" t="s">
        <v>73</v>
      </c>
      <c r="C73" s="17">
        <v>11.434627094828423</v>
      </c>
      <c r="D73" s="17">
        <v>6.931712480773121</v>
      </c>
      <c r="E73" s="17">
        <f t="shared" si="6"/>
        <v>4.5029146140553022</v>
      </c>
      <c r="F73" s="18">
        <f t="shared" si="7"/>
        <v>0.65</v>
      </c>
      <c r="G73" s="18" t="s">
        <v>127</v>
      </c>
      <c r="H73" s="19" t="s">
        <v>156</v>
      </c>
    </row>
    <row r="74" spans="1:8" x14ac:dyDescent="0.3">
      <c r="A74" s="47">
        <v>921</v>
      </c>
      <c r="B74" s="25" t="s">
        <v>74</v>
      </c>
      <c r="C74" s="6">
        <v>1.1770472170753248</v>
      </c>
      <c r="D74" s="6">
        <v>2.0503313106323686</v>
      </c>
      <c r="E74" s="6">
        <f t="shared" si="6"/>
        <v>-0.87328409355704384</v>
      </c>
      <c r="F74" s="14"/>
      <c r="G74" s="14"/>
      <c r="H74" s="29"/>
    </row>
    <row r="75" spans="1:8" ht="28.8" x14ac:dyDescent="0.3">
      <c r="A75" s="47">
        <v>923</v>
      </c>
      <c r="B75" s="16" t="s">
        <v>75</v>
      </c>
      <c r="C75" s="17">
        <v>7.7814079629630317</v>
      </c>
      <c r="D75" s="17">
        <v>6.4609539097295645</v>
      </c>
      <c r="E75" s="17">
        <f t="shared" si="6"/>
        <v>1.3204540532334672</v>
      </c>
      <c r="F75" s="18">
        <f t="shared" si="7"/>
        <v>0.2</v>
      </c>
      <c r="G75" s="18" t="s">
        <v>127</v>
      </c>
      <c r="H75" s="21" t="s">
        <v>157</v>
      </c>
    </row>
    <row r="76" spans="1:8" x14ac:dyDescent="0.3">
      <c r="A76" s="47">
        <v>924</v>
      </c>
      <c r="B76" s="25" t="s">
        <v>76</v>
      </c>
      <c r="C76" s="6">
        <v>5.9156794118509715E-2</v>
      </c>
      <c r="D76" s="6">
        <v>6.9856000000000001E-2</v>
      </c>
      <c r="E76" s="6">
        <f t="shared" si="6"/>
        <v>-1.0699205881490287E-2</v>
      </c>
      <c r="F76" s="14"/>
      <c r="G76" s="14"/>
      <c r="H76" s="29"/>
    </row>
    <row r="77" spans="1:8" x14ac:dyDescent="0.3">
      <c r="A77" s="47">
        <v>925</v>
      </c>
      <c r="B77" s="16" t="s">
        <v>77</v>
      </c>
      <c r="C77" s="17">
        <v>1.5416635292324889</v>
      </c>
      <c r="D77" s="17">
        <v>1.5128546805191081</v>
      </c>
      <c r="E77" s="17">
        <f t="shared" si="6"/>
        <v>2.8808848713380852E-2</v>
      </c>
      <c r="F77" s="18"/>
      <c r="G77" s="18"/>
      <c r="H77" s="23"/>
    </row>
    <row r="78" spans="1:8" ht="57.6" x14ac:dyDescent="0.3">
      <c r="A78" s="47">
        <v>926</v>
      </c>
      <c r="B78" s="25" t="s">
        <v>78</v>
      </c>
      <c r="C78" s="6">
        <v>5.6144269043554935</v>
      </c>
      <c r="D78" s="6">
        <v>4.7969217560761956</v>
      </c>
      <c r="E78" s="6">
        <f t="shared" si="6"/>
        <v>0.81750514827929788</v>
      </c>
      <c r="F78" s="14">
        <f t="shared" si="7"/>
        <v>0.17</v>
      </c>
      <c r="G78" s="14" t="s">
        <v>127</v>
      </c>
      <c r="H78" s="28" t="s">
        <v>162</v>
      </c>
    </row>
    <row r="79" spans="1:8" ht="43.2" x14ac:dyDescent="0.3">
      <c r="A79" s="11">
        <v>928</v>
      </c>
      <c r="B79" s="24" t="s">
        <v>79</v>
      </c>
      <c r="C79" s="17">
        <v>1.6717897392962238</v>
      </c>
      <c r="D79" s="17">
        <v>0.48695951000000004</v>
      </c>
      <c r="E79" s="17">
        <f t="shared" si="6"/>
        <v>1.1848302292962236</v>
      </c>
      <c r="F79" s="18">
        <f t="shared" si="7"/>
        <v>2.4300000000000002</v>
      </c>
      <c r="G79" s="18" t="s">
        <v>127</v>
      </c>
      <c r="H79" s="21" t="s">
        <v>141</v>
      </c>
    </row>
    <row r="80" spans="1:8" x14ac:dyDescent="0.3">
      <c r="A80" s="11">
        <v>930.1</v>
      </c>
      <c r="B80" s="30" t="s">
        <v>80</v>
      </c>
      <c r="C80" s="6">
        <v>9.9384874232167821E-3</v>
      </c>
      <c r="D80" s="6">
        <v>1.7672016726958197E-2</v>
      </c>
      <c r="E80" s="6">
        <f t="shared" si="6"/>
        <v>-7.7335293037414151E-3</v>
      </c>
      <c r="F80" s="14"/>
      <c r="G80" s="14"/>
      <c r="H80" s="29"/>
    </row>
    <row r="81" spans="1:8" x14ac:dyDescent="0.3">
      <c r="A81" s="11">
        <v>930.2</v>
      </c>
      <c r="B81" s="24" t="s">
        <v>81</v>
      </c>
      <c r="C81" s="17">
        <v>-0.14734923602338526</v>
      </c>
      <c r="D81" s="17">
        <v>7.2093316726527898E-2</v>
      </c>
      <c r="E81" s="17">
        <f t="shared" si="6"/>
        <v>-0.21944255274991314</v>
      </c>
      <c r="F81" s="18"/>
      <c r="G81" s="18"/>
      <c r="H81" s="23"/>
    </row>
    <row r="82" spans="1:8" ht="43.2" x14ac:dyDescent="0.3">
      <c r="A82" s="11">
        <v>931</v>
      </c>
      <c r="B82" s="30" t="s">
        <v>82</v>
      </c>
      <c r="C82" s="6">
        <v>0.78051240987276371</v>
      </c>
      <c r="D82" s="6">
        <v>0.6673258635032111</v>
      </c>
      <c r="E82" s="6">
        <f t="shared" si="6"/>
        <v>0.11318654636955261</v>
      </c>
      <c r="F82" s="14">
        <f t="shared" si="7"/>
        <v>0.17</v>
      </c>
      <c r="G82" s="14" t="s">
        <v>127</v>
      </c>
      <c r="H82" s="28" t="s">
        <v>146</v>
      </c>
    </row>
    <row r="83" spans="1:8" x14ac:dyDescent="0.3">
      <c r="A83" s="11">
        <v>932</v>
      </c>
      <c r="B83" s="24" t="s">
        <v>83</v>
      </c>
      <c r="C83" s="17">
        <v>0.75631773321327977</v>
      </c>
      <c r="D83" s="17">
        <v>1.7002255428739539</v>
      </c>
      <c r="E83" s="17">
        <f t="shared" si="6"/>
        <v>-0.94390780966067411</v>
      </c>
      <c r="F83" s="18"/>
      <c r="G83" s="18"/>
      <c r="H83" s="19"/>
    </row>
    <row r="84" spans="1:8" x14ac:dyDescent="0.3">
      <c r="A84" s="11">
        <v>935</v>
      </c>
      <c r="B84" s="30" t="s">
        <v>84</v>
      </c>
      <c r="C84" s="7">
        <v>0</v>
      </c>
      <c r="D84" s="7">
        <v>0</v>
      </c>
      <c r="E84" s="7">
        <f t="shared" si="6"/>
        <v>0</v>
      </c>
      <c r="F84" s="14" t="str">
        <f t="shared" si="7"/>
        <v xml:space="preserve"> </v>
      </c>
      <c r="G84" s="14"/>
      <c r="H84" s="13"/>
    </row>
    <row r="85" spans="1:8" x14ac:dyDescent="0.3">
      <c r="B85" s="33" t="s">
        <v>85</v>
      </c>
      <c r="C85" s="34">
        <f>SUM(C38:C84)</f>
        <v>59.333271100169476</v>
      </c>
      <c r="D85" s="34">
        <f t="shared" ref="D85:E85" si="8">SUM(D38:D84)</f>
        <v>48.553879265613126</v>
      </c>
      <c r="E85" s="34">
        <f t="shared" si="8"/>
        <v>10.779391834556348</v>
      </c>
      <c r="F85" s="35"/>
      <c r="G85" s="35"/>
      <c r="H85" s="19"/>
    </row>
    <row r="86" spans="1:8" x14ac:dyDescent="0.3">
      <c r="B86" s="8" t="s">
        <v>24</v>
      </c>
      <c r="C86" s="8"/>
      <c r="D86" s="8"/>
      <c r="E86" s="8"/>
      <c r="H86" s="13"/>
    </row>
    <row r="87" spans="1:8" x14ac:dyDescent="0.3">
      <c r="B87" s="20"/>
      <c r="C87" s="20"/>
      <c r="D87" s="20"/>
      <c r="E87" s="20"/>
      <c r="F87" s="35"/>
      <c r="G87" s="35"/>
      <c r="H87" s="19"/>
    </row>
    <row r="88" spans="1:8" x14ac:dyDescent="0.3">
      <c r="B88" s="4" t="s">
        <v>86</v>
      </c>
      <c r="C88" s="2"/>
      <c r="D88" s="2"/>
      <c r="E88" s="2"/>
      <c r="H88" s="13"/>
    </row>
    <row r="89" spans="1:8" ht="28.8" x14ac:dyDescent="0.3">
      <c r="A89" s="11" t="s">
        <v>87</v>
      </c>
      <c r="B89" s="16" t="s">
        <v>88</v>
      </c>
      <c r="C89" s="17">
        <v>36.908120272166954</v>
      </c>
      <c r="D89" s="17">
        <v>26.464048267809552</v>
      </c>
      <c r="E89" s="17">
        <f t="shared" ref="E89:E92" si="9">+C89-D89</f>
        <v>10.444072004357402</v>
      </c>
      <c r="F89" s="18">
        <f t="shared" ref="F89:F91" si="10">+IFERROR(IF(ROUND((E89/D89),2)&gt;0.1,ROUND(E89/D89,2),0)," ")</f>
        <v>0.39</v>
      </c>
      <c r="G89" s="18" t="s">
        <v>121</v>
      </c>
      <c r="H89" s="19" t="s">
        <v>158</v>
      </c>
    </row>
    <row r="90" spans="1:8" x14ac:dyDescent="0.3">
      <c r="A90" s="11">
        <v>408</v>
      </c>
      <c r="B90" s="25" t="s">
        <v>89</v>
      </c>
      <c r="C90" s="6">
        <v>6.2280592781551976</v>
      </c>
      <c r="D90" s="6">
        <v>7.4517590967023173</v>
      </c>
      <c r="E90" s="6">
        <f t="shared" si="9"/>
        <v>-1.2236998185471197</v>
      </c>
      <c r="F90" s="14"/>
      <c r="G90" s="14"/>
      <c r="H90" s="13"/>
    </row>
    <row r="91" spans="1:8" x14ac:dyDescent="0.3">
      <c r="A91" s="11">
        <v>408</v>
      </c>
      <c r="B91" s="16" t="s">
        <v>90</v>
      </c>
      <c r="C91" s="17">
        <v>1.0553695466168986</v>
      </c>
      <c r="D91" s="17">
        <v>0.81480175104934971</v>
      </c>
      <c r="E91" s="17">
        <f t="shared" si="9"/>
        <v>0.24056779556754893</v>
      </c>
      <c r="F91" s="18">
        <f t="shared" si="10"/>
        <v>0.3</v>
      </c>
      <c r="G91" s="18" t="s">
        <v>122</v>
      </c>
      <c r="H91" s="19" t="s">
        <v>159</v>
      </c>
    </row>
    <row r="92" spans="1:8" x14ac:dyDescent="0.3">
      <c r="A92" s="11">
        <v>408</v>
      </c>
      <c r="B92" s="25" t="s">
        <v>91</v>
      </c>
      <c r="C92" s="7">
        <v>0.22839996000000007</v>
      </c>
      <c r="D92" s="7">
        <v>0.22559999999999999</v>
      </c>
      <c r="E92" s="7">
        <f t="shared" si="9"/>
        <v>2.7999600000000735E-3</v>
      </c>
      <c r="F92" s="14"/>
      <c r="G92" s="14"/>
      <c r="H92" s="13"/>
    </row>
    <row r="93" spans="1:8" x14ac:dyDescent="0.3">
      <c r="B93" s="33" t="s">
        <v>92</v>
      </c>
      <c r="C93" s="34">
        <f>SUM(C90:C92)</f>
        <v>7.5118287847720966</v>
      </c>
      <c r="D93" s="34">
        <f t="shared" ref="D93:E93" si="11">SUM(D90:D92)</f>
        <v>8.4921608477516664</v>
      </c>
      <c r="E93" s="34">
        <f t="shared" si="11"/>
        <v>-0.98033206297957076</v>
      </c>
      <c r="F93" s="35"/>
      <c r="G93" s="35"/>
      <c r="H93" s="19"/>
    </row>
    <row r="94" spans="1:8" x14ac:dyDescent="0.3">
      <c r="C94" s="2"/>
      <c r="D94" s="2"/>
      <c r="E94" s="2"/>
      <c r="H94" s="13"/>
    </row>
    <row r="95" spans="1:8" x14ac:dyDescent="0.3">
      <c r="B95" s="33" t="s">
        <v>93</v>
      </c>
      <c r="C95" s="38">
        <f>+C89+C93</f>
        <v>44.419949056939053</v>
      </c>
      <c r="D95" s="38">
        <f>+D89+D93</f>
        <v>34.956209115561222</v>
      </c>
      <c r="E95" s="38">
        <f>+E89+E93</f>
        <v>9.4637399413778311</v>
      </c>
      <c r="F95" s="35"/>
      <c r="G95" s="35"/>
      <c r="H95" s="19"/>
    </row>
    <row r="96" spans="1:8" x14ac:dyDescent="0.3">
      <c r="B96" s="26" t="s">
        <v>94</v>
      </c>
      <c r="C96" s="31">
        <f>+C85+C95</f>
        <v>103.75322015710853</v>
      </c>
      <c r="D96" s="31">
        <f>+D85+D95</f>
        <v>83.510088381174342</v>
      </c>
      <c r="E96" s="31">
        <f>+E85+E95</f>
        <v>20.243131775934181</v>
      </c>
      <c r="H96" s="13"/>
    </row>
    <row r="97" spans="1:8" x14ac:dyDescent="0.3">
      <c r="B97" s="33" t="s">
        <v>95</v>
      </c>
      <c r="C97" s="38">
        <f>+C35-C96</f>
        <v>60.347143539562495</v>
      </c>
      <c r="D97" s="38">
        <f>+D35-D96</f>
        <v>45.727889958825671</v>
      </c>
      <c r="E97" s="38">
        <f>+E35-E96</f>
        <v>14.619253580736817</v>
      </c>
      <c r="F97" s="35"/>
      <c r="G97" s="35"/>
      <c r="H97" s="19"/>
    </row>
    <row r="98" spans="1:8" x14ac:dyDescent="0.3">
      <c r="C98" s="2"/>
      <c r="D98" s="2"/>
      <c r="E98" s="2"/>
      <c r="H98" s="13"/>
    </row>
    <row r="99" spans="1:8" x14ac:dyDescent="0.3">
      <c r="B99" s="37" t="s">
        <v>96</v>
      </c>
      <c r="C99" s="20"/>
      <c r="D99" s="20"/>
      <c r="E99" s="20"/>
      <c r="F99" s="35"/>
      <c r="G99" s="35"/>
      <c r="H99" s="19"/>
    </row>
    <row r="100" spans="1:8" ht="28.8" x14ac:dyDescent="0.3">
      <c r="A100" s="11" t="s">
        <v>97</v>
      </c>
      <c r="B100" s="2" t="s">
        <v>98</v>
      </c>
      <c r="C100" s="6">
        <v>8.4037145365094172</v>
      </c>
      <c r="D100" s="6">
        <v>6.304101328192929</v>
      </c>
      <c r="E100" s="6">
        <f t="shared" ref="E100:E101" si="12">+C100-D100</f>
        <v>2.0996132083164882</v>
      </c>
      <c r="F100" s="14">
        <f t="shared" ref="F100:F101" si="13">+IFERROR(IF(ROUND((E100/D100),2)&gt;0.1,ROUND(E100/D100,2),0)," ")</f>
        <v>0.33</v>
      </c>
      <c r="G100" s="14" t="s">
        <v>122</v>
      </c>
      <c r="H100" s="13" t="s">
        <v>144</v>
      </c>
    </row>
    <row r="101" spans="1:8" ht="28.8" x14ac:dyDescent="0.3">
      <c r="A101" s="11" t="s">
        <v>97</v>
      </c>
      <c r="B101" s="20" t="s">
        <v>99</v>
      </c>
      <c r="C101" s="22">
        <v>2.2420726152703381</v>
      </c>
      <c r="D101" s="22">
        <v>1.6716916245644513</v>
      </c>
      <c r="E101" s="22">
        <f t="shared" si="12"/>
        <v>0.57038099070588677</v>
      </c>
      <c r="F101" s="18">
        <f t="shared" si="13"/>
        <v>0.34</v>
      </c>
      <c r="G101" s="18" t="s">
        <v>122</v>
      </c>
      <c r="H101" s="19" t="s">
        <v>144</v>
      </c>
    </row>
    <row r="102" spans="1:8" x14ac:dyDescent="0.3">
      <c r="B102" s="8" t="s">
        <v>100</v>
      </c>
      <c r="C102" s="31">
        <f>SUM(C100:C101)</f>
        <v>10.645787151779755</v>
      </c>
      <c r="D102" s="31">
        <f>SUM(D100:D101)</f>
        <v>7.9757929527573808</v>
      </c>
      <c r="E102" s="31">
        <f>SUM(E100:E101)</f>
        <v>2.669994199022375</v>
      </c>
      <c r="H102" s="13"/>
    </row>
    <row r="103" spans="1:8" x14ac:dyDescent="0.3">
      <c r="B103" s="20"/>
      <c r="C103" s="20"/>
      <c r="D103" s="20"/>
      <c r="E103" s="20"/>
      <c r="F103" s="35"/>
      <c r="G103" s="35"/>
      <c r="H103" s="19"/>
    </row>
    <row r="104" spans="1:8" ht="15" thickBot="1" x14ac:dyDescent="0.35">
      <c r="B104" s="8" t="s">
        <v>101</v>
      </c>
      <c r="C104" s="9">
        <f>+C97-C102</f>
        <v>49.701356387782738</v>
      </c>
      <c r="D104" s="9">
        <f t="shared" ref="D104:E104" si="14">+D97-D102</f>
        <v>37.75209700606829</v>
      </c>
      <c r="E104" s="9">
        <f t="shared" si="14"/>
        <v>11.949259381714443</v>
      </c>
      <c r="H104" s="13"/>
    </row>
    <row r="105" spans="1:8" ht="15" thickTop="1" x14ac:dyDescent="0.3">
      <c r="C105" s="2"/>
      <c r="D105" s="2"/>
      <c r="E105" s="2"/>
      <c r="H105" s="13"/>
    </row>
    <row r="106" spans="1:8" x14ac:dyDescent="0.3">
      <c r="C106" s="2"/>
      <c r="D106" s="2"/>
      <c r="E106" s="2"/>
      <c r="H106" s="13"/>
    </row>
    <row r="107" spans="1:8" x14ac:dyDescent="0.3">
      <c r="B107" s="4" t="s">
        <v>102</v>
      </c>
      <c r="C107" s="2"/>
      <c r="D107" s="2"/>
      <c r="E107" s="2"/>
      <c r="H107" s="13"/>
    </row>
    <row r="108" spans="1:8" ht="28.8" x14ac:dyDescent="0.3">
      <c r="A108" s="11" t="s">
        <v>103</v>
      </c>
      <c r="B108" s="20" t="s">
        <v>104</v>
      </c>
      <c r="C108" s="17">
        <v>911.48730926780365</v>
      </c>
      <c r="D108" s="17">
        <v>774.90982605461909</v>
      </c>
      <c r="E108" s="17">
        <f t="shared" ref="E108" si="15">+C108-D108</f>
        <v>136.57748321318456</v>
      </c>
      <c r="F108" s="18">
        <f t="shared" ref="F108:F109" si="16">+IFERROR(IF(ROUND((E108/D108),2)&gt;0.1,ROUND(E108/D108,2),0)," ")</f>
        <v>0.18</v>
      </c>
      <c r="G108" s="18" t="s">
        <v>123</v>
      </c>
      <c r="H108" s="19" t="s">
        <v>160</v>
      </c>
    </row>
    <row r="109" spans="1:8" ht="28.8" x14ac:dyDescent="0.3">
      <c r="A109" s="11" t="s">
        <v>105</v>
      </c>
      <c r="B109" s="2" t="s">
        <v>106</v>
      </c>
      <c r="C109" s="7">
        <v>-222.24560295111689</v>
      </c>
      <c r="D109" s="7">
        <v>-194.96306756219494</v>
      </c>
      <c r="E109" s="7">
        <f>+C109-D109</f>
        <v>-27.282535388921957</v>
      </c>
      <c r="F109" s="14">
        <f t="shared" si="16"/>
        <v>0.14000000000000001</v>
      </c>
      <c r="G109" s="14" t="s">
        <v>123</v>
      </c>
      <c r="H109" s="13" t="s">
        <v>161</v>
      </c>
    </row>
    <row r="110" spans="1:8" x14ac:dyDescent="0.3">
      <c r="B110" s="20" t="s">
        <v>107</v>
      </c>
      <c r="C110" s="39">
        <f>SUM(C108:C109)</f>
        <v>689.24170631668676</v>
      </c>
      <c r="D110" s="39">
        <f t="shared" ref="D110:E110" si="17">SUM(D108:D109)</f>
        <v>579.94675849242412</v>
      </c>
      <c r="E110" s="39">
        <f t="shared" si="17"/>
        <v>109.29494782426261</v>
      </c>
      <c r="F110" s="35"/>
      <c r="G110" s="35"/>
      <c r="H110" s="19"/>
    </row>
    <row r="111" spans="1:8" x14ac:dyDescent="0.3">
      <c r="C111" s="2"/>
      <c r="D111" s="2"/>
      <c r="E111" s="2"/>
      <c r="H111" s="13"/>
    </row>
    <row r="112" spans="1:8" ht="28.8" x14ac:dyDescent="0.3">
      <c r="A112" s="11" t="s">
        <v>108</v>
      </c>
      <c r="B112" s="20" t="s">
        <v>109</v>
      </c>
      <c r="C112" s="17">
        <v>0</v>
      </c>
      <c r="D112" s="17">
        <v>-9.2984039999999997</v>
      </c>
      <c r="E112" s="17">
        <f t="shared" ref="E112" si="18">+C112-D112</f>
        <v>9.2984039999999997</v>
      </c>
      <c r="F112" s="18">
        <f>+IFERROR(IF(ROUND((E112/D112),2)&gt;0.1,ROUND(E112/D112,2),0)," ")</f>
        <v>0</v>
      </c>
      <c r="G112" s="18" t="s">
        <v>145</v>
      </c>
      <c r="H112" s="19" t="s">
        <v>137</v>
      </c>
    </row>
    <row r="113" spans="1:8" x14ac:dyDescent="0.3">
      <c r="C113" s="2"/>
      <c r="D113" s="2"/>
      <c r="E113" s="2"/>
      <c r="H113" s="13"/>
    </row>
    <row r="114" spans="1:8" x14ac:dyDescent="0.3">
      <c r="B114" s="40" t="s">
        <v>110</v>
      </c>
      <c r="C114" s="20"/>
      <c r="D114" s="20"/>
      <c r="E114" s="20"/>
      <c r="F114" s="35"/>
      <c r="G114" s="35"/>
      <c r="H114" s="19"/>
    </row>
    <row r="115" spans="1:8" x14ac:dyDescent="0.3">
      <c r="A115" s="11">
        <v>154</v>
      </c>
      <c r="B115" s="2" t="s">
        <v>111</v>
      </c>
      <c r="C115" s="6">
        <v>0</v>
      </c>
      <c r="D115" s="6">
        <v>0.34737473000000002</v>
      </c>
      <c r="E115" s="6">
        <f t="shared" ref="E115:E116" si="19">+C115-D115</f>
        <v>-0.34737473000000002</v>
      </c>
      <c r="F115" s="14"/>
      <c r="G115" s="14"/>
      <c r="H115" s="13"/>
    </row>
    <row r="116" spans="1:8" x14ac:dyDescent="0.3">
      <c r="A116" s="11" t="s">
        <v>112</v>
      </c>
      <c r="B116" s="20" t="s">
        <v>113</v>
      </c>
      <c r="C116" s="22">
        <v>35.465642872730776</v>
      </c>
      <c r="D116" s="22">
        <v>37.402515758828244</v>
      </c>
      <c r="E116" s="22">
        <f t="shared" si="19"/>
        <v>-1.9368728860974684</v>
      </c>
      <c r="F116" s="18"/>
      <c r="G116" s="18"/>
      <c r="H116" s="19"/>
    </row>
    <row r="117" spans="1:8" x14ac:dyDescent="0.3">
      <c r="B117" s="2" t="s">
        <v>114</v>
      </c>
      <c r="C117" s="10">
        <f>SUM(C115:C116)</f>
        <v>35.465642872730776</v>
      </c>
      <c r="D117" s="10">
        <f t="shared" ref="D117:E117" si="20">SUM(D115:D116)</f>
        <v>37.749890488828242</v>
      </c>
      <c r="E117" s="10">
        <f t="shared" si="20"/>
        <v>-2.2842476160974683</v>
      </c>
      <c r="H117" s="13"/>
    </row>
    <row r="118" spans="1:8" x14ac:dyDescent="0.3">
      <c r="B118" s="20"/>
      <c r="C118" s="20"/>
      <c r="D118" s="20"/>
      <c r="E118" s="20"/>
      <c r="F118" s="35"/>
      <c r="G118" s="35"/>
      <c r="H118" s="19"/>
    </row>
    <row r="119" spans="1:8" ht="28.8" x14ac:dyDescent="0.3">
      <c r="A119" s="12" t="s">
        <v>115</v>
      </c>
      <c r="B119" s="2" t="s">
        <v>116</v>
      </c>
      <c r="C119" s="7">
        <v>-115.02437107613764</v>
      </c>
      <c r="D119" s="7">
        <v>-98.927613787656597</v>
      </c>
      <c r="E119" s="7">
        <f t="shared" ref="E119" si="21">+C119-D119</f>
        <v>-16.096757288481044</v>
      </c>
      <c r="F119" s="14">
        <f t="shared" ref="F119" si="22">+IFERROR(IF(ROUND((E119/D119),2)&gt;0.1,ROUND(E119/D119,2),0)," ")</f>
        <v>0.16</v>
      </c>
      <c r="G119" s="14" t="s">
        <v>122</v>
      </c>
      <c r="H119" s="13" t="s">
        <v>160</v>
      </c>
    </row>
    <row r="120" spans="1:8" x14ac:dyDescent="0.3">
      <c r="B120" s="20"/>
      <c r="C120" s="20"/>
      <c r="D120" s="20"/>
      <c r="E120" s="20"/>
      <c r="F120" s="35"/>
      <c r="G120" s="35"/>
      <c r="H120" s="41"/>
    </row>
    <row r="121" spans="1:8" ht="15" thickBot="1" x14ac:dyDescent="0.35">
      <c r="B121" s="8" t="s">
        <v>102</v>
      </c>
      <c r="C121" s="9">
        <f>+C110+C112+C117+C119</f>
        <v>609.68297811327989</v>
      </c>
      <c r="D121" s="9">
        <f>+D110+D112+D117+D119</f>
        <v>509.47063119359575</v>
      </c>
      <c r="E121" s="9">
        <f>+E110+E112+E117+E119</f>
        <v>100.21234691968409</v>
      </c>
    </row>
    <row r="122" spans="1:8" ht="15" thickTop="1" x14ac:dyDescent="0.3">
      <c r="B122" s="36"/>
      <c r="C122" s="36"/>
      <c r="D122" s="36"/>
      <c r="E122" s="36"/>
      <c r="F122" s="35"/>
      <c r="G122" s="35"/>
      <c r="H122" s="41"/>
    </row>
    <row r="123" spans="1:8" ht="15" thickBot="1" x14ac:dyDescent="0.35">
      <c r="B123" s="8" t="s">
        <v>117</v>
      </c>
      <c r="C123" s="32">
        <f>+C104/C121</f>
        <v>8.1520000019662947E-2</v>
      </c>
      <c r="D123" s="32">
        <f>+D104/D121</f>
        <v>7.4100634451925301E-2</v>
      </c>
      <c r="E123" s="32">
        <f>+C123-D123</f>
        <v>7.4193655677376458E-3</v>
      </c>
    </row>
    <row r="124" spans="1:8" ht="15" thickTop="1" x14ac:dyDescent="0.3"/>
  </sheetData>
  <mergeCells count="2">
    <mergeCell ref="A4:H4"/>
    <mergeCell ref="A5:H5"/>
  </mergeCells>
  <printOptions horizontalCentered="1"/>
  <pageMargins left="0.5" right="0.5" top="0.5" bottom="0.5" header="0.3" footer="0.3"/>
  <pageSetup scale="60" fitToHeight="0" orientation="landscape" r:id="rId1"/>
  <headerFooter>
    <oddHeader>&amp;R&amp;"Arial,Regular"&amp;10KY PSC Case No. 2026-00099
Staff 2-72
Attachment A
Respondents: Julie Wozniak, Elizabeth Davis, Craig Inscho, George Jonda, Gunnar Gode, Linda Black, John Spanos, Kevin Johnson, Chrisley Scott
Page &amp;P of &amp;N</oddHeader>
  </headerFooter>
  <rowBreaks count="2" manualBreakCount="2">
    <brk id="36" max="7" man="1"/>
    <brk id="105" max="7" man="1"/>
  </rowBreaks>
  <ignoredErrors>
    <ignoredError sqref="A27:A32 A40:A50 A11:A2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Case v Case RR Var Analysis</vt:lpstr>
      <vt:lpstr>'Case v Case RR Var Analysis'!Print_Area</vt:lpstr>
      <vt:lpstr>'Case v Case RR Var Analysis'!Print_Titles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Shaeffer \ Tamaleh \ L</dc:creator>
  <cp:lastModifiedBy>Shaeffer \ Tamaleh \ L</cp:lastModifiedBy>
  <cp:lastPrinted>2026-06-24T22:11:10Z</cp:lastPrinted>
  <dcterms:created xsi:type="dcterms:W3CDTF">2026-06-18T15:48:38Z</dcterms:created>
  <dcterms:modified xsi:type="dcterms:W3CDTF">2026-07-07T03:32:01Z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d4922b6-aeec-4a72-96e6-e7f0f1e8ddd5_Enabled">
    <vt:lpwstr>true</vt:lpwstr>
  </property>
  <property fmtid="{D5CDD505-2E9C-101B-9397-08002B2CF9AE}" pid="3" name="MSIP_Label_ed4922b6-aeec-4a72-96e6-e7f0f1e8ddd5_SetDate">
    <vt:lpwstr>2026-06-18T16:06:21Z</vt:lpwstr>
  </property>
  <property fmtid="{D5CDD505-2E9C-101B-9397-08002B2CF9AE}" pid="4" name="MSIP_Label_ed4922b6-aeec-4a72-96e6-e7f0f1e8ddd5_Method">
    <vt:lpwstr>Privileged</vt:lpwstr>
  </property>
  <property fmtid="{D5CDD505-2E9C-101B-9397-08002B2CF9AE}" pid="5" name="MSIP_Label_ed4922b6-aeec-4a72-96e6-e7f0f1e8ddd5_Name">
    <vt:lpwstr>INTERNAL USE</vt:lpwstr>
  </property>
  <property fmtid="{D5CDD505-2E9C-101B-9397-08002B2CF9AE}" pid="6" name="MSIP_Label_ed4922b6-aeec-4a72-96e6-e7f0f1e8ddd5_SiteId">
    <vt:lpwstr>179d26d3-3e59-4051-9377-05d3820e617c</vt:lpwstr>
  </property>
  <property fmtid="{D5CDD505-2E9C-101B-9397-08002B2CF9AE}" pid="7" name="MSIP_Label_ed4922b6-aeec-4a72-96e6-e7f0f1e8ddd5_ActionId">
    <vt:lpwstr>8808286d-1411-4069-a26f-37e603820ee3</vt:lpwstr>
  </property>
  <property fmtid="{D5CDD505-2E9C-101B-9397-08002B2CF9AE}" pid="8" name="MSIP_Label_ed4922b6-aeec-4a72-96e6-e7f0f1e8ddd5_ContentBits">
    <vt:lpwstr>0</vt:lpwstr>
  </property>
  <property fmtid="{D5CDD505-2E9C-101B-9397-08002B2CF9AE}" pid="9" name="MSIP_Label_ed4922b6-aeec-4a72-96e6-e7f0f1e8ddd5_Tag">
    <vt:lpwstr>10, 0, 1, 1</vt:lpwstr>
  </property>
  <property fmtid="{D5CDD505-2E9C-101B-9397-08002B2CF9AE}" pid="10" name="SV_QUERY_LIST_4F35BF76-6C0D-4D9B-82B2-816C12CF3733">
    <vt:lpwstr>empty_477D106A-C0D6-4607-AEBD-E2C9D60EA279</vt:lpwstr>
  </property>
  <property fmtid="{D5CDD505-2E9C-101B-9397-08002B2CF9AE}" pid="11" name="SV_HIDDEN_GRID_QUERY_LIST_4F35BF76-6C0D-4D9B-82B2-816C12CF3733">
    <vt:lpwstr>empty_477D106A-C0D6-4607-AEBD-E2C9D60EA279</vt:lpwstr>
  </property>
</Properties>
</file>