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isource-my.sharepoint.com/personal/alarock_nisource_com/Documents/Desktop/26-99 Data Requests Round 2/Excel files/"/>
    </mc:Choice>
  </mc:AlternateContent>
  <xr:revisionPtr revIDLastSave="1" documentId="13_ncr:1_{062071D5-64FB-4995-B6CA-2D65C55AACC0}" xr6:coauthVersionLast="47" xr6:coauthVersionMax="47" xr10:uidLastSave="{A8427524-46FE-454D-AE7C-67E23F6463E9}"/>
  <bookViews>
    <workbookView xWindow="63765" yWindow="1125" windowWidth="21600" windowHeight="11265" xr2:uid="{B26FE812-F3CF-4181-AE94-9B2B51B8B23F}"/>
  </bookViews>
  <sheets>
    <sheet name="Staff 2-24 Attachment A" sheetId="2" r:id="rId1"/>
    <sheet name="Sheet1" sheetId="1" r:id="rId2"/>
  </sheets>
  <definedNames>
    <definedName name="Alloc_Factor_Name">#REF!</definedName>
    <definedName name="Check_Limit">#REF!</definedName>
    <definedName name="Class_Factor_Names">#REF!</definedName>
    <definedName name="Func_Factor_Name">#REF!</definedName>
    <definedName name="_xlnm.Print_Area" localSheetId="0">'Staff 2-24 Attachment A'!$A$1:$K$19</definedName>
    <definedName name="_xlnm.Print_Titles" localSheetId="0">'Staff 2-24 Attachment A'!$1:$6</definedName>
    <definedName name="ROR_System">#REF!</definedName>
    <definedName name="TOTALCustomerSheets">OFFSET(#REF!,,,12-COUNTBLANK(#REF!))</definedName>
    <definedName name="TOTALDemandSheets">OFFSET(#REF!,,,12-COUNTBLANK(#REF!))</definedName>
    <definedName name="TOTALECSheets">OFFSET(#REF!,,,12-COUNTBLANK(#REF!))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0" i="2" l="1"/>
  <c r="A24" i="2"/>
  <c r="A26" i="2"/>
  <c r="A18" i="2"/>
  <c r="A16" i="2"/>
  <c r="A11" i="2"/>
  <c r="A9" i="2"/>
  <c r="A7" i="2"/>
  <c r="A8" i="2" l="1"/>
  <c r="A10" i="2" l="1"/>
  <c r="A12" i="2" l="1"/>
  <c r="A14" i="2" l="1"/>
  <c r="L14" i="2"/>
  <c r="A17" i="2"/>
  <c r="A19" i="2" s="1"/>
  <c r="L21" i="2" s="1"/>
  <c r="A21" i="2" l="1"/>
  <c r="A23" i="2" l="1"/>
  <c r="L23" i="2"/>
  <c r="A25" i="2" l="1"/>
  <c r="L25" i="2"/>
  <c r="J14" i="2" l="1"/>
  <c r="D8" i="2"/>
  <c r="G14" i="2"/>
  <c r="H21" i="2"/>
  <c r="D5" i="1" s="1"/>
  <c r="H23" i="2" l="1"/>
  <c r="D6" i="1" s="1"/>
  <c r="K14" i="2"/>
  <c r="I14" i="2"/>
  <c r="H14" i="2"/>
  <c r="H25" i="2" s="1"/>
  <c r="I21" i="2"/>
  <c r="E5" i="1" s="1"/>
  <c r="D12" i="2"/>
  <c r="D10" i="2"/>
  <c r="K21" i="2"/>
  <c r="G5" i="1" s="1"/>
  <c r="J21" i="2"/>
  <c r="F5" i="1" s="1"/>
  <c r="D17" i="2"/>
  <c r="I23" i="2" l="1"/>
  <c r="E6" i="1" s="1"/>
  <c r="J23" i="2"/>
  <c r="F6" i="1" s="1"/>
  <c r="K23" i="2"/>
  <c r="G6" i="1" s="1"/>
  <c r="G21" i="2"/>
  <c r="C5" i="1" s="1"/>
  <c r="D19" i="2"/>
  <c r="D21" i="2" s="1"/>
  <c r="J25" i="2" l="1"/>
  <c r="K25" i="2"/>
  <c r="I25" i="2"/>
  <c r="G23" i="2"/>
  <c r="G25" i="2" l="1"/>
  <c r="C6" i="1"/>
</calcChain>
</file>

<file path=xl/sharedStrings.xml><?xml version="1.0" encoding="utf-8"?>
<sst xmlns="http://schemas.openxmlformats.org/spreadsheetml/2006/main" count="30" uniqueCount="25">
  <si>
    <t>GS-RESIDENTIAL</t>
  </si>
  <si>
    <t>GS-OTHER</t>
  </si>
  <si>
    <t>IUS</t>
  </si>
  <si>
    <t>DS-ML</t>
  </si>
  <si>
    <t>DS/IS</t>
  </si>
  <si>
    <t>Proposed Revenue Allocation Difference from ACOSS Results ($)</t>
  </si>
  <si>
    <t>Proposed Revenue Allocation Difference from ACOSS Results (%)</t>
  </si>
  <si>
    <t>Line No.</t>
  </si>
  <si>
    <t>Category Description</t>
  </si>
  <si>
    <t>Total System</t>
  </si>
  <si>
    <t/>
  </si>
  <si>
    <t>(Subsidies)/Excesses After Proposed Increase</t>
  </si>
  <si>
    <t xml:space="preserve">Current Percentage Subsidy </t>
  </si>
  <si>
    <t>Percentage Subsidy After Proposed Increase</t>
  </si>
  <si>
    <t>Change is Subisdy</t>
  </si>
  <si>
    <t>Total Revenue at Current Rates</t>
  </si>
  <si>
    <t>Total Current Revenue at Equal Rates of Return</t>
  </si>
  <si>
    <t>Current (Subsidies)/Excesses</t>
  </si>
  <si>
    <t>Attachment RJA-2, Schedule 4, Line 10</t>
  </si>
  <si>
    <t>Attachment RJA-2, Schedule 4, Line 26</t>
  </si>
  <si>
    <t>Attachment RJA-2, Schedule 4, Line 27</t>
  </si>
  <si>
    <t>Total Revenue Requirement at Equal Rates of Return</t>
  </si>
  <si>
    <t>Total Revenue at Proposed Increase</t>
  </si>
  <si>
    <t>Attachment RJA-2, Schedule 4, Line 43</t>
  </si>
  <si>
    <t>Attachment RJA-2, Schedule 4, Line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</si>
</sst>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8"/>
      <name val="Aptos Narrow"/>
      <family val="2"/>
      <scheme val="minor"/>
    </font>
    <font>
      <b/>
      <u val="singleAccounting"/>
      <sz val="11"/>
      <color theme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2" borderId="0">
      <alignment horizontal="left" wrapText="1"/>
    </xf>
    <xf numFmtId="42" fontId="8" fillId="2" borderId="10">
      <alignment vertical="center"/>
    </xf>
    <xf numFmtId="42" fontId="8" fillId="2" borderId="0"/>
  </cellStyleXfs>
  <cellXfs count="32">
    <xf numFmtId="0" fontId="0" fillId="0" borderId="0" xfId="0"/>
    <xf numFmtId="164" fontId="0" fillId="0" borderId="1" xfId="1" applyNumberFormat="1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wrapText="1"/>
    </xf>
    <xf numFmtId="164" fontId="0" fillId="0" borderId="6" xfId="1" applyNumberFormat="1" applyFont="1" applyBorder="1"/>
    <xf numFmtId="0" fontId="0" fillId="0" borderId="7" xfId="0" applyBorder="1" applyAlignment="1">
      <alignment wrapText="1"/>
    </xf>
    <xf numFmtId="9" fontId="0" fillId="0" borderId="8" xfId="2" applyFont="1" applyBorder="1"/>
    <xf numFmtId="9" fontId="0" fillId="0" borderId="9" xfId="2" applyFont="1" applyBorder="1"/>
    <xf numFmtId="0" fontId="0" fillId="0" borderId="0" xfId="0" applyAlignment="1">
      <alignment horizontal="center"/>
    </xf>
    <xf numFmtId="37" fontId="2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37" fontId="3" fillId="0" borderId="0" xfId="0" applyNumberFormat="1" applyFont="1" applyAlignment="1">
      <alignment horizontal="center" wrapText="1"/>
    </xf>
    <xf numFmtId="41" fontId="0" fillId="0" borderId="0" xfId="0" applyNumberFormat="1"/>
    <xf numFmtId="41" fontId="2" fillId="0" borderId="0" xfId="0" applyNumberFormat="1" applyFont="1"/>
    <xf numFmtId="41" fontId="5" fillId="0" borderId="0" xfId="0" applyNumberFormat="1" applyFont="1"/>
    <xf numFmtId="10" fontId="0" fillId="0" borderId="0" xfId="2" applyNumberFormat="1" applyFont="1" applyFill="1" applyBorder="1"/>
    <xf numFmtId="0" fontId="6" fillId="0" borderId="0" xfId="0" applyFont="1"/>
    <xf numFmtId="164" fontId="0" fillId="0" borderId="0" xfId="0" applyNumberFormat="1"/>
    <xf numFmtId="164" fontId="1" fillId="0" borderId="0" xfId="1" applyNumberFormat="1" applyFont="1" applyFill="1" applyBorder="1"/>
    <xf numFmtId="164" fontId="1" fillId="0" borderId="0" xfId="1" applyNumberFormat="1" applyFont="1" applyFill="1"/>
    <xf numFmtId="164" fontId="9" fillId="0" borderId="0" xfId="1" applyNumberFormat="1" applyFont="1" applyFill="1" applyBorder="1"/>
    <xf numFmtId="41" fontId="10" fillId="0" borderId="0" xfId="0" applyNumberFormat="1" applyFont="1"/>
    <xf numFmtId="0" fontId="9" fillId="0" borderId="0" xfId="0" applyFont="1"/>
    <xf numFmtId="10" fontId="9" fillId="0" borderId="0" xfId="2" applyNumberFormat="1" applyFont="1" applyFill="1" applyBorder="1"/>
    <xf numFmtId="165" fontId="0" fillId="0" borderId="0" xfId="0" applyNumberFormat="1"/>
    <xf numFmtId="9" fontId="0" fillId="0" borderId="0" xfId="2" applyFont="1" applyFill="1" applyBorder="1"/>
    <xf numFmtId="9" fontId="0" fillId="0" borderId="0" xfId="2" applyFont="1"/>
    <xf numFmtId="9" fontId="0" fillId="0" borderId="8" xfId="2" applyFont="1" applyFill="1" applyBorder="1"/>
  </cellXfs>
  <cellStyles count="6">
    <cellStyle name="Currency" xfId="1" builtinId="4"/>
    <cellStyle name="Normal" xfId="0" builtinId="0"/>
    <cellStyle name="Percent" xfId="2" builtinId="5"/>
    <cellStyle name="Report" xfId="5" xr:uid="{0E1523BF-47B8-42E1-8DCB-963BF1862C58}"/>
    <cellStyle name="Report Bar" xfId="4" xr:uid="{14EB468C-836B-4EDE-BA46-2E59166AFF06}"/>
    <cellStyle name="Title: Minor" xfId="3" xr:uid="{9AAE7366-2B81-4CDD-825B-D3631706A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Prin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00000"/>
      </a:accent4>
      <a:accent5>
        <a:srgbClr val="000000"/>
      </a:accent5>
      <a:accent6>
        <a:srgbClr val="000000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4B3D-8186-475B-9CE2-6318AFE54773}">
  <dimension ref="A1:L26"/>
  <sheetViews>
    <sheetView tabSelected="1" zoomScaleNormal="100" workbookViewId="0"/>
  </sheetViews>
  <sheetFormatPr defaultRowHeight="15" x14ac:dyDescent="0.25"/>
  <cols>
    <col min="1" max="1" width="4.42578125" style="10" bestFit="1" customWidth="1"/>
    <col min="2" max="2" width="42.7109375" bestFit="1" customWidth="1"/>
    <col min="3" max="3" width="1.7109375" customWidth="1"/>
    <col min="4" max="4" width="13.28515625" bestFit="1" customWidth="1"/>
    <col min="5" max="6" width="0.85546875" customWidth="1"/>
    <col min="7" max="7" width="15" bestFit="1" customWidth="1"/>
    <col min="8" max="8" width="12.28515625" bestFit="1" customWidth="1"/>
    <col min="9" max="9" width="9.7109375" bestFit="1" customWidth="1"/>
    <col min="10" max="10" width="11.28515625" bestFit="1" customWidth="1"/>
    <col min="11" max="11" width="12.28515625" bestFit="1" customWidth="1"/>
    <col min="12" max="12" width="33.140625" bestFit="1" customWidth="1"/>
    <col min="13" max="26" width="14.85546875" customWidth="1"/>
  </cols>
  <sheetData>
    <row r="1" spans="1:12" x14ac:dyDescent="0.25">
      <c r="B1" s="11"/>
    </row>
    <row r="2" spans="1:12" x14ac:dyDescent="0.25">
      <c r="B2" s="11"/>
    </row>
    <row r="3" spans="1:12" x14ac:dyDescent="0.25">
      <c r="B3" s="11"/>
    </row>
    <row r="4" spans="1:12" x14ac:dyDescent="0.25">
      <c r="B4" s="11"/>
    </row>
    <row r="6" spans="1:12" ht="51.75" x14ac:dyDescent="0.4">
      <c r="A6" s="12" t="s">
        <v>7</v>
      </c>
      <c r="B6" s="13" t="s">
        <v>8</v>
      </c>
      <c r="C6" s="14"/>
      <c r="D6" s="12" t="s">
        <v>9</v>
      </c>
      <c r="F6" s="15"/>
      <c r="G6" s="15" t="s">
        <v>0</v>
      </c>
      <c r="H6" s="15" t="s">
        <v>1</v>
      </c>
      <c r="I6" s="15" t="s">
        <v>2</v>
      </c>
      <c r="J6" s="15" t="s">
        <v>3</v>
      </c>
      <c r="K6" s="15" t="s">
        <v>4</v>
      </c>
    </row>
    <row r="7" spans="1:12" x14ac:dyDescent="0.25">
      <c r="A7" s="10" t="str">
        <f>IF(B7="","",MAX(A$1:A6)+1)</f>
        <v/>
      </c>
      <c r="B7" s="19" t="s">
        <v>10</v>
      </c>
      <c r="D7" s="16"/>
      <c r="F7" s="16"/>
      <c r="G7" s="16"/>
      <c r="H7" s="16"/>
      <c r="I7" s="16"/>
      <c r="J7" s="16"/>
      <c r="K7" s="16"/>
    </row>
    <row r="8" spans="1:12" x14ac:dyDescent="0.25">
      <c r="A8" s="10">
        <f>IF(B8="","",MAX(A$1:A7)+1)</f>
        <v>1</v>
      </c>
      <c r="B8" s="19" t="s">
        <v>15</v>
      </c>
      <c r="D8" s="22">
        <f>SUM(G8:K8)</f>
        <v>209853953.88667098</v>
      </c>
      <c r="F8" s="17"/>
      <c r="G8" s="24">
        <v>132387444.90215789</v>
      </c>
      <c r="H8" s="24">
        <v>66828866.808786802</v>
      </c>
      <c r="I8" s="24">
        <v>109039.27518013841</v>
      </c>
      <c r="J8" s="24">
        <v>912439.9386224749</v>
      </c>
      <c r="K8" s="24">
        <v>9616162.9619236998</v>
      </c>
      <c r="L8" s="22" t="s">
        <v>18</v>
      </c>
    </row>
    <row r="9" spans="1:12" ht="17.25" x14ac:dyDescent="0.4">
      <c r="A9" s="10" t="str">
        <f>IF(B9="","",MAX(A$1:A8)+1)</f>
        <v/>
      </c>
      <c r="B9" s="19"/>
      <c r="D9" s="18"/>
      <c r="F9" s="17"/>
      <c r="G9" s="25"/>
      <c r="H9" s="25"/>
      <c r="I9" s="25"/>
      <c r="J9" s="25"/>
      <c r="K9" s="25"/>
    </row>
    <row r="10" spans="1:12" x14ac:dyDescent="0.25">
      <c r="A10" s="10">
        <f>IF(B10="","",MAX(A$1:A9)+1)</f>
        <v>2</v>
      </c>
      <c r="B10" s="19" t="s">
        <v>16</v>
      </c>
      <c r="D10" s="22">
        <f>SUM(G10:K10)</f>
        <v>209853953.88667095</v>
      </c>
      <c r="F10" s="17"/>
      <c r="G10" s="24">
        <v>141581808.99790448</v>
      </c>
      <c r="H10" s="24">
        <v>60244618.511749834</v>
      </c>
      <c r="I10" s="24">
        <v>99110.027364830006</v>
      </c>
      <c r="J10" s="24">
        <v>169369.72423763937</v>
      </c>
      <c r="K10" s="24">
        <v>7759046.625414175</v>
      </c>
      <c r="L10" s="22" t="s">
        <v>19</v>
      </c>
    </row>
    <row r="11" spans="1:12" x14ac:dyDescent="0.25">
      <c r="A11" s="10" t="str">
        <f>IF(B11="","",MAX(A$1:A10)+1)</f>
        <v/>
      </c>
      <c r="B11" s="19"/>
      <c r="D11" s="18"/>
      <c r="F11" s="16"/>
      <c r="G11" s="27"/>
      <c r="H11" s="27"/>
      <c r="I11" s="27"/>
      <c r="J11" s="27"/>
      <c r="K11" s="27"/>
    </row>
    <row r="12" spans="1:12" x14ac:dyDescent="0.25">
      <c r="A12" s="10">
        <f>IF(B12="","",MAX(A$1:A11)+1)</f>
        <v>3</v>
      </c>
      <c r="B12" s="19" t="s">
        <v>17</v>
      </c>
      <c r="C12" s="20"/>
      <c r="D12" s="22">
        <f>SUM(G12:K12)</f>
        <v>4.5634806156158447E-8</v>
      </c>
      <c r="F12" s="16"/>
      <c r="G12" s="24">
        <v>-9194364.0957465917</v>
      </c>
      <c r="H12" s="24">
        <v>6584248.2970369682</v>
      </c>
      <c r="I12" s="24">
        <v>9929.2478153084085</v>
      </c>
      <c r="J12" s="24">
        <v>743070.21438483556</v>
      </c>
      <c r="K12" s="24">
        <v>1857116.3365095248</v>
      </c>
      <c r="L12" s="22" t="s">
        <v>20</v>
      </c>
    </row>
    <row r="13" spans="1:12" x14ac:dyDescent="0.25">
      <c r="B13" s="19"/>
      <c r="C13" s="20"/>
      <c r="D13" s="22"/>
      <c r="F13" s="16"/>
      <c r="G13" s="24"/>
      <c r="H13" s="24"/>
      <c r="I13" s="24"/>
      <c r="J13" s="24"/>
      <c r="K13" s="24"/>
      <c r="L13" s="22"/>
    </row>
    <row r="14" spans="1:12" x14ac:dyDescent="0.25">
      <c r="A14" s="10">
        <f>IF(B14="","",MAX(A$1:A12)+1)</f>
        <v>4</v>
      </c>
      <c r="B14" s="19" t="s">
        <v>12</v>
      </c>
      <c r="D14" s="18"/>
      <c r="F14" s="16"/>
      <c r="G14" s="29">
        <f>G12/G10</f>
        <v>-6.4940292547630007E-2</v>
      </c>
      <c r="H14" s="29">
        <f>H12/H10</f>
        <v>0.10929189128739866</v>
      </c>
      <c r="I14" s="29">
        <f>I12/I10</f>
        <v>0.1001840891311456</v>
      </c>
      <c r="J14" s="29">
        <f>J12/J10</f>
        <v>4.3872670734366208</v>
      </c>
      <c r="K14" s="29">
        <f>K12/K10</f>
        <v>0.2393485213024342</v>
      </c>
      <c r="L14" s="21" t="str">
        <f>"Line "&amp;A12&amp;" / Line "&amp;A10</f>
        <v>Line 3 / Line 2</v>
      </c>
    </row>
    <row r="15" spans="1:12" x14ac:dyDescent="0.25">
      <c r="B15" s="19"/>
      <c r="D15" s="18"/>
      <c r="F15" s="16"/>
      <c r="G15" s="19"/>
      <c r="H15" s="19"/>
      <c r="I15" s="19"/>
      <c r="J15" s="19"/>
      <c r="K15" s="19"/>
    </row>
    <row r="16" spans="1:12" x14ac:dyDescent="0.25">
      <c r="A16" s="10" t="str">
        <f>IF(B16="","",MAX(A$1:A14)+1)</f>
        <v/>
      </c>
      <c r="B16" s="19"/>
      <c r="D16" s="16"/>
      <c r="F16" s="16"/>
    </row>
    <row r="17" spans="1:12" x14ac:dyDescent="0.25">
      <c r="A17" s="10">
        <f>IF(B17="","",MAX(A$1:A16)+1)</f>
        <v>5</v>
      </c>
      <c r="B17" s="19" t="s">
        <v>21</v>
      </c>
      <c r="D17" s="22">
        <f>SUM(G17:K17)</f>
        <v>245822255.69967505</v>
      </c>
      <c r="F17" s="17"/>
      <c r="G17" s="24">
        <v>165903734.57546961</v>
      </c>
      <c r="H17" s="24">
        <v>69187876.751468211</v>
      </c>
      <c r="I17" s="24">
        <v>108816.80874533854</v>
      </c>
      <c r="J17" s="24">
        <v>217032.17953223141</v>
      </c>
      <c r="K17" s="24">
        <v>10404795.384459667</v>
      </c>
      <c r="L17" s="22" t="s">
        <v>23</v>
      </c>
    </row>
    <row r="18" spans="1:12" x14ac:dyDescent="0.25">
      <c r="A18" s="10" t="str">
        <f>IF(B18="","",MAX(A$1:A17)+1)</f>
        <v/>
      </c>
      <c r="B18" s="19"/>
      <c r="D18" s="22"/>
      <c r="F18" s="23"/>
      <c r="G18" s="26"/>
      <c r="H18" s="26"/>
      <c r="I18" s="26"/>
      <c r="J18" s="26"/>
      <c r="K18" s="26"/>
    </row>
    <row r="19" spans="1:12" x14ac:dyDescent="0.25">
      <c r="A19" s="10">
        <f>IF(B19="","",MAX(A$1:A18)+1)</f>
        <v>6</v>
      </c>
      <c r="B19" s="19" t="s">
        <v>22</v>
      </c>
      <c r="D19" s="22">
        <f>SUM(G19:K19)</f>
        <v>245822255.69967511</v>
      </c>
      <c r="F19" s="23"/>
      <c r="G19" s="24">
        <v>155460285.26384446</v>
      </c>
      <c r="H19" s="24">
        <v>76731336.794506133</v>
      </c>
      <c r="I19" s="24">
        <v>119527.67500549025</v>
      </c>
      <c r="J19" s="24">
        <v>1171095.9718964698</v>
      </c>
      <c r="K19" s="24">
        <v>12340009.994422553</v>
      </c>
      <c r="L19" s="22" t="s">
        <v>24</v>
      </c>
    </row>
    <row r="20" spans="1:12" x14ac:dyDescent="0.25">
      <c r="A20" s="10" t="str">
        <f>IF(B20="","",MAX(A$1:A19)+1)</f>
        <v/>
      </c>
      <c r="B20" s="19"/>
    </row>
    <row r="21" spans="1:12" x14ac:dyDescent="0.25">
      <c r="A21" s="10">
        <f>IF(B21="","",MAX(A$1:A20)+1)</f>
        <v>7</v>
      </c>
      <c r="B21" s="19" t="s">
        <v>11</v>
      </c>
      <c r="D21" s="21">
        <f>D19-D17</f>
        <v>0</v>
      </c>
      <c r="G21" s="21">
        <f>G19-G17</f>
        <v>-10443449.311625153</v>
      </c>
      <c r="H21" s="21">
        <f>H19-H17</f>
        <v>7543460.0430379212</v>
      </c>
      <c r="I21" s="21">
        <f>I19-I17</f>
        <v>10710.866260151714</v>
      </c>
      <c r="J21" s="21">
        <f>J19-J17</f>
        <v>954063.79236423841</v>
      </c>
      <c r="K21" s="21">
        <f>K19-K17</f>
        <v>1935214.6099628862</v>
      </c>
      <c r="L21" s="21" t="str">
        <f>"Line "&amp;A19&amp;" - Line "&amp;A17</f>
        <v>Line 6 - Line 5</v>
      </c>
    </row>
    <row r="22" spans="1:12" x14ac:dyDescent="0.25">
      <c r="B22" s="19"/>
      <c r="D22" s="21"/>
      <c r="G22" s="21"/>
      <c r="H22" s="21"/>
      <c r="I22" s="21"/>
      <c r="J22" s="21"/>
      <c r="K22" s="21"/>
      <c r="L22" s="21"/>
    </row>
    <row r="23" spans="1:12" x14ac:dyDescent="0.25">
      <c r="A23" s="10">
        <f>IF(B23="","",MAX(A$1:A21)+1)</f>
        <v>8</v>
      </c>
      <c r="B23" s="19" t="s">
        <v>13</v>
      </c>
      <c r="D23" s="18"/>
      <c r="F23" s="16"/>
      <c r="G23" s="29">
        <f>G21/G17</f>
        <v>-6.2948850056623817E-2</v>
      </c>
      <c r="H23" s="29">
        <f>H21/H17</f>
        <v>0.10902863907986371</v>
      </c>
      <c r="I23" s="29">
        <f t="shared" ref="I23" si="0">I21/I17</f>
        <v>9.8430255248691464E-2</v>
      </c>
      <c r="J23" s="29">
        <f>J21/J17</f>
        <v>4.3959554496504998</v>
      </c>
      <c r="K23" s="29">
        <f>K21/K17</f>
        <v>0.18599256770135747</v>
      </c>
      <c r="L23" s="21" t="str">
        <f>"Line "&amp;A21&amp;" / Line "&amp;A17</f>
        <v>Line 7 / Line 5</v>
      </c>
    </row>
    <row r="24" spans="1:12" x14ac:dyDescent="0.25">
      <c r="A24" s="10" t="str">
        <f>IF(B24="","",MAX(A$1:A23)+1)</f>
        <v/>
      </c>
      <c r="G24" s="28"/>
      <c r="H24" s="28"/>
      <c r="I24" s="28"/>
      <c r="J24" s="28"/>
      <c r="K24" s="28"/>
    </row>
    <row r="25" spans="1:12" x14ac:dyDescent="0.25">
      <c r="A25" s="10">
        <f>IF(B25="","",MAX(A$1:A24)+1)</f>
        <v>9</v>
      </c>
      <c r="B25" t="s">
        <v>14</v>
      </c>
      <c r="G25" s="28">
        <f>G23-G14</f>
        <v>1.9914424910061901E-3</v>
      </c>
      <c r="H25" s="28">
        <f>H23-H14</f>
        <v>-2.6325220753495304E-4</v>
      </c>
      <c r="I25" s="28">
        <f>I23-I14</f>
        <v>-1.7538338824541339E-3</v>
      </c>
      <c r="J25" s="28">
        <f>J23-J14</f>
        <v>8.6883762138789677E-3</v>
      </c>
      <c r="K25" s="28">
        <f>K23-K14</f>
        <v>-5.3355953601076728E-2</v>
      </c>
      <c r="L25" s="21" t="str">
        <f>"Line "&amp;A23&amp;" - Line "&amp;A14</f>
        <v>Line 8 - Line 4</v>
      </c>
    </row>
    <row r="26" spans="1:12" x14ac:dyDescent="0.25">
      <c r="A26" s="10" t="str">
        <f>IF(B26="","",MAX(A$1:A25)+1)</f>
        <v/>
      </c>
    </row>
  </sheetData>
  <pageMargins left="0.45" right="0.45" top="0.75" bottom="0.25" header="0.75" footer="0.3"/>
  <pageSetup scale="65" orientation="landscape" r:id="rId1"/>
  <rowBreaks count="1" manualBreakCount="1">
    <brk id="13" max="10" man="1"/>
  </rowBreaks>
  <colBreaks count="1" manualBreakCount="1">
    <brk id="11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2423-5EFC-438C-9A8E-F599E6AB8EA0}">
  <dimension ref="B3:G11"/>
  <sheetViews>
    <sheetView workbookViewId="0"/>
  </sheetViews>
  <sheetFormatPr defaultRowHeight="15" x14ac:dyDescent="0.25"/>
  <cols>
    <col min="2" max="2" width="31.28515625" customWidth="1"/>
    <col min="3" max="3" width="16.28515625" bestFit="1" customWidth="1"/>
    <col min="4" max="4" width="11.7109375" bestFit="1" customWidth="1"/>
    <col min="5" max="5" width="9.140625" bestFit="1" customWidth="1"/>
    <col min="6" max="6" width="10.140625" bestFit="1" customWidth="1"/>
    <col min="7" max="7" width="11.7109375" bestFit="1" customWidth="1"/>
  </cols>
  <sheetData>
    <row r="3" spans="2:7" ht="15.75" thickBot="1" x14ac:dyDescent="0.3"/>
    <row r="4" spans="2:7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4" t="s">
        <v>4</v>
      </c>
    </row>
    <row r="5" spans="2:7" ht="37.5" customHeight="1" x14ac:dyDescent="0.25">
      <c r="B5" s="5" t="s">
        <v>5</v>
      </c>
      <c r="C5" s="1">
        <f>'Staff 2-24 Attachment A'!G21</f>
        <v>-10443449.311625153</v>
      </c>
      <c r="D5" s="1">
        <f>'Staff 2-24 Attachment A'!H21</f>
        <v>7543460.0430379212</v>
      </c>
      <c r="E5" s="1">
        <f>'Staff 2-24 Attachment A'!I21</f>
        <v>10710.866260151714</v>
      </c>
      <c r="F5" s="1">
        <f>'Staff 2-24 Attachment A'!J21</f>
        <v>954063.79236423841</v>
      </c>
      <c r="G5" s="6">
        <f>'Staff 2-24 Attachment A'!K21</f>
        <v>1935214.6099628862</v>
      </c>
    </row>
    <row r="6" spans="2:7" ht="40.5" customHeight="1" thickBot="1" x14ac:dyDescent="0.3">
      <c r="B6" s="7" t="s">
        <v>6</v>
      </c>
      <c r="C6" s="8">
        <f>'Staff 2-24 Attachment A'!G23</f>
        <v>-6.2948850056623817E-2</v>
      </c>
      <c r="D6" s="8">
        <f>'Staff 2-24 Attachment A'!H23</f>
        <v>0.10902863907986371</v>
      </c>
      <c r="E6" s="8">
        <f>'Staff 2-24 Attachment A'!I23</f>
        <v>9.8430255248691464E-2</v>
      </c>
      <c r="F6" s="31">
        <f>'Staff 2-24 Attachment A'!J23</f>
        <v>4.3959554496504998</v>
      </c>
      <c r="G6" s="9">
        <f>'Staff 2-24 Attachment A'!K23</f>
        <v>0.18599256770135747</v>
      </c>
    </row>
    <row r="11" spans="2:7" x14ac:dyDescent="0.25">
      <c r="C11" s="30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B5278B21A5E438EDD164C24113EDC" ma:contentTypeVersion="3" ma:contentTypeDescription="Create a new document." ma:contentTypeScope="" ma:versionID="ac435c6ec072c4188f5a40da1fe49ddc">
  <xsd:schema xmlns:xsd="http://www.w3.org/2001/XMLSchema" xmlns:xs="http://www.w3.org/2001/XMLSchema" xmlns:p="http://schemas.microsoft.com/office/2006/metadata/properties" xmlns:ns2="93fb7c46-105b-4cea-832c-9311072406c5" targetNamespace="http://schemas.microsoft.com/office/2006/metadata/properties" ma:root="true" ma:fieldsID="154adbf4e445ee2edef351058106c147" ns2:_="">
    <xsd:import namespace="93fb7c46-105b-4cea-832c-931107240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7c46-105b-4cea-832c-931107240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E94BC-EE96-4FA2-9E1F-EC9A6F86E9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670202-5DEA-4500-95C4-52D82DDDF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E90300-CB32-43C1-9116-3B4B0ADB6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b7c46-105b-4cea-832c-931107240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Staff 2-24 Attachment A</vt:lpstr>
      <vt:lpstr>Sheet1</vt:lpstr>
      <vt:lpstr>'Staff 2-24 Attachment A'!Print_Area</vt:lpstr>
      <vt:lpstr>'Staff 2-24 Attachment 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Cosenza</dc:creator>
  <cp:keywords/>
  <dc:description/>
  <cp:lastModifiedBy>LaRock \ Ashley</cp:lastModifiedBy>
  <cp:revision/>
  <dcterms:created xsi:type="dcterms:W3CDTF">2026-06-18T17:35:40Z</dcterms:created>
  <dcterms:modified xsi:type="dcterms:W3CDTF">2026-07-02T17:53:11Z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0x01010018FB5278B21A5E438EDD164C24113EDC</vt:lpwstr>
  </property>
  <property fmtid="{D5CDD505-2E9C-101B-9397-08002B2CF9AE}" pid="3" name="MSIP_Label_055ccf6f-96d7-494d-a427-4042b46468ed_Enabled">
    <vt:lpwstr>true</vt:lpwstr>
  </property>
  <property fmtid="{D5CDD505-2E9C-101B-9397-08002B2CF9AE}" pid="4" name="MSIP_Label_055ccf6f-96d7-494d-a427-4042b46468ed_SetDate">
    <vt:lpwstr>2026-06-24T21:53:01Z</vt:lpwstr>
  </property>
  <property fmtid="{D5CDD505-2E9C-101B-9397-08002B2CF9AE}" pid="5" name="MSIP_Label_055ccf6f-96d7-494d-a427-4042b46468ed_Method">
    <vt:lpwstr>Privileged</vt:lpwstr>
  </property>
  <property fmtid="{D5CDD505-2E9C-101B-9397-08002B2CF9AE}" pid="6" name="MSIP_Label_055ccf6f-96d7-494d-a427-4042b46468ed_Name">
    <vt:lpwstr>HIGHLY RESTRICTED</vt:lpwstr>
  </property>
  <property fmtid="{D5CDD505-2E9C-101B-9397-08002B2CF9AE}" pid="7" name="MSIP_Label_055ccf6f-96d7-494d-a427-4042b46468ed_SiteId">
    <vt:lpwstr>179d26d3-3e59-4051-9377-05d3820e617c</vt:lpwstr>
  </property>
  <property fmtid="{D5CDD505-2E9C-101B-9397-08002B2CF9AE}" pid="8" name="MSIP_Label_055ccf6f-96d7-494d-a427-4042b46468ed_ActionId">
    <vt:lpwstr>0d91cbea-3807-427f-bd88-a13860ccf1dc</vt:lpwstr>
  </property>
  <property fmtid="{D5CDD505-2E9C-101B-9397-08002B2CF9AE}" pid="9" name="MSIP_Label_055ccf6f-96d7-494d-a427-4042b46468ed_ContentBits">
    <vt:lpwstr>0</vt:lpwstr>
  </property>
  <property fmtid="{D5CDD505-2E9C-101B-9397-08002B2CF9AE}" pid="10" name="MSIP_Label_055ccf6f-96d7-494d-a427-4042b46468ed_Tag">
    <vt:lpwstr>10, 0, 1, 1</vt:lpwstr>
  </property>
</Properties>
</file>