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0-Lead Lag Workspace\Data Requests\Staff\"/>
    </mc:Choice>
  </mc:AlternateContent>
  <xr:revisionPtr revIDLastSave="0" documentId="13_ncr:1_{249CF994-726C-4C77-B5C0-C2DF46021F72}" xr6:coauthVersionLast="47" xr6:coauthVersionMax="47" xr10:uidLastSave="{00000000-0000-0000-0000-000000000000}"/>
  <bookViews>
    <workbookView xWindow="-120" yWindow="-120" windowWidth="29040" windowHeight="15840" xr2:uid="{E78287C6-4EC3-4CB3-9F1E-A6E51560ED02}"/>
  </bookViews>
  <sheets>
    <sheet name="Cust Charge Scenarios" sheetId="1" r:id="rId1"/>
    <sheet name="LI vs Non-LI Bills" sheetId="2" r:id="rId2"/>
  </sheets>
  <definedNames>
    <definedName name="solver_adj" localSheetId="1" hidden="1">'LI vs Non-LI Bills'!$M$1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'LI vs Non-LI Bills'!$M$1</definedName>
    <definedName name="solver_lhs2" localSheetId="1" hidden="1">'LI vs Non-LI Bills'!$M$2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'LI vs Non-LI Bills'!$O$19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3</definedName>
    <definedName name="solver_rhs1" localSheetId="1" hidden="1">0</definedName>
    <definedName name="solver_rhs2" localSheetId="1" hidden="1">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L21" i="1"/>
  <c r="M21" i="1"/>
  <c r="N21" i="1"/>
  <c r="K21" i="1"/>
  <c r="M2" i="2"/>
  <c r="M3" i="2"/>
  <c r="M1" i="2"/>
  <c r="C19" i="2"/>
  <c r="B19" i="2"/>
  <c r="I2" i="2"/>
  <c r="I3" i="2"/>
  <c r="I1" i="2"/>
  <c r="E2" i="2"/>
  <c r="E8" i="2" s="1"/>
  <c r="E24" i="2" s="1"/>
  <c r="E3" i="2"/>
  <c r="E1" i="2"/>
  <c r="C20" i="1"/>
  <c r="E20" i="1"/>
  <c r="F20" i="1"/>
  <c r="B20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C22" i="1"/>
  <c r="B22" i="1"/>
  <c r="E14" i="2" l="1"/>
  <c r="E30" i="2" s="1"/>
  <c r="E13" i="2"/>
  <c r="E29" i="2" s="1"/>
  <c r="E12" i="2"/>
  <c r="E28" i="2" s="1"/>
  <c r="E15" i="2"/>
  <c r="E31" i="2" s="1"/>
  <c r="F15" i="2"/>
  <c r="M31" i="2" s="1"/>
  <c r="J11" i="2"/>
  <c r="N27" i="2" s="1"/>
  <c r="I17" i="2"/>
  <c r="F33" i="2" s="1"/>
  <c r="F16" i="2"/>
  <c r="M32" i="2" s="1"/>
  <c r="F14" i="2"/>
  <c r="M30" i="2" s="1"/>
  <c r="I11" i="2"/>
  <c r="F13" i="2"/>
  <c r="M29" i="2" s="1"/>
  <c r="J16" i="2"/>
  <c r="N32" i="2" s="1"/>
  <c r="O32" i="2" s="1"/>
  <c r="P32" i="2" s="1"/>
  <c r="F12" i="2"/>
  <c r="J17" i="2"/>
  <c r="N33" i="2" s="1"/>
  <c r="I16" i="2"/>
  <c r="F32" i="2" s="1"/>
  <c r="J10" i="2"/>
  <c r="N26" i="2" s="1"/>
  <c r="F11" i="2"/>
  <c r="M27" i="2" s="1"/>
  <c r="I10" i="2"/>
  <c r="E10" i="2"/>
  <c r="F10" i="2"/>
  <c r="M26" i="2" s="1"/>
  <c r="I15" i="2"/>
  <c r="E11" i="2"/>
  <c r="J15" i="2"/>
  <c r="N31" i="2" s="1"/>
  <c r="E9" i="2"/>
  <c r="F9" i="2"/>
  <c r="M25" i="2" s="1"/>
  <c r="J9" i="2"/>
  <c r="N25" i="2" s="1"/>
  <c r="F8" i="2"/>
  <c r="M24" i="2" s="1"/>
  <c r="J7" i="2"/>
  <c r="N23" i="2" s="1"/>
  <c r="J14" i="2"/>
  <c r="N30" i="2" s="1"/>
  <c r="I9" i="2"/>
  <c r="F7" i="2"/>
  <c r="M23" i="2" s="1"/>
  <c r="I7" i="2"/>
  <c r="F23" i="2" s="1"/>
  <c r="I14" i="2"/>
  <c r="J8" i="2"/>
  <c r="N24" i="2" s="1"/>
  <c r="I8" i="2"/>
  <c r="J18" i="2"/>
  <c r="N34" i="2" s="1"/>
  <c r="I13" i="2"/>
  <c r="F29" i="2" s="1"/>
  <c r="M8" i="2"/>
  <c r="I24" i="2" s="1"/>
  <c r="J24" i="2" s="1"/>
  <c r="K24" i="2" s="1"/>
  <c r="E7" i="2"/>
  <c r="E18" i="2"/>
  <c r="F18" i="2"/>
  <c r="M34" i="2" s="1"/>
  <c r="I18" i="2"/>
  <c r="J12" i="2"/>
  <c r="N28" i="2" s="1"/>
  <c r="J13" i="2"/>
  <c r="E17" i="2"/>
  <c r="F17" i="2"/>
  <c r="M33" i="2" s="1"/>
  <c r="I12" i="2"/>
  <c r="E16" i="2"/>
  <c r="N14" i="2"/>
  <c r="Q30" i="2" s="1"/>
  <c r="R30" i="2" s="1"/>
  <c r="S30" i="2" s="1"/>
  <c r="N8" i="2"/>
  <c r="N13" i="2"/>
  <c r="Q29" i="2" s="1"/>
  <c r="R29" i="2" s="1"/>
  <c r="S29" i="2" s="1"/>
  <c r="M7" i="2"/>
  <c r="I23" i="2" s="1"/>
  <c r="M9" i="2"/>
  <c r="I25" i="2" s="1"/>
  <c r="M14" i="2"/>
  <c r="I30" i="2" s="1"/>
  <c r="J30" i="2" s="1"/>
  <c r="K30" i="2" s="1"/>
  <c r="N7" i="2"/>
  <c r="Q23" i="2" s="1"/>
  <c r="M13" i="2"/>
  <c r="I29" i="2" s="1"/>
  <c r="J29" i="2" s="1"/>
  <c r="K29" i="2" s="1"/>
  <c r="N18" i="2"/>
  <c r="Q34" i="2" s="1"/>
  <c r="N12" i="2"/>
  <c r="Q28" i="2" s="1"/>
  <c r="M18" i="2"/>
  <c r="I34" i="2" s="1"/>
  <c r="M12" i="2"/>
  <c r="I28" i="2" s="1"/>
  <c r="N17" i="2"/>
  <c r="Q33" i="2" s="1"/>
  <c r="R33" i="2" s="1"/>
  <c r="S33" i="2" s="1"/>
  <c r="N11" i="2"/>
  <c r="Q27" i="2" s="1"/>
  <c r="M17" i="2"/>
  <c r="I33" i="2" s="1"/>
  <c r="M11" i="2"/>
  <c r="I27" i="2" s="1"/>
  <c r="N16" i="2"/>
  <c r="Q32" i="2" s="1"/>
  <c r="R32" i="2" s="1"/>
  <c r="S32" i="2" s="1"/>
  <c r="N10" i="2"/>
  <c r="Q26" i="2" s="1"/>
  <c r="M16" i="2"/>
  <c r="I32" i="2" s="1"/>
  <c r="M10" i="2"/>
  <c r="I26" i="2" s="1"/>
  <c r="N15" i="2"/>
  <c r="Q31" i="2" s="1"/>
  <c r="N9" i="2"/>
  <c r="Q25" i="2" s="1"/>
  <c r="M15" i="2"/>
  <c r="I31" i="2" s="1"/>
  <c r="G4" i="1"/>
  <c r="O27" i="2" l="1"/>
  <c r="P27" i="2" s="1"/>
  <c r="O30" i="2"/>
  <c r="P30" i="2" s="1"/>
  <c r="G13" i="2"/>
  <c r="G14" i="2"/>
  <c r="R31" i="2"/>
  <c r="S31" i="2" s="1"/>
  <c r="G15" i="2"/>
  <c r="G29" i="2"/>
  <c r="H29" i="2" s="1"/>
  <c r="O31" i="2"/>
  <c r="P31" i="2" s="1"/>
  <c r="K11" i="2"/>
  <c r="J28" i="2"/>
  <c r="K28" i="2" s="1"/>
  <c r="R27" i="2"/>
  <c r="S27" i="2" s="1"/>
  <c r="O34" i="2"/>
  <c r="P34" i="2" s="1"/>
  <c r="M28" i="2"/>
  <c r="O28" i="2" s="1"/>
  <c r="P28" i="2" s="1"/>
  <c r="G12" i="2"/>
  <c r="O33" i="2"/>
  <c r="P33" i="2" s="1"/>
  <c r="O24" i="2"/>
  <c r="P24" i="2" s="1"/>
  <c r="K7" i="2"/>
  <c r="R34" i="2"/>
  <c r="S34" i="2" s="1"/>
  <c r="F27" i="2"/>
  <c r="K16" i="2"/>
  <c r="K17" i="2"/>
  <c r="E25" i="2"/>
  <c r="J25" i="2" s="1"/>
  <c r="K25" i="2" s="1"/>
  <c r="G9" i="2"/>
  <c r="F30" i="2"/>
  <c r="G30" i="2" s="1"/>
  <c r="H30" i="2" s="1"/>
  <c r="K14" i="2"/>
  <c r="F31" i="2"/>
  <c r="G31" i="2" s="1"/>
  <c r="H31" i="2" s="1"/>
  <c r="K15" i="2"/>
  <c r="E26" i="2"/>
  <c r="J26" i="2" s="1"/>
  <c r="K26" i="2" s="1"/>
  <c r="G10" i="2"/>
  <c r="R23" i="2"/>
  <c r="J31" i="2"/>
  <c r="K31" i="2" s="1"/>
  <c r="K18" i="2"/>
  <c r="F34" i="2"/>
  <c r="G16" i="2"/>
  <c r="E32" i="2"/>
  <c r="G32" i="2" s="1"/>
  <c r="H32" i="2" s="1"/>
  <c r="G17" i="2"/>
  <c r="E33" i="2"/>
  <c r="G33" i="2" s="1"/>
  <c r="H33" i="2" s="1"/>
  <c r="E27" i="2"/>
  <c r="J27" i="2" s="1"/>
  <c r="K27" i="2" s="1"/>
  <c r="G11" i="2"/>
  <c r="R25" i="2"/>
  <c r="S25" i="2" s="1"/>
  <c r="M35" i="2"/>
  <c r="R26" i="2"/>
  <c r="S26" i="2" s="1"/>
  <c r="E34" i="2"/>
  <c r="J34" i="2" s="1"/>
  <c r="K34" i="2" s="1"/>
  <c r="G18" i="2"/>
  <c r="O26" i="2"/>
  <c r="P26" i="2" s="1"/>
  <c r="E23" i="2"/>
  <c r="J23" i="2" s="1"/>
  <c r="K23" i="2" s="1"/>
  <c r="E19" i="2"/>
  <c r="G7" i="2"/>
  <c r="O8" i="2"/>
  <c r="Q24" i="2"/>
  <c r="R24" i="2" s="1"/>
  <c r="S24" i="2" s="1"/>
  <c r="F19" i="2"/>
  <c r="O25" i="2"/>
  <c r="P25" i="2" s="1"/>
  <c r="K12" i="2"/>
  <c r="F28" i="2"/>
  <c r="G28" i="2" s="1"/>
  <c r="H28" i="2" s="1"/>
  <c r="J19" i="2"/>
  <c r="K8" i="2"/>
  <c r="F24" i="2"/>
  <c r="G24" i="2" s="1"/>
  <c r="H24" i="2" s="1"/>
  <c r="I19" i="2"/>
  <c r="K13" i="2"/>
  <c r="N29" i="2"/>
  <c r="O29" i="2" s="1"/>
  <c r="P29" i="2" s="1"/>
  <c r="G23" i="2"/>
  <c r="H23" i="2" s="1"/>
  <c r="F25" i="2"/>
  <c r="K9" i="2"/>
  <c r="F26" i="2"/>
  <c r="K10" i="2"/>
  <c r="O23" i="2"/>
  <c r="J33" i="2"/>
  <c r="K33" i="2" s="1"/>
  <c r="I35" i="2"/>
  <c r="G8" i="2"/>
  <c r="O9" i="2"/>
  <c r="O14" i="2"/>
  <c r="O13" i="2"/>
  <c r="O12" i="2"/>
  <c r="O11" i="2"/>
  <c r="O17" i="2"/>
  <c r="O18" i="2"/>
  <c r="O10" i="2"/>
  <c r="O16" i="2"/>
  <c r="M19" i="2"/>
  <c r="O15" i="2"/>
  <c r="N19" i="2"/>
  <c r="O7" i="2"/>
  <c r="R28" i="2" l="1"/>
  <c r="S28" i="2" s="1"/>
  <c r="G25" i="2"/>
  <c r="H25" i="2" s="1"/>
  <c r="Q35" i="2"/>
  <c r="K19" i="2"/>
  <c r="N35" i="2"/>
  <c r="S23" i="2"/>
  <c r="P23" i="2"/>
  <c r="O35" i="2"/>
  <c r="P35" i="2" s="1"/>
  <c r="G26" i="2"/>
  <c r="H26" i="2" s="1"/>
  <c r="G19" i="2"/>
  <c r="E35" i="2"/>
  <c r="J32" i="2"/>
  <c r="K32" i="2" s="1"/>
  <c r="G27" i="2"/>
  <c r="H27" i="2" s="1"/>
  <c r="J35" i="2"/>
  <c r="K35" i="2" s="1"/>
  <c r="G34" i="2"/>
  <c r="H34" i="2" s="1"/>
  <c r="F35" i="2"/>
  <c r="O19" i="2"/>
  <c r="R35" i="2" l="1"/>
  <c r="S35" i="2" s="1"/>
  <c r="G35" i="2"/>
  <c r="H35" i="2" s="1"/>
  <c r="G9" i="1"/>
  <c r="G10" i="1"/>
  <c r="G11" i="1"/>
  <c r="G12" i="1"/>
  <c r="G13" i="1"/>
  <c r="G14" i="1"/>
  <c r="G15" i="1"/>
  <c r="J15" i="1" s="1"/>
  <c r="G16" i="1"/>
  <c r="G17" i="1"/>
  <c r="G18" i="1"/>
  <c r="G19" i="1"/>
  <c r="D9" i="1"/>
  <c r="D10" i="1"/>
  <c r="D11" i="1"/>
  <c r="D12" i="1"/>
  <c r="D13" i="1"/>
  <c r="D14" i="1"/>
  <c r="D15" i="1"/>
  <c r="D16" i="1"/>
  <c r="J16" i="1" s="1"/>
  <c r="D17" i="1"/>
  <c r="D18" i="1"/>
  <c r="D19" i="1"/>
  <c r="G8" i="1"/>
  <c r="D8" i="1"/>
  <c r="J12" i="1" l="1"/>
  <c r="J9" i="1"/>
  <c r="G20" i="1"/>
  <c r="J19" i="1"/>
  <c r="J8" i="1"/>
  <c r="D20" i="1"/>
  <c r="L3" i="1"/>
  <c r="J18" i="1"/>
  <c r="J14" i="1"/>
  <c r="J13" i="1"/>
  <c r="J11" i="1"/>
  <c r="J10" i="1"/>
  <c r="J17" i="1"/>
  <c r="L13" i="1" l="1"/>
  <c r="S13" i="1" s="1"/>
  <c r="L18" i="1"/>
  <c r="S18" i="1" s="1"/>
  <c r="L11" i="1"/>
  <c r="S11" i="1" s="1"/>
  <c r="L16" i="1"/>
  <c r="S16" i="1" s="1"/>
  <c r="L8" i="1"/>
  <c r="S8" i="1" s="1"/>
  <c r="L9" i="1"/>
  <c r="S9" i="1" s="1"/>
  <c r="L14" i="1"/>
  <c r="S14" i="1" s="1"/>
  <c r="L19" i="1"/>
  <c r="S19" i="1" s="1"/>
  <c r="L12" i="1"/>
  <c r="S12" i="1" s="1"/>
  <c r="L17" i="1"/>
  <c r="S17" i="1" s="1"/>
  <c r="L10" i="1"/>
  <c r="S10" i="1" s="1"/>
  <c r="L15" i="1"/>
  <c r="S15" i="1" s="1"/>
  <c r="K3" i="1"/>
  <c r="M3" i="1"/>
  <c r="O2" i="1"/>
  <c r="J20" i="1"/>
  <c r="L20" i="1" s="1"/>
  <c r="S20" i="1" s="1"/>
  <c r="K18" i="1" l="1"/>
  <c r="R18" i="1" s="1"/>
  <c r="K11" i="1"/>
  <c r="R11" i="1" s="1"/>
  <c r="K17" i="1"/>
  <c r="R17" i="1" s="1"/>
  <c r="K13" i="1"/>
  <c r="R13" i="1" s="1"/>
  <c r="K16" i="1"/>
  <c r="R16" i="1" s="1"/>
  <c r="K9" i="1"/>
  <c r="R9" i="1" s="1"/>
  <c r="K14" i="1"/>
  <c r="R14" i="1" s="1"/>
  <c r="K19" i="1"/>
  <c r="R19" i="1" s="1"/>
  <c r="K12" i="1"/>
  <c r="R12" i="1" s="1"/>
  <c r="K8" i="1"/>
  <c r="R8" i="1" s="1"/>
  <c r="K10" i="1"/>
  <c r="R10" i="1" s="1"/>
  <c r="K15" i="1"/>
  <c r="R15" i="1" s="1"/>
  <c r="K20" i="1"/>
  <c r="R20" i="1" s="1"/>
  <c r="O16" i="1"/>
  <c r="V16" i="1" s="1"/>
  <c r="O8" i="1"/>
  <c r="V8" i="1" s="1"/>
  <c r="O9" i="1"/>
  <c r="V9" i="1" s="1"/>
  <c r="O14" i="1"/>
  <c r="V14" i="1" s="1"/>
  <c r="M20" i="1"/>
  <c r="T20" i="1" s="1"/>
  <c r="M13" i="1"/>
  <c r="T13" i="1" s="1"/>
  <c r="M18" i="1"/>
  <c r="T18" i="1" s="1"/>
  <c r="M11" i="1"/>
  <c r="T11" i="1" s="1"/>
  <c r="M8" i="1"/>
  <c r="T8" i="1" s="1"/>
  <c r="M9" i="1"/>
  <c r="T9" i="1" s="1"/>
  <c r="M19" i="1"/>
  <c r="T19" i="1" s="1"/>
  <c r="M12" i="1"/>
  <c r="T12" i="1" s="1"/>
  <c r="M17" i="1"/>
  <c r="T17" i="1" s="1"/>
  <c r="M10" i="1"/>
  <c r="T10" i="1" s="1"/>
  <c r="M16" i="1"/>
  <c r="T16" i="1" s="1"/>
  <c r="M14" i="1"/>
  <c r="T14" i="1" s="1"/>
  <c r="M15" i="1"/>
  <c r="T15" i="1" s="1"/>
  <c r="N2" i="1"/>
  <c r="O3" i="1"/>
  <c r="O19" i="1" s="1"/>
  <c r="V19" i="1" s="1"/>
  <c r="O11" i="1" l="1"/>
  <c r="V11" i="1" s="1"/>
  <c r="O18" i="1"/>
  <c r="V18" i="1" s="1"/>
  <c r="O13" i="1"/>
  <c r="V13" i="1" s="1"/>
  <c r="O20" i="1"/>
  <c r="V20" i="1" s="1"/>
  <c r="N3" i="1"/>
  <c r="N12" i="1" s="1"/>
  <c r="U12" i="1" s="1"/>
  <c r="O17" i="1"/>
  <c r="V17" i="1" s="1"/>
  <c r="O15" i="1"/>
  <c r="V15" i="1" s="1"/>
  <c r="O12" i="1"/>
  <c r="V12" i="1" s="1"/>
  <c r="O10" i="1"/>
  <c r="V10" i="1" s="1"/>
  <c r="N9" i="1" l="1"/>
  <c r="U9" i="1" s="1"/>
  <c r="N19" i="1"/>
  <c r="U19" i="1" s="1"/>
  <c r="N16" i="1"/>
  <c r="U16" i="1" s="1"/>
  <c r="N20" i="1"/>
  <c r="U20" i="1" s="1"/>
  <c r="N17" i="1"/>
  <c r="U17" i="1" s="1"/>
  <c r="N14" i="1"/>
  <c r="U14" i="1" s="1"/>
  <c r="N8" i="1"/>
  <c r="U8" i="1" s="1"/>
  <c r="N11" i="1"/>
  <c r="U11" i="1" s="1"/>
  <c r="N18" i="1"/>
  <c r="U18" i="1" s="1"/>
  <c r="N13" i="1"/>
  <c r="U13" i="1" s="1"/>
  <c r="N10" i="1"/>
  <c r="U10" i="1" s="1"/>
  <c r="N15" i="1"/>
  <c r="U15" i="1" s="1"/>
</calcChain>
</file>

<file path=xl/sharedStrings.xml><?xml version="1.0" encoding="utf-8"?>
<sst xmlns="http://schemas.openxmlformats.org/spreadsheetml/2006/main" count="97" uniqueCount="35">
  <si>
    <t>No Customer Charge</t>
  </si>
  <si>
    <t>Keep Current Customer Charge</t>
  </si>
  <si>
    <t>Proposed</t>
  </si>
  <si>
    <t>50/50 SFV</t>
  </si>
  <si>
    <t>SFV</t>
  </si>
  <si>
    <t>Proposed Revenue</t>
  </si>
  <si>
    <t>Customer Charge</t>
  </si>
  <si>
    <t>Other Res. Revenues (G1R, IN3, etc.)</t>
  </si>
  <si>
    <t>Delivery Charge</t>
  </si>
  <si>
    <t>Proposed GSR/GTR Revenue</t>
  </si>
  <si>
    <t>Gas Cost Charge</t>
  </si>
  <si>
    <t>Volumes</t>
  </si>
  <si>
    <t>Bills</t>
  </si>
  <si>
    <t>Scenarios / Margin plus Gas Total Monthly Bill</t>
  </si>
  <si>
    <t>Delta in Bill from Keeping Current Customer Charge</t>
  </si>
  <si>
    <t>GSR</t>
  </si>
  <si>
    <t>GTR</t>
  </si>
  <si>
    <t>Total</t>
  </si>
  <si>
    <t>Month</t>
  </si>
  <si>
    <t>Average Use per Bill (Mcf)</t>
  </si>
  <si>
    <t>Annual Total</t>
  </si>
  <si>
    <t>* - From Schedule M2.2 (determinants used for rate design)</t>
  </si>
  <si>
    <t>Average Monthly Usage</t>
  </si>
  <si>
    <t>Proposed Customer Charge</t>
  </si>
  <si>
    <t>SFV Customer Charge</t>
  </si>
  <si>
    <t>Low Income</t>
  </si>
  <si>
    <t>Non Low Income</t>
  </si>
  <si>
    <t>Delta (LI minus Non-LI)</t>
  </si>
  <si>
    <t>* Usage from data supporting Figure 3 to testimony</t>
  </si>
  <si>
    <t>$ Change from Keeping Current CC</t>
  </si>
  <si>
    <t>% Change from Keeping Current CC</t>
  </si>
  <si>
    <t>$ Change Current to Proposed</t>
  </si>
  <si>
    <t>LI</t>
  </si>
  <si>
    <t>Non-LI</t>
  </si>
  <si>
    <t>Current Customer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</si>
</sst>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_);_(&quot;$&quot;* \(#,##0.000\);_(&quot;$&quot;* &quot;-&quot;??_);_(@_)"/>
    <numFmt numFmtId="168" formatCode="_(&quot;$&quot;* #,##0.0000_);_(&quot;$&quot;* \(#,##0.0000\);_(&quot;$&quot;* &quot;-&quot;??_);_(@_)"/>
    <numFmt numFmtId="169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horizontal="right"/>
    </xf>
    <xf numFmtId="166" fontId="0" fillId="0" borderId="0" xfId="2" applyNumberFormat="1" applyFont="1"/>
    <xf numFmtId="167" fontId="0" fillId="0" borderId="0" xfId="2" applyNumberFormat="1" applyFont="1"/>
    <xf numFmtId="168" fontId="0" fillId="0" borderId="0" xfId="2" applyNumberFormat="1" applyFont="1"/>
    <xf numFmtId="44" fontId="0" fillId="0" borderId="0" xfId="2" applyFont="1"/>
    <xf numFmtId="0" fontId="0" fillId="0" borderId="0" xfId="0" applyAlignment="1">
      <alignment horizontal="centerContinuous"/>
    </xf>
    <xf numFmtId="164" fontId="0" fillId="0" borderId="0" xfId="1" applyNumberFormat="1" applyFont="1" applyAlignment="1">
      <alignment horizontal="centerContinuous"/>
    </xf>
    <xf numFmtId="44" fontId="0" fillId="0" borderId="0" xfId="0" applyNumberFormat="1"/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Continuous"/>
    </xf>
    <xf numFmtId="164" fontId="0" fillId="0" borderId="1" xfId="1" applyNumberFormat="1" applyFont="1" applyBorder="1" applyAlignment="1">
      <alignment horizontal="centerContinuous"/>
    </xf>
    <xf numFmtId="0" fontId="0" fillId="0" borderId="1" xfId="0" applyBorder="1" applyAlignment="1">
      <alignment horizontal="center" wrapText="1"/>
    </xf>
    <xf numFmtId="17" fontId="0" fillId="0" borderId="1" xfId="0" applyNumberFormat="1" applyBorder="1"/>
    <xf numFmtId="165" fontId="0" fillId="0" borderId="1" xfId="1" applyNumberFormat="1" applyFont="1" applyBorder="1"/>
    <xf numFmtId="17" fontId="0" fillId="0" borderId="1" xfId="0" applyNumberFormat="1" applyBorder="1" applyAlignment="1">
      <alignment horizontal="right"/>
    </xf>
    <xf numFmtId="169" fontId="0" fillId="0" borderId="0" xfId="0" applyNumberFormat="1"/>
    <xf numFmtId="168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166" fontId="0" fillId="0" borderId="1" xfId="2" applyNumberFormat="1" applyFont="1" applyBorder="1"/>
    <xf numFmtId="0" fontId="0" fillId="0" borderId="0" xfId="0" quotePrefix="1"/>
    <xf numFmtId="0" fontId="2" fillId="0" borderId="0" xfId="0" applyFont="1" applyAlignment="1">
      <alignment horizontal="centerContinuous"/>
    </xf>
    <xf numFmtId="9" fontId="0" fillId="0" borderId="1" xfId="3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44" fontId="0" fillId="0" borderId="1" xfId="0" applyNumberFormat="1" applyBorder="1"/>
    <xf numFmtId="164" fontId="0" fillId="0" borderId="1" xfId="1" applyNumberFormat="1" applyFont="1" applyBorder="1"/>
    <xf numFmtId="0" fontId="2" fillId="0" borderId="0" xfId="0" applyFont="1"/>
    <xf numFmtId="9" fontId="0" fillId="0" borderId="1" xfId="3" applyFon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Residential Monthly Bill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'Cust Charge Scenarios'!$L$7</c:f>
              <c:strCache>
                <c:ptCount val="1"/>
                <c:pt idx="0">
                  <c:v>Keep Current Customer Charge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'Cust Charge Scenarios'!$I$8:$I$19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</c:numRef>
          </c:cat>
          <c:val>
            <c:numRef>
              <c:f>'Cust Charge Scenarios'!$L$8:$L$19</c:f>
              <c:numCache>
                <c:formatCode>_("$"* #,##0.00_);_("$"* \(#,##0.00\);_("$"* "-"??_);_(@_)</c:formatCode>
                <c:ptCount val="12"/>
                <c:pt idx="0">
                  <c:v>231.33567814959494</c:v>
                </c:pt>
                <c:pt idx="1">
                  <c:v>225.77986243395122</c:v>
                </c:pt>
                <c:pt idx="2">
                  <c:v>176.21618779109352</c:v>
                </c:pt>
                <c:pt idx="3">
                  <c:v>114.304689018898</c:v>
                </c:pt>
                <c:pt idx="4">
                  <c:v>63.332302452384603</c:v>
                </c:pt>
                <c:pt idx="5">
                  <c:v>42.604155609734633</c:v>
                </c:pt>
                <c:pt idx="6">
                  <c:v>34.494788239755891</c:v>
                </c:pt>
                <c:pt idx="7">
                  <c:v>34.396710259546872</c:v>
                </c:pt>
                <c:pt idx="8">
                  <c:v>35.727942967678878</c:v>
                </c:pt>
                <c:pt idx="9">
                  <c:v>44.390372305919918</c:v>
                </c:pt>
                <c:pt idx="10">
                  <c:v>83.669257223477018</c:v>
                </c:pt>
                <c:pt idx="11">
                  <c:v>175.08082674817885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1-44A7-90B6-19BD89851B98}"/>
            </c:ext>
          </c:extLst>
        </c:ser>
        <c:ser>
          <c:idx val="3"/>
          <c:order val="3"/>
          <c:tx>
            <c:strRef>
              <c:f>'Cust Charge Scenarios'!$M$7</c:f>
              <c:strCache>
                <c:ptCount val="1"/>
                <c:pt idx="0">
                  <c:v>Proposed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'Cust Charge Scenarios'!$I$8:$I$19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</c:numRef>
          </c:cat>
          <c:val>
            <c:numRef>
              <c:f>'Cust Charge Scenarios'!$M$8:$M$19</c:f>
              <c:numCache>
                <c:formatCode>_("$"* #,##0.00_);_("$"* \(#,##0.00\);_("$"* "-"??_);_(@_)</c:formatCode>
                <c:ptCount val="12"/>
                <c:pt idx="0">
                  <c:v>215.28934029020954</c:v>
                </c:pt>
                <c:pt idx="1">
                  <c:v>210.44216647872676</c:v>
                </c:pt>
                <c:pt idx="2">
                  <c:v>167.20031721197563</c:v>
                </c:pt>
                <c:pt idx="3">
                  <c:v>113.18560347097753</c:v>
                </c:pt>
                <c:pt idx="4">
                  <c:v>68.714722880339821</c:v>
                </c:pt>
                <c:pt idx="5">
                  <c:v>50.630442249260412</c:v>
                </c:pt>
                <c:pt idx="6">
                  <c:v>43.555421198296777</c:v>
                </c:pt>
                <c:pt idx="7">
                  <c:v>43.469853022265724</c:v>
                </c:pt>
                <c:pt idx="8">
                  <c:v>44.6312875712335</c:v>
                </c:pt>
                <c:pt idx="9">
                  <c:v>52.188827774360469</c:v>
                </c:pt>
                <c:pt idx="10">
                  <c:v>86.457707820279879</c:v>
                </c:pt>
                <c:pt idx="11">
                  <c:v>166.2097709815998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E1-44A7-90B6-19BD89851B98}"/>
            </c:ext>
          </c:extLst>
        </c:ser>
        <c:ser>
          <c:idx val="4"/>
          <c:order val="4"/>
          <c:tx>
            <c:strRef>
              <c:f>'Cust Charge Scenarios'!$N$7</c:f>
              <c:strCache>
                <c:ptCount val="1"/>
                <c:pt idx="0">
                  <c:v>50/50 SFV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'Cust Charge Scenarios'!$I$8:$I$19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</c:numRef>
          </c:cat>
          <c:val>
            <c:numRef>
              <c:f>'Cust Charge Scenarios'!$N$8:$N$19</c:f>
              <c:numCache>
                <c:formatCode>_("$"* #,##0.00_);_("$"* \(#,##0.00\);_("$"* "-"??_);_(@_)</c:formatCode>
                <c:ptCount val="12"/>
                <c:pt idx="0">
                  <c:v>211.38718137180157</c:v>
                </c:pt>
                <c:pt idx="1">
                  <c:v>206.71233556129394</c:v>
                </c:pt>
                <c:pt idx="2">
                  <c:v>165.00783191746095</c:v>
                </c:pt>
                <c:pt idx="3">
                  <c:v>112.91346351670595</c:v>
                </c:pt>
                <c:pt idx="4">
                  <c:v>70.023623394564126</c:v>
                </c:pt>
                <c:pt idx="5">
                  <c:v>52.582279875177349</c:v>
                </c:pt>
                <c:pt idx="6">
                  <c:v>45.758791837467989</c:v>
                </c:pt>
                <c:pt idx="7">
                  <c:v>45.676265803785441</c:v>
                </c:pt>
                <c:pt idx="8">
                  <c:v>46.796408725534718</c:v>
                </c:pt>
                <c:pt idx="9">
                  <c:v>54.085261267326189</c:v>
                </c:pt>
                <c:pt idx="10">
                  <c:v>87.135805057182438</c:v>
                </c:pt>
                <c:pt idx="11">
                  <c:v>164.0525018477579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E1-44A7-90B6-19BD89851B98}"/>
            </c:ext>
          </c:extLst>
        </c:ser>
        <c:ser>
          <c:idx val="5"/>
          <c:order val="5"/>
          <c:tx>
            <c:strRef>
              <c:f>'Cust Charge Scenarios'!$O$7</c:f>
              <c:strCache>
                <c:ptCount val="1"/>
                <c:pt idx="0">
                  <c:v>SFV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'Cust Charge Scenarios'!$I$8:$I$19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</c:numRef>
          </c:cat>
          <c:val>
            <c:numRef>
              <c:f>'Cust Charge Scenarios'!$O$8:$O$19</c:f>
              <c:numCache>
                <c:formatCode>_("$"* #,##0.00_);_("$"* \(#,##0.00\);_("$"* "-"??_);_(@_)</c:formatCode>
                <c:ptCount val="12"/>
                <c:pt idx="0">
                  <c:v>159.71917952313015</c:v>
                </c:pt>
                <c:pt idx="1">
                  <c:v>157.32610738179761</c:v>
                </c:pt>
                <c:pt idx="2">
                  <c:v>135.97740629440932</c:v>
                </c:pt>
                <c:pt idx="3">
                  <c:v>109.31009216397339</c:v>
                </c:pt>
                <c:pt idx="4">
                  <c:v>87.354612624562108</c:v>
                </c:pt>
                <c:pt idx="5">
                  <c:v>78.426319590845452</c:v>
                </c:pt>
                <c:pt idx="6">
                  <c:v>74.933348957877172</c:v>
                </c:pt>
                <c:pt idx="7">
                  <c:v>74.891103553398494</c:v>
                </c:pt>
                <c:pt idx="8">
                  <c:v>75.464509164835746</c:v>
                </c:pt>
                <c:pt idx="9">
                  <c:v>79.195701736114955</c:v>
                </c:pt>
                <c:pt idx="10">
                  <c:v>96.114406396195861</c:v>
                </c:pt>
                <c:pt idx="11">
                  <c:v>135.48836903665745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E1-44A7-90B6-19BD8985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6086991"/>
        <c:axId val="18608363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'Cust Charge Scenarios'!$K$7</c15:sqref>
                        </c15:formulaRef>
                      </c:ext>
                    </c:extLst>
                    <c:strCache>
                      <c:ptCount val="1"/>
                      <c:pt idx="0">
                        <c:v>No Customer Charge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'Cust Charge Scenarios'!$I$8:$I$19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46388</c:v>
                      </c:pt>
                      <c:pt idx="1">
                        <c:v>46419</c:v>
                      </c:pt>
                      <c:pt idx="2">
                        <c:v>46447</c:v>
                      </c:pt>
                      <c:pt idx="3">
                        <c:v>46478</c:v>
                      </c:pt>
                      <c:pt idx="4">
                        <c:v>46508</c:v>
                      </c:pt>
                      <c:pt idx="5">
                        <c:v>46539</c:v>
                      </c:pt>
                      <c:pt idx="6">
                        <c:v>46569</c:v>
                      </c:pt>
                      <c:pt idx="7">
                        <c:v>46600</c:v>
                      </c:pt>
                      <c:pt idx="8">
                        <c:v>46631</c:v>
                      </c:pt>
                      <c:pt idx="9">
                        <c:v>46661</c:v>
                      </c:pt>
                      <c:pt idx="10">
                        <c:v>46692</c:v>
                      </c:pt>
                      <c:pt idx="11">
                        <c:v>46722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'Cust Charge Scenarios'!$K$8:$K$19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263.055183220473</c:v>
                      </c:pt>
                      <c:pt idx="1">
                        <c:v>256.09856374079021</c:v>
                      </c:pt>
                      <c:pt idx="2">
                        <c:v>194.03825754051257</c:v>
                      </c:pt>
                      <c:pt idx="3">
                        <c:v>116.51683486943848</c:v>
                      </c:pt>
                      <c:pt idx="4">
                        <c:v>52.692634164566144</c:v>
                      </c:pt>
                      <c:pt idx="5">
                        <c:v>26.738240159509257</c:v>
                      </c:pt>
                      <c:pt idx="6">
                        <c:v>16.584234717058798</c:v>
                      </c:pt>
                      <c:pt idx="7">
                        <c:v>16.461428054172394</c:v>
                      </c:pt>
                      <c:pt idx="8">
                        <c:v>18.12830828623369</c:v>
                      </c:pt>
                      <c:pt idx="9">
                        <c:v>28.974820798537426</c:v>
                      </c:pt>
                      <c:pt idx="10">
                        <c:v>78.157203718169015</c:v>
                      </c:pt>
                      <c:pt idx="11">
                        <c:v>192.61663465885835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9E1-44A7-90B6-19BD89851B9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'Cust Charge Scenarios'!$J$7</c:f>
              <c:strCache>
                <c:ptCount val="1"/>
                <c:pt idx="0">
                  <c:v>Average Use per Bill (Mcf)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 Charge Scenarios'!$I$8:$I$19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  <c:extLst xmlns:c15="http://schemas.microsoft.com/office/drawing/2012/chart"/>
            </c:numRef>
          </c:cat>
          <c:val>
            <c:numRef>
              <c:f>'Cust Charge Scenarios'!$J$8:$J$19</c:f>
              <c:numCache>
                <c:formatCode>_(* #,##0.0_);_(* \(#,##0.0\);_(* "-"??_);_(@_)</c:formatCode>
                <c:ptCount val="12"/>
                <c:pt idx="0">
                  <c:v>13.365452401490989</c:v>
                </c:pt>
                <c:pt idx="1">
                  <c:v>13.011996653565058</c:v>
                </c:pt>
                <c:pt idx="2">
                  <c:v>9.8588024895611763</c:v>
                </c:pt>
                <c:pt idx="3">
                  <c:v>5.9200514179363424</c:v>
                </c:pt>
                <c:pt idx="4">
                  <c:v>2.6772363319882899</c:v>
                </c:pt>
                <c:pt idx="5">
                  <c:v>1.3585312092179394</c:v>
                </c:pt>
                <c:pt idx="6">
                  <c:v>0.84262091707285836</c:v>
                </c:pt>
                <c:pt idx="7">
                  <c:v>0.83638128861429828</c:v>
                </c:pt>
                <c:pt idx="8">
                  <c:v>0.92107305605204259</c:v>
                </c:pt>
                <c:pt idx="9">
                  <c:v>1.4721686282076019</c:v>
                </c:pt>
                <c:pt idx="10">
                  <c:v>3.9710541846777154</c:v>
                </c:pt>
                <c:pt idx="11">
                  <c:v>9.7865718924484213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9E1-44A7-90B6-19BD8985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550640"/>
        <c:axId val="1679549680"/>
      </c:lineChart>
      <c:dateAx>
        <c:axId val="18608699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83631"/>
        <c:crosses val="autoZero"/>
        <c:auto val="1"/>
        <c:lblOffset val="100"/>
        <c:baseTimeUnit val="months"/>
      </c:dateAx>
      <c:valAx>
        <c:axId val="1860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Bill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86991"/>
        <c:crosses val="autoZero"/>
        <c:crossBetween val="between"/>
      </c:valAx>
      <c:valAx>
        <c:axId val="167954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Usage (Mcf)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550640"/>
        <c:crosses val="max"/>
        <c:crossBetween val="between"/>
      </c:valAx>
      <c:dateAx>
        <c:axId val="167955064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6795496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</a:t>
            </a:r>
            <a:r>
              <a:rPr lang="en-US" baseline="0"/>
              <a:t> in Average Monthly Bill if Keeping Current Customer Charge of $21.25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'Cust Charge Scenarios'!$T$7</c:f>
              <c:strCache>
                <c:ptCount val="1"/>
                <c:pt idx="0">
                  <c:v>Proposed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'Cust Charge Scenarios'!$Q$8:$Q$19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</c:numRef>
          </c:cat>
          <c:val>
            <c:numRef>
              <c:f>'Cust Charge Scenarios'!$T$8:$T$19</c:f>
              <c:numCache>
                <c:formatCode>_("$"* #,##0.00_);_("$"* \(#,##0.00\);_("$"* "-"??_);_(@_)</c:formatCode>
                <c:ptCount val="12"/>
                <c:pt idx="0">
                  <c:v>-16.046337859385403</c:v>
                </c:pt>
                <c:pt idx="1">
                  <c:v>-15.337695955224461</c:v>
                </c:pt>
                <c:pt idx="2">
                  <c:v>-9.0158705791178875</c:v>
                </c:pt>
                <c:pt idx="3">
                  <c:v>-1.1190855479204771</c:v>
                </c:pt>
                <c:pt idx="4">
                  <c:v>5.3824204279552177</c:v>
                </c:pt>
                <c:pt idx="5">
                  <c:v>8.0262866395257788</c:v>
                </c:pt>
                <c:pt idx="6">
                  <c:v>9.0606329585408858</c:v>
                </c:pt>
                <c:pt idx="7">
                  <c:v>9.0731427627188523</c:v>
                </c:pt>
                <c:pt idx="8">
                  <c:v>8.903344603554622</c:v>
                </c:pt>
                <c:pt idx="9">
                  <c:v>7.7984554684405509</c:v>
                </c:pt>
                <c:pt idx="10">
                  <c:v>2.7884505968028606</c:v>
                </c:pt>
                <c:pt idx="11">
                  <c:v>-8.8710557665790475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E-4F8D-A23B-48BB8A01FC1D}"/>
            </c:ext>
          </c:extLst>
        </c:ser>
        <c:ser>
          <c:idx val="3"/>
          <c:order val="3"/>
          <c:tx>
            <c:strRef>
              <c:f>'Cust Charge Scenarios'!$U$7</c:f>
              <c:strCache>
                <c:ptCount val="1"/>
                <c:pt idx="0">
                  <c:v>50/50 SFV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'Cust Charge Scenarios'!$Q$8:$Q$19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</c:numRef>
          </c:cat>
          <c:val>
            <c:numRef>
              <c:f>'Cust Charge Scenarios'!$U$8:$U$19</c:f>
              <c:numCache>
                <c:formatCode>_("$"* #,##0.00_);_("$"* \(#,##0.00\);_("$"* "-"??_);_(@_)</c:formatCode>
                <c:ptCount val="12"/>
                <c:pt idx="0">
                  <c:v>-19.948496777793366</c:v>
                </c:pt>
                <c:pt idx="1">
                  <c:v>-19.067526872657282</c:v>
                </c:pt>
                <c:pt idx="2">
                  <c:v>-11.20835587363257</c:v>
                </c:pt>
                <c:pt idx="3">
                  <c:v>-1.3912255021920572</c:v>
                </c:pt>
                <c:pt idx="4">
                  <c:v>6.691320942179523</c:v>
                </c:pt>
                <c:pt idx="5">
                  <c:v>9.978124265442716</c:v>
                </c:pt>
                <c:pt idx="6">
                  <c:v>11.264003597712097</c:v>
                </c:pt>
                <c:pt idx="7">
                  <c:v>11.279555544238569</c:v>
                </c:pt>
                <c:pt idx="8">
                  <c:v>11.06846575785584</c:v>
                </c:pt>
                <c:pt idx="9">
                  <c:v>9.6948889614062708</c:v>
                </c:pt>
                <c:pt idx="10">
                  <c:v>3.4665478337054196</c:v>
                </c:pt>
                <c:pt idx="11">
                  <c:v>-11.028324900420955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8E-4F8D-A23B-48BB8A01FC1D}"/>
            </c:ext>
          </c:extLst>
        </c:ser>
        <c:ser>
          <c:idx val="4"/>
          <c:order val="4"/>
          <c:tx>
            <c:strRef>
              <c:f>'Cust Charge Scenarios'!$V$7</c:f>
              <c:strCache>
                <c:ptCount val="1"/>
                <c:pt idx="0">
                  <c:v>SFV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'Cust Charge Scenarios'!$Q$8:$Q$19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46447</c:v>
                </c:pt>
                <c:pt idx="3">
                  <c:v>46478</c:v>
                </c:pt>
                <c:pt idx="4">
                  <c:v>46508</c:v>
                </c:pt>
                <c:pt idx="5">
                  <c:v>46539</c:v>
                </c:pt>
                <c:pt idx="6">
                  <c:v>46569</c:v>
                </c:pt>
                <c:pt idx="7">
                  <c:v>46600</c:v>
                </c:pt>
                <c:pt idx="8">
                  <c:v>46631</c:v>
                </c:pt>
                <c:pt idx="9">
                  <c:v>46661</c:v>
                </c:pt>
                <c:pt idx="10">
                  <c:v>46692</c:v>
                </c:pt>
                <c:pt idx="11">
                  <c:v>46722</c:v>
                </c:pt>
              </c:numCache>
            </c:numRef>
          </c:cat>
          <c:val>
            <c:numRef>
              <c:f>'Cust Charge Scenarios'!$V$8:$V$19</c:f>
              <c:numCache>
                <c:formatCode>_("$"* #,##0.00_);_("$"* \(#,##0.00\);_("$"* "-"??_);_(@_)</c:formatCode>
                <c:ptCount val="12"/>
                <c:pt idx="0">
                  <c:v>-71.616498626464789</c:v>
                </c:pt>
                <c:pt idx="1">
                  <c:v>-68.45375505215361</c:v>
                </c:pt>
                <c:pt idx="2">
                  <c:v>-40.238781496684197</c:v>
                </c:pt>
                <c:pt idx="3">
                  <c:v>-4.9945968549246089</c:v>
                </c:pt>
                <c:pt idx="4">
                  <c:v>24.022310172177505</c:v>
                </c:pt>
                <c:pt idx="5">
                  <c:v>35.822163981110819</c:v>
                </c:pt>
                <c:pt idx="6">
                  <c:v>40.438560718121281</c:v>
                </c:pt>
                <c:pt idx="7">
                  <c:v>40.494393293851623</c:v>
                </c:pt>
                <c:pt idx="8">
                  <c:v>39.736566197156868</c:v>
                </c:pt>
                <c:pt idx="9">
                  <c:v>34.805329430195037</c:v>
                </c:pt>
                <c:pt idx="10">
                  <c:v>12.445149172718843</c:v>
                </c:pt>
                <c:pt idx="11">
                  <c:v>-39.592457711521405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8E-4F8D-A23B-48BB8A01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580847"/>
        <c:axId val="2135813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'Cust Charge Scenarios'!$R$7</c15:sqref>
                        </c15:formulaRef>
                      </c:ext>
                    </c:extLst>
                    <c:strCache>
                      <c:ptCount val="1"/>
                      <c:pt idx="0">
                        <c:v>No Customer Charge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'Cust Charge Scenarios'!$Q$8:$Q$19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46388</c:v>
                      </c:pt>
                      <c:pt idx="1">
                        <c:v>46419</c:v>
                      </c:pt>
                      <c:pt idx="2">
                        <c:v>46447</c:v>
                      </c:pt>
                      <c:pt idx="3">
                        <c:v>46478</c:v>
                      </c:pt>
                      <c:pt idx="4">
                        <c:v>46508</c:v>
                      </c:pt>
                      <c:pt idx="5">
                        <c:v>46539</c:v>
                      </c:pt>
                      <c:pt idx="6">
                        <c:v>46569</c:v>
                      </c:pt>
                      <c:pt idx="7">
                        <c:v>46600</c:v>
                      </c:pt>
                      <c:pt idx="8">
                        <c:v>46631</c:v>
                      </c:pt>
                      <c:pt idx="9">
                        <c:v>46661</c:v>
                      </c:pt>
                      <c:pt idx="10">
                        <c:v>46692</c:v>
                      </c:pt>
                      <c:pt idx="11">
                        <c:v>46722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'Cust Charge Scenarios'!$R$8:$R$19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31.719505070878057</c:v>
                      </c:pt>
                      <c:pt idx="1">
                        <c:v>30.318701306838989</c:v>
                      </c:pt>
                      <c:pt idx="2">
                        <c:v>17.822069749419057</c:v>
                      </c:pt>
                      <c:pt idx="3">
                        <c:v>2.2121458505404803</c:v>
                      </c:pt>
                      <c:pt idx="4">
                        <c:v>-10.639668287818459</c:v>
                      </c:pt>
                      <c:pt idx="5">
                        <c:v>-15.865915450225376</c:v>
                      </c:pt>
                      <c:pt idx="6">
                        <c:v>-17.910553522697093</c:v>
                      </c:pt>
                      <c:pt idx="7">
                        <c:v>-17.935282205374477</c:v>
                      </c:pt>
                      <c:pt idx="8">
                        <c:v>-17.599634681445188</c:v>
                      </c:pt>
                      <c:pt idx="9">
                        <c:v>-15.415551507382492</c:v>
                      </c:pt>
                      <c:pt idx="10">
                        <c:v>-5.5120535053080033</c:v>
                      </c:pt>
                      <c:pt idx="11">
                        <c:v>17.535807910679495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38E-4F8D-A23B-48BB8A01FC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'Cust Charge Scenarios'!$S$7</c15:sqref>
                        </c15:formulaRef>
                      </c:ext>
                    </c:extLst>
                    <c:strCache>
                      <c:ptCount val="1"/>
                      <c:pt idx="0">
                        <c:v>Keep Current Customer Charge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'Cust Charge Scenarios'!$Q$8:$Q$19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46388</c:v>
                      </c:pt>
                      <c:pt idx="1">
                        <c:v>46419</c:v>
                      </c:pt>
                      <c:pt idx="2">
                        <c:v>46447</c:v>
                      </c:pt>
                      <c:pt idx="3">
                        <c:v>46478</c:v>
                      </c:pt>
                      <c:pt idx="4">
                        <c:v>46508</c:v>
                      </c:pt>
                      <c:pt idx="5">
                        <c:v>46539</c:v>
                      </c:pt>
                      <c:pt idx="6">
                        <c:v>46569</c:v>
                      </c:pt>
                      <c:pt idx="7">
                        <c:v>46600</c:v>
                      </c:pt>
                      <c:pt idx="8">
                        <c:v>46631</c:v>
                      </c:pt>
                      <c:pt idx="9">
                        <c:v>46661</c:v>
                      </c:pt>
                      <c:pt idx="10">
                        <c:v>46692</c:v>
                      </c:pt>
                      <c:pt idx="11">
                        <c:v>46722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'Cust Charge Scenarios'!$S$8:$S$19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38E-4F8D-A23B-48BB8A01FC1D}"/>
                  </c:ext>
                </c:extLst>
              </c15:ser>
            </c15:filteredBarSeries>
          </c:ext>
        </c:extLst>
      </c:barChart>
      <c:dateAx>
        <c:axId val="2135808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81327"/>
        <c:crosses val="autoZero"/>
        <c:auto val="1"/>
        <c:lblOffset val="100"/>
        <c:baseTimeUnit val="months"/>
      </c:dateAx>
      <c:valAx>
        <c:axId val="21358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8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Monthly Bill</a:t>
            </a:r>
            <a:r>
              <a:rPr lang="en-US" baseline="0"/>
              <a:t> ($)</a:t>
            </a:r>
            <a:endParaRPr lang="en-US"/>
          </a:p>
          <a:p>
            <a:pPr>
              <a:defRPr/>
            </a:pPr>
            <a:r>
              <a:rPr lang="en-US"/>
              <a:t>from</a:t>
            </a:r>
            <a:r>
              <a:rPr lang="en-US" baseline="0"/>
              <a:t> Current to Proposed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 vs Non-LI Bills'!$H$56</c:f>
              <c:strCache>
                <c:ptCount val="1"/>
                <c:pt idx="0">
                  <c:v>LI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'LI vs Non-LI Bills'!$G$57:$G$68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Bills'!$H$57:$H$68</c:f>
              <c:numCache>
                <c:formatCode>_("$"* #,##0.00_);_("$"* \(#,##0.00\);_("$"* "-"??_);_(@_)</c:formatCode>
                <c:ptCount val="12"/>
                <c:pt idx="0">
                  <c:v>-16.873452759850153</c:v>
                </c:pt>
                <c:pt idx="1">
                  <c:v>-15.711816199459889</c:v>
                </c:pt>
                <c:pt idx="2">
                  <c:v>-9.1116996015917664</c:v>
                </c:pt>
                <c:pt idx="3">
                  <c:v>1.3712984710913787</c:v>
                </c:pt>
                <c:pt idx="4">
                  <c:v>6.4324571404893831</c:v>
                </c:pt>
                <c:pt idx="5">
                  <c:v>8.4114896720068799</c:v>
                </c:pt>
                <c:pt idx="6">
                  <c:v>9.2489345999927508</c:v>
                </c:pt>
                <c:pt idx="7">
                  <c:v>9.3836635900828931</c:v>
                </c:pt>
                <c:pt idx="8">
                  <c:v>9.1394672955445202</c:v>
                </c:pt>
                <c:pt idx="9">
                  <c:v>8.7964296436929885</c:v>
                </c:pt>
                <c:pt idx="10">
                  <c:v>2.0900535744740409</c:v>
                </c:pt>
                <c:pt idx="11">
                  <c:v>-10.718222514675517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F-400F-BE17-7AC237BE541D}"/>
            </c:ext>
          </c:extLst>
        </c:ser>
        <c:ser>
          <c:idx val="1"/>
          <c:order val="1"/>
          <c:tx>
            <c:strRef>
              <c:f>'LI vs Non-LI Bills'!$I$56</c:f>
              <c:strCache>
                <c:ptCount val="1"/>
                <c:pt idx="0">
                  <c:v>Non-LI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'LI vs Non-LI Bills'!$G$57:$G$68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Bills'!$I$57:$I$68</c:f>
              <c:numCache>
                <c:formatCode>_("$"* #,##0.00_);_("$"* \(#,##0.00\);_("$"* "-"??_);_(@_)</c:formatCode>
                <c:ptCount val="12"/>
                <c:pt idx="0">
                  <c:v>-17.614061226208719</c:v>
                </c:pt>
                <c:pt idx="1">
                  <c:v>-16.772406017282549</c:v>
                </c:pt>
                <c:pt idx="2">
                  <c:v>-9.563001620480037</c:v>
                </c:pt>
                <c:pt idx="3">
                  <c:v>1.3119535587897815</c:v>
                </c:pt>
                <c:pt idx="4">
                  <c:v>6.3332148040390521</c:v>
                </c:pt>
                <c:pt idx="5">
                  <c:v>8.147444910178443</c:v>
                </c:pt>
                <c:pt idx="6">
                  <c:v>9.0610758742271855</c:v>
                </c:pt>
                <c:pt idx="7">
                  <c:v>9.1986117182775402</c:v>
                </c:pt>
                <c:pt idx="8">
                  <c:v>8.8996817715150485</c:v>
                </c:pt>
                <c:pt idx="9">
                  <c:v>8.6374414158038775</c:v>
                </c:pt>
                <c:pt idx="10">
                  <c:v>2.1506014241871583</c:v>
                </c:pt>
                <c:pt idx="11">
                  <c:v>-11.170326491838125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F-400F-BE17-7AC237BE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424800"/>
        <c:axId val="1383426240"/>
      </c:barChart>
      <c:dateAx>
        <c:axId val="1383424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426240"/>
        <c:crosses val="autoZero"/>
        <c:auto val="1"/>
        <c:lblOffset val="100"/>
        <c:baseTimeUnit val="months"/>
      </c:dateAx>
      <c:valAx>
        <c:axId val="138342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42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 vs Non-LI Bills'!$K$56</c:f>
              <c:strCache>
                <c:ptCount val="1"/>
                <c:pt idx="0">
                  <c:v>LI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 vs Non-LI Bills'!$J$57:$J$68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Bills'!$K$57:$K$68</c:f>
              <c:numCache>
                <c:formatCode>0%</c:formatCode>
                <c:ptCount val="12"/>
                <c:pt idx="0">
                  <c:v>-7.0950421130356142E-2</c:v>
                </c:pt>
                <c:pt idx="1">
                  <c:v>-6.8696647335201685E-2</c:v>
                </c:pt>
                <c:pt idx="2">
                  <c:v>-5.1487984031720099E-2</c:v>
                </c:pt>
                <c:pt idx="3">
                  <c:v>1.4468248057421395E-2</c:v>
                </c:pt>
                <c:pt idx="4">
                  <c:v>0.11674167628487267</c:v>
                </c:pt>
                <c:pt idx="5">
                  <c:v>0.21249651769080644</c:v>
                </c:pt>
                <c:pt idx="6">
                  <c:v>0.28011382585375105</c:v>
                </c:pt>
                <c:pt idx="7">
                  <c:v>0.29358629255799629</c:v>
                </c:pt>
                <c:pt idx="8">
                  <c:v>0.26978607413326067</c:v>
                </c:pt>
                <c:pt idx="9">
                  <c:v>0.24056199097061975</c:v>
                </c:pt>
                <c:pt idx="10">
                  <c:v>2.3445615406602349E-2</c:v>
                </c:pt>
                <c:pt idx="11">
                  <c:v>-5.6541809446337306E-2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F-4E1E-AC72-B50528AFBBE1}"/>
            </c:ext>
          </c:extLst>
        </c:ser>
        <c:ser>
          <c:idx val="1"/>
          <c:order val="1"/>
          <c:tx>
            <c:strRef>
              <c:f>'LI vs Non-LI Bills'!$L$56</c:f>
              <c:strCache>
                <c:ptCount val="1"/>
                <c:pt idx="0">
                  <c:v>Non-LI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'LI vs Non-LI Bills'!$J$57:$J$68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Bills'!$L$57:$L$68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A6F-4E1E-AC72-B50528AFBBE1}"/>
            </c:ext>
          </c:extLst>
        </c:ser>
        <c:ser>
          <c:idx val="2"/>
          <c:order val="2"/>
          <c:tx>
            <c:strRef>
              <c:f>'LI vs Non-LI Bills'!$M$56</c:f>
              <c:strCache>
                <c:ptCount val="1"/>
                <c:pt idx="0">
                  <c:v>Non-LI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'LI vs Non-LI Bills'!$J$57:$J$68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Bills'!$M$57:$M$68</c:f>
              <c:numCache>
                <c:formatCode>0%</c:formatCode>
                <c:ptCount val="12"/>
                <c:pt idx="0">
                  <c:v>-7.2299367137868109E-2</c:v>
                </c:pt>
                <c:pt idx="1">
                  <c:v>-7.07612506566377E-2</c:v>
                </c:pt>
                <c:pt idx="2">
                  <c:v>-5.2978932479858964E-2</c:v>
                </c:pt>
                <c:pt idx="3">
                  <c:v>1.3774495542552587E-2</c:v>
                </c:pt>
                <c:pt idx="4">
                  <c:v>0.11334006163558924</c:v>
                </c:pt>
                <c:pt idx="5">
                  <c:v>0.19559690016626874</c:v>
                </c:pt>
                <c:pt idx="6">
                  <c:v>0.26270600814981782</c:v>
                </c:pt>
                <c:pt idx="7">
                  <c:v>0.27530019857351989</c:v>
                </c:pt>
                <c:pt idx="8">
                  <c:v>0.24889578045136737</c:v>
                </c:pt>
                <c:pt idx="9">
                  <c:v>0.22842731065416957</c:v>
                </c:pt>
                <c:pt idx="10">
                  <c:v>2.4253977358786493E-2</c:v>
                </c:pt>
                <c:pt idx="11">
                  <c:v>-5.7845175544575925E-2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F-4E1E-AC72-B50528AF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5919664"/>
        <c:axId val="1385920144"/>
      </c:barChart>
      <c:dateAx>
        <c:axId val="1385919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920144"/>
        <c:crosses val="autoZero"/>
        <c:auto val="1"/>
        <c:lblOffset val="100"/>
        <c:baseTimeUnit val="months"/>
      </c:dateAx>
      <c:valAx>
        <c:axId val="13859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91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 vs Non-LI Bills'!$E$38</c:f>
              <c:strCache>
                <c:ptCount val="1"/>
                <c:pt idx="0">
                  <c:v>Current Customer Charge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Bills'!$E$39:$E$50</c:f>
              <c:numCache>
                <c:formatCode>_("$"* #,##0.00_);_("$"* \(#,##0.00\);_("$"* "-"??_);_(@_)</c:formatCode>
                <c:ptCount val="12"/>
                <c:pt idx="0">
                  <c:v>243.62676913368213</c:v>
                </c:pt>
                <c:pt idx="1">
                  <c:v>237.02811724836616</c:v>
                </c:pt>
                <c:pt idx="2">
                  <c:v>180.50574394105826</c:v>
                </c:pt>
                <c:pt idx="3">
                  <c:v>95.245125655371908</c:v>
                </c:pt>
                <c:pt idx="4">
                  <c:v>55.87798976500995</c:v>
                </c:pt>
                <c:pt idx="5">
                  <c:v>41.654263964575314</c:v>
                </c:pt>
                <c:pt idx="6">
                  <c:v>34.491315741282065</c:v>
                </c:pt>
                <c:pt idx="7">
                  <c:v>33.413022460356196</c:v>
                </c:pt>
                <c:pt idx="8">
                  <c:v>35.756659897470577</c:v>
                </c:pt>
                <c:pt idx="9">
                  <c:v>37.81264766926509</c:v>
                </c:pt>
                <c:pt idx="10">
                  <c:v>88.670051611475571</c:v>
                </c:pt>
                <c:pt idx="11">
                  <c:v>193.10731425182016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8-4F2D-BA1C-9CECC7C067D5}"/>
            </c:ext>
          </c:extLst>
        </c:ser>
        <c:ser>
          <c:idx val="1"/>
          <c:order val="1"/>
          <c:tx>
            <c:strRef>
              <c:f>'LI vs Non-LI Bills'!$F$38</c:f>
              <c:strCache>
                <c:ptCount val="1"/>
                <c:pt idx="0">
                  <c:v>Proposed Customer Charge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Bills'!$F$39:$F$50</c:f>
              <c:numCache>
                <c:formatCode>_("$"* #,##0.00_);_("$"* \(#,##0.00\);_("$"* "-"??_);_(@_)</c:formatCode>
                <c:ptCount val="12"/>
                <c:pt idx="0">
                  <c:v>226.01270790747341</c:v>
                </c:pt>
                <c:pt idx="1">
                  <c:v>220.25571123108361</c:v>
                </c:pt>
                <c:pt idx="2">
                  <c:v>170.94274232057822</c:v>
                </c:pt>
                <c:pt idx="3">
                  <c:v>96.557079214161689</c:v>
                </c:pt>
                <c:pt idx="4">
                  <c:v>62.211204569049002</c:v>
                </c:pt>
                <c:pt idx="5">
                  <c:v>49.801708874753757</c:v>
                </c:pt>
                <c:pt idx="6">
                  <c:v>43.552391615509251</c:v>
                </c:pt>
                <c:pt idx="7">
                  <c:v>42.611634178633736</c:v>
                </c:pt>
                <c:pt idx="8">
                  <c:v>44.656341668985625</c:v>
                </c:pt>
                <c:pt idx="9">
                  <c:v>46.450089085068967</c:v>
                </c:pt>
                <c:pt idx="10">
                  <c:v>90.82065303566273</c:v>
                </c:pt>
                <c:pt idx="11">
                  <c:v>181.93698775998203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8-4F2D-BA1C-9CECC7C067D5}"/>
            </c:ext>
          </c:extLst>
        </c:ser>
        <c:ser>
          <c:idx val="2"/>
          <c:order val="2"/>
          <c:tx>
            <c:strRef>
              <c:f>'LI vs Non-LI Bills'!$G$38</c:f>
              <c:strCache>
                <c:ptCount val="1"/>
                <c:pt idx="0">
                  <c:v>SFV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Bills'!$G$39:$G$50</c:f>
              <c:numCache>
                <c:formatCode>_("$"* #,##0.00_);_("$"* \(#,##0.00\);_("$"* "-"??_);_(@_)</c:formatCode>
                <c:ptCount val="12"/>
                <c:pt idx="0">
                  <c:v>165.0133557388354</c:v>
                </c:pt>
                <c:pt idx="1">
                  <c:v>162.1710998388354</c:v>
                </c:pt>
                <c:pt idx="2">
                  <c:v>137.82505888883537</c:v>
                </c:pt>
                <c:pt idx="3">
                  <c:v>101.10051278883539</c:v>
                </c:pt>
                <c:pt idx="4">
                  <c:v>84.143795538835391</c:v>
                </c:pt>
                <c:pt idx="5">
                  <c:v>78.017170088835385</c:v>
                </c:pt>
                <c:pt idx="6">
                  <c:v>74.931853238835387</c:v>
                </c:pt>
                <c:pt idx="7">
                  <c:v>74.467396938835392</c:v>
                </c:pt>
                <c:pt idx="8">
                  <c:v>75.476878488835382</c:v>
                </c:pt>
                <c:pt idx="9">
                  <c:v>76.362459888835389</c:v>
                </c:pt>
                <c:pt idx="10">
                  <c:v>98.268412638835386</c:v>
                </c:pt>
                <c:pt idx="11">
                  <c:v>143.25296873883539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8-4F2D-BA1C-9CECC7C0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438384"/>
        <c:axId val="1944438864"/>
      </c:barChart>
      <c:dateAx>
        <c:axId val="1944438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438864"/>
        <c:crosses val="autoZero"/>
        <c:auto val="1"/>
        <c:lblOffset val="100"/>
        <c:baseTimeUnit val="months"/>
      </c:dateAx>
      <c:valAx>
        <c:axId val="194443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43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 vs Non-LI Bills'!$M$38</c:f>
              <c:strCache>
                <c:ptCount val="1"/>
                <c:pt idx="0">
                  <c:v>Current Customer Charge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 vs Non-LI Bills'!$L$39:$L$50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Bills'!$M$39:$M$50</c:f>
              <c:numCache>
                <c:formatCode>_("$"* #,##0.00_);_("$"* \(#,##0.00\);_("$"* "-"??_);_(@_)</c:formatCode>
                <c:ptCount val="12"/>
                <c:pt idx="0">
                  <c:v>237.82033272006677</c:v>
                </c:pt>
                <c:pt idx="1">
                  <c:v>228.71299850769876</c:v>
                </c:pt>
                <c:pt idx="2">
                  <c:v>176.96749587201433</c:v>
                </c:pt>
                <c:pt idx="3">
                  <c:v>94.779856251357259</c:v>
                </c:pt>
                <c:pt idx="4">
                  <c:v>55.099920998161117</c:v>
                </c:pt>
                <c:pt idx="5">
                  <c:v>39.584129487929012</c:v>
                </c:pt>
                <c:pt idx="6">
                  <c:v>33.018486580600523</c:v>
                </c:pt>
                <c:pt idx="7">
                  <c:v>31.962199284999674</c:v>
                </c:pt>
                <c:pt idx="8">
                  <c:v>33.876720008276209</c:v>
                </c:pt>
                <c:pt idx="9">
                  <c:v>36.566165786212302</c:v>
                </c:pt>
                <c:pt idx="10">
                  <c:v>89.144752152058089</c:v>
                </c:pt>
                <c:pt idx="11">
                  <c:v>189.56277875839766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7-40C8-A1F5-BC2DAA76CAB0}"/>
            </c:ext>
          </c:extLst>
        </c:ser>
        <c:ser>
          <c:idx val="1"/>
          <c:order val="1"/>
          <c:tx>
            <c:strRef>
              <c:f>'LI vs Non-LI Bills'!$N$38</c:f>
              <c:strCache>
                <c:ptCount val="1"/>
                <c:pt idx="0">
                  <c:v>Proposed Customer Charge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'LI vs Non-LI Bills'!$L$39:$L$50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Bills'!$N$39:$N$50</c:f>
              <c:numCache>
                <c:formatCode>_("$"* #,##0.00_);_("$"* \(#,##0.00\);_("$"* "-"??_);_(@_)</c:formatCode>
                <c:ptCount val="12"/>
                <c:pt idx="0">
                  <c:v>220.94687996021662</c:v>
                </c:pt>
                <c:pt idx="1">
                  <c:v>213.00118230823887</c:v>
                </c:pt>
                <c:pt idx="2">
                  <c:v>167.85579627042256</c:v>
                </c:pt>
                <c:pt idx="3">
                  <c:v>96.151154722448638</c:v>
                </c:pt>
                <c:pt idx="4">
                  <c:v>61.5323781386505</c:v>
                </c:pt>
                <c:pt idx="5">
                  <c:v>47.995619159935892</c:v>
                </c:pt>
                <c:pt idx="6">
                  <c:v>42.267421180593274</c:v>
                </c:pt>
                <c:pt idx="7">
                  <c:v>41.345862875082567</c:v>
                </c:pt>
                <c:pt idx="8">
                  <c:v>43.016187303820729</c:v>
                </c:pt>
                <c:pt idx="9">
                  <c:v>45.362595429905291</c:v>
                </c:pt>
                <c:pt idx="10">
                  <c:v>91.23480572653213</c:v>
                </c:pt>
                <c:pt idx="11">
                  <c:v>178.84455624372214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7-40C8-A1F5-BC2DAA76CAB0}"/>
            </c:ext>
          </c:extLst>
        </c:ser>
        <c:ser>
          <c:idx val="2"/>
          <c:order val="2"/>
          <c:tx>
            <c:strRef>
              <c:f>'LI vs Non-LI Bills'!$O$38</c:f>
              <c:strCache>
                <c:ptCount val="1"/>
                <c:pt idx="0">
                  <c:v>SFV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'LI vs Non-LI Bills'!$L$39:$L$50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Bills'!$O$39:$O$50</c:f>
              <c:numCache>
                <c:formatCode>_("$"* #,##0.00_);_("$"* \(#,##0.00\);_("$"* "-"??_);_(@_)</c:formatCode>
                <c:ptCount val="12"/>
                <c:pt idx="0">
                  <c:v>162.51233303883538</c:v>
                </c:pt>
                <c:pt idx="1">
                  <c:v>158.58950533883541</c:v>
                </c:pt>
                <c:pt idx="2">
                  <c:v>136.30101933883537</c:v>
                </c:pt>
                <c:pt idx="3">
                  <c:v>100.90010598883539</c:v>
                </c:pt>
                <c:pt idx="4">
                  <c:v>83.808655788835381</c:v>
                </c:pt>
                <c:pt idx="5">
                  <c:v>77.125495238835384</c:v>
                </c:pt>
                <c:pt idx="6">
                  <c:v>74.297457388835383</c:v>
                </c:pt>
                <c:pt idx="7">
                  <c:v>73.842479788835391</c:v>
                </c:pt>
                <c:pt idx="8">
                  <c:v>74.667126688835381</c:v>
                </c:pt>
                <c:pt idx="9">
                  <c:v>75.825559238835382</c:v>
                </c:pt>
                <c:pt idx="10">
                  <c:v>98.472881738835383</c:v>
                </c:pt>
                <c:pt idx="11">
                  <c:v>141.72622098883539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87-40C8-A1F5-BC2DAA76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4585520"/>
        <c:axId val="1177660304"/>
      </c:barChart>
      <c:dateAx>
        <c:axId val="1874585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660304"/>
        <c:crosses val="autoZero"/>
        <c:auto val="1"/>
        <c:lblOffset val="100"/>
        <c:baseTimeUnit val="months"/>
      </c:dateAx>
      <c:valAx>
        <c:axId val="11776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5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  <a:r>
              <a:rPr lang="en-US" baseline="0"/>
              <a:t> Monthly Bill</a:t>
            </a:r>
          </a:p>
          <a:p>
            <a:pPr>
              <a:defRPr/>
            </a:pPr>
            <a:r>
              <a:rPr lang="en-US" baseline="0"/>
              <a:t>Low Income and Non-Low Income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 vs Non-LI Bills'!$E$37:$E$38</c:f>
              <c:strCache>
                <c:ptCount val="2"/>
                <c:pt idx="0">
                  <c:v>LI</c:v>
                </c:pt>
                <c:pt idx="1">
                  <c:v>Current Customer Charge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Bills'!$E$39:$E$50</c:f>
              <c:numCache>
                <c:formatCode>_("$"* #,##0.00_);_("$"* \(#,##0.00\);_("$"* "-"??_);_(@_)</c:formatCode>
                <c:ptCount val="12"/>
                <c:pt idx="0">
                  <c:v>243.62676913368213</c:v>
                </c:pt>
                <c:pt idx="1">
                  <c:v>237.02811724836616</c:v>
                </c:pt>
                <c:pt idx="2">
                  <c:v>180.50574394105826</c:v>
                </c:pt>
                <c:pt idx="3">
                  <c:v>95.245125655371908</c:v>
                </c:pt>
                <c:pt idx="4">
                  <c:v>55.87798976500995</c:v>
                </c:pt>
                <c:pt idx="5">
                  <c:v>41.654263964575314</c:v>
                </c:pt>
                <c:pt idx="6">
                  <c:v>34.491315741282065</c:v>
                </c:pt>
                <c:pt idx="7">
                  <c:v>33.413022460356196</c:v>
                </c:pt>
                <c:pt idx="8">
                  <c:v>35.756659897470577</c:v>
                </c:pt>
                <c:pt idx="9">
                  <c:v>37.81264766926509</c:v>
                </c:pt>
                <c:pt idx="10">
                  <c:v>88.670051611475571</c:v>
                </c:pt>
                <c:pt idx="11">
                  <c:v>193.10731425182016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9-4F83-BC25-6B5BBB7AA1E4}"/>
            </c:ext>
          </c:extLst>
        </c:ser>
        <c:ser>
          <c:idx val="1"/>
          <c:order val="1"/>
          <c:tx>
            <c:strRef>
              <c:f>'LI vs Non-LI Bills'!$F$37:$F$38</c:f>
              <c:strCache>
                <c:ptCount val="2"/>
                <c:pt idx="0">
                  <c:v>LI</c:v>
                </c:pt>
                <c:pt idx="1">
                  <c:v>Proposed Customer Charge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Bills'!$F$39:$F$50</c:f>
              <c:numCache>
                <c:formatCode>_("$"* #,##0.00_);_("$"* \(#,##0.00\);_("$"* "-"??_);_(@_)</c:formatCode>
                <c:ptCount val="12"/>
                <c:pt idx="0">
                  <c:v>226.01270790747341</c:v>
                </c:pt>
                <c:pt idx="1">
                  <c:v>220.25571123108361</c:v>
                </c:pt>
                <c:pt idx="2">
                  <c:v>170.94274232057822</c:v>
                </c:pt>
                <c:pt idx="3">
                  <c:v>96.557079214161689</c:v>
                </c:pt>
                <c:pt idx="4">
                  <c:v>62.211204569049002</c:v>
                </c:pt>
                <c:pt idx="5">
                  <c:v>49.801708874753757</c:v>
                </c:pt>
                <c:pt idx="6">
                  <c:v>43.552391615509251</c:v>
                </c:pt>
                <c:pt idx="7">
                  <c:v>42.611634178633736</c:v>
                </c:pt>
                <c:pt idx="8">
                  <c:v>44.656341668985625</c:v>
                </c:pt>
                <c:pt idx="9">
                  <c:v>46.450089085068967</c:v>
                </c:pt>
                <c:pt idx="10">
                  <c:v>90.82065303566273</c:v>
                </c:pt>
                <c:pt idx="11">
                  <c:v>181.93698775998203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9-4F83-BC25-6B5BBB7AA1E4}"/>
            </c:ext>
          </c:extLst>
        </c:ser>
        <c:ser>
          <c:idx val="2"/>
          <c:order val="2"/>
          <c:tx>
            <c:strRef>
              <c:f>'LI vs Non-LI Bills'!$G$37:$G$38</c:f>
              <c:strCache>
                <c:ptCount val="2"/>
                <c:pt idx="0">
                  <c:v>LI</c:v>
                </c:pt>
                <c:pt idx="1">
                  <c:v>SFV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Bills'!$G$39:$G$50</c:f>
              <c:numCache>
                <c:formatCode>_("$"* #,##0.00_);_("$"* \(#,##0.00\);_("$"* "-"??_);_(@_)</c:formatCode>
                <c:ptCount val="12"/>
                <c:pt idx="0">
                  <c:v>165.0133557388354</c:v>
                </c:pt>
                <c:pt idx="1">
                  <c:v>162.1710998388354</c:v>
                </c:pt>
                <c:pt idx="2">
                  <c:v>137.82505888883537</c:v>
                </c:pt>
                <c:pt idx="3">
                  <c:v>101.10051278883539</c:v>
                </c:pt>
                <c:pt idx="4">
                  <c:v>84.143795538835391</c:v>
                </c:pt>
                <c:pt idx="5">
                  <c:v>78.017170088835385</c:v>
                </c:pt>
                <c:pt idx="6">
                  <c:v>74.931853238835387</c:v>
                </c:pt>
                <c:pt idx="7">
                  <c:v>74.467396938835392</c:v>
                </c:pt>
                <c:pt idx="8">
                  <c:v>75.476878488835382</c:v>
                </c:pt>
                <c:pt idx="9">
                  <c:v>76.362459888835389</c:v>
                </c:pt>
                <c:pt idx="10">
                  <c:v>98.268412638835386</c:v>
                </c:pt>
                <c:pt idx="11">
                  <c:v>143.25296873883539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49-4F83-BC25-6B5BBB7AA1E4}"/>
            </c:ext>
          </c:extLst>
        </c:ser>
        <c:ser>
          <c:idx val="3"/>
          <c:order val="3"/>
          <c:tx>
            <c:strRef>
              <c:f>'LI vs Non-LI Bills'!$H$37:$H$38</c:f>
              <c:strCache>
                <c:ptCount val="2"/>
                <c:pt idx="0">
                  <c:v>LI</c:v>
                </c:pt>
                <c:pt idx="1">
                  <c:v>SFV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Bills'!$H$39:$H$50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C49-4F83-BC25-6B5BBB7AA1E4}"/>
            </c:ext>
          </c:extLst>
        </c:ser>
        <c:ser>
          <c:idx val="4"/>
          <c:order val="4"/>
          <c:tx>
            <c:strRef>
              <c:f>'LI vs Non-LI Bills'!$I$37:$I$38</c:f>
              <c:strCache>
                <c:ptCount val="2"/>
                <c:pt idx="0">
                  <c:v>Non-LI</c:v>
                </c:pt>
                <c:pt idx="1">
                  <c:v>Current Customer Charge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Bills'!$I$39:$I$50</c:f>
              <c:numCache>
                <c:formatCode>_("$"* #,##0.00_);_("$"* \(#,##0.00\);_("$"* "-"??_);_(@_)</c:formatCode>
                <c:ptCount val="12"/>
                <c:pt idx="0">
                  <c:v>237.82033272006677</c:v>
                </c:pt>
                <c:pt idx="1">
                  <c:v>228.71299850769876</c:v>
                </c:pt>
                <c:pt idx="2">
                  <c:v>176.96749587201433</c:v>
                </c:pt>
                <c:pt idx="3">
                  <c:v>94.779856251357259</c:v>
                </c:pt>
                <c:pt idx="4">
                  <c:v>55.099920998161117</c:v>
                </c:pt>
                <c:pt idx="5">
                  <c:v>39.584129487929012</c:v>
                </c:pt>
                <c:pt idx="6">
                  <c:v>33.018486580600523</c:v>
                </c:pt>
                <c:pt idx="7">
                  <c:v>31.962199284999674</c:v>
                </c:pt>
                <c:pt idx="8">
                  <c:v>33.876720008276209</c:v>
                </c:pt>
                <c:pt idx="9">
                  <c:v>36.566165786212302</c:v>
                </c:pt>
                <c:pt idx="10">
                  <c:v>89.144752152058089</c:v>
                </c:pt>
                <c:pt idx="11">
                  <c:v>189.56277875839766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49-4F83-BC25-6B5BBB7AA1E4}"/>
            </c:ext>
          </c:extLst>
        </c:ser>
        <c:ser>
          <c:idx val="5"/>
          <c:order val="5"/>
          <c:tx>
            <c:strRef>
              <c:f>'LI vs Non-LI Bills'!$J$37:$J$38</c:f>
              <c:strCache>
                <c:ptCount val="2"/>
                <c:pt idx="0">
                  <c:v>Non-LI</c:v>
                </c:pt>
                <c:pt idx="1">
                  <c:v>Proposed Customer Charge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Bills'!$J$39:$J$50</c:f>
              <c:numCache>
                <c:formatCode>_("$"* #,##0.00_);_("$"* \(#,##0.00\);_("$"* "-"??_);_(@_)</c:formatCode>
                <c:ptCount val="12"/>
                <c:pt idx="0">
                  <c:v>220.94687996021662</c:v>
                </c:pt>
                <c:pt idx="1">
                  <c:v>213.00118230823887</c:v>
                </c:pt>
                <c:pt idx="2">
                  <c:v>167.85579627042256</c:v>
                </c:pt>
                <c:pt idx="3">
                  <c:v>96.151154722448638</c:v>
                </c:pt>
                <c:pt idx="4">
                  <c:v>61.5323781386505</c:v>
                </c:pt>
                <c:pt idx="5">
                  <c:v>47.995619159935892</c:v>
                </c:pt>
                <c:pt idx="6">
                  <c:v>42.267421180593274</c:v>
                </c:pt>
                <c:pt idx="7">
                  <c:v>41.345862875082567</c:v>
                </c:pt>
                <c:pt idx="8">
                  <c:v>43.016187303820729</c:v>
                </c:pt>
                <c:pt idx="9">
                  <c:v>45.362595429905291</c:v>
                </c:pt>
                <c:pt idx="10">
                  <c:v>91.23480572653213</c:v>
                </c:pt>
                <c:pt idx="11">
                  <c:v>178.84455624372214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49-4F83-BC25-6B5BBB7AA1E4}"/>
            </c:ext>
          </c:extLst>
        </c:ser>
        <c:ser>
          <c:idx val="6"/>
          <c:order val="6"/>
          <c:tx>
            <c:strRef>
              <c:f>'LI vs Non-LI Bills'!$K$37:$K$38</c:f>
              <c:strCache>
                <c:ptCount val="2"/>
                <c:pt idx="0">
                  <c:v>Non-LI</c:v>
                </c:pt>
                <c:pt idx="1">
                  <c:v>SFV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'LI vs Non-LI Bills'!$D$39:$D$50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'LI vs Non-LI Bills'!$K$39:$K$50</c:f>
              <c:numCache>
                <c:formatCode>_("$"* #,##0.00_);_("$"* \(#,##0.00\);_("$"* "-"??_);_(@_)</c:formatCode>
                <c:ptCount val="12"/>
                <c:pt idx="0">
                  <c:v>162.51233303883538</c:v>
                </c:pt>
                <c:pt idx="1">
                  <c:v>158.58950533883541</c:v>
                </c:pt>
                <c:pt idx="2">
                  <c:v>136.30101933883537</c:v>
                </c:pt>
                <c:pt idx="3">
                  <c:v>100.90010598883539</c:v>
                </c:pt>
                <c:pt idx="4">
                  <c:v>83.808655788835381</c:v>
                </c:pt>
                <c:pt idx="5">
                  <c:v>77.125495238835384</c:v>
                </c:pt>
                <c:pt idx="6">
                  <c:v>74.297457388835383</c:v>
                </c:pt>
                <c:pt idx="7">
                  <c:v>73.842479788835391</c:v>
                </c:pt>
                <c:pt idx="8">
                  <c:v>74.667126688835381</c:v>
                </c:pt>
                <c:pt idx="9">
                  <c:v>75.825559238835382</c:v>
                </c:pt>
                <c:pt idx="10">
                  <c:v>98.472881738835383</c:v>
                </c:pt>
                <c:pt idx="11">
                  <c:v>141.72622098883539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49-4F83-BC25-6B5BBB7AA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7008144"/>
        <c:axId val="1167008624"/>
      </c:barChart>
      <c:dateAx>
        <c:axId val="1167008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08624"/>
        <c:crosses val="autoZero"/>
        <c:auto val="1"/>
        <c:lblOffset val="100"/>
        <c:baseTimeUnit val="months"/>
      </c:dateAx>
      <c:valAx>
        <c:axId val="116700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0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22</xdr:row>
      <xdr:rowOff>71437</xdr:rowOff>
    </xdr:from>
    <xdr:to>
      <xdr:col>13</xdr:col>
      <xdr:colOff>781050</xdr:colOff>
      <xdr:row>38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7CDAC4-700C-A018-EA22-E1351DE24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76199</xdr:colOff>
      <xdr:row>22</xdr:row>
      <xdr:rowOff>166686</xdr:rowOff>
    </xdr:from>
    <xdr:to>
      <xdr:col>21</xdr:col>
      <xdr:colOff>400049</xdr:colOff>
      <xdr:row>39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356B2C-EC09-DCEF-B1AC-4CCE1DA5A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577850</xdr:colOff>
      <xdr:row>66</xdr:row>
      <xdr:rowOff>11112</xdr:rowOff>
    </xdr:from>
    <xdr:to>
      <xdr:col>19</xdr:col>
      <xdr:colOff>273050</xdr:colOff>
      <xdr:row>80</xdr:row>
      <xdr:rowOff>188912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882823-6D39-9D5C-8141-101B37978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838200</xdr:colOff>
      <xdr:row>52</xdr:row>
      <xdr:rowOff>55562</xdr:rowOff>
    </xdr:from>
    <xdr:to>
      <xdr:col>21</xdr:col>
      <xdr:colOff>523875</xdr:colOff>
      <xdr:row>65</xdr:row>
      <xdr:rowOff>68262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38775A-4DED-F8CA-F101-54E141CD4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482600</xdr:colOff>
      <xdr:row>54</xdr:row>
      <xdr:rowOff>1587</xdr:rowOff>
    </xdr:from>
    <xdr:to>
      <xdr:col>5</xdr:col>
      <xdr:colOff>825500</xdr:colOff>
      <xdr:row>67</xdr:row>
      <xdr:rowOff>49212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8E2BD3-5CA7-0244-6BF8-267A9DD4C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419100</xdr:colOff>
      <xdr:row>14</xdr:row>
      <xdr:rowOff>141287</xdr:rowOff>
    </xdr:from>
    <xdr:to>
      <xdr:col>26</xdr:col>
      <xdr:colOff>549275</xdr:colOff>
      <xdr:row>27</xdr:row>
      <xdr:rowOff>169862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B29BE3-CF1E-3F21-8729-56A1F51F5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6350</xdr:colOff>
      <xdr:row>30</xdr:row>
      <xdr:rowOff>26986</xdr:rowOff>
    </xdr:from>
    <xdr:to>
      <xdr:col>30</xdr:col>
      <xdr:colOff>390525</xdr:colOff>
      <xdr:row>49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260E25-14CD-91D9-9447-3FDE82ADB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E3A2-69C7-4EE7-8D96-A23F85C8A849}">
  <dimension ref="A1:V33"/>
  <sheetViews>
    <sheetView tabSelected="1" zoomScale="70" zoomScaleNormal="70" workbookViewId="0"/>
  </sheetViews>
  <sheetFormatPr defaultRowHeight="15" x14ac:dyDescent="0.25"/>
  <cols>
    <col min="1" max="1" width="15.5703125" customWidth="1"/>
    <col min="2" max="2" width="12" bestFit="1" customWidth="1"/>
    <col min="3" max="5" width="13.28515625" bestFit="1" customWidth="1"/>
    <col min="6" max="6" width="11.5703125" bestFit="1" customWidth="1"/>
    <col min="7" max="7" width="14" customWidth="1"/>
    <col min="8" max="8" width="4.85546875" customWidth="1"/>
    <col min="9" max="9" width="17.7109375" customWidth="1"/>
    <col min="10" max="10" width="18.140625" customWidth="1"/>
    <col min="11" max="16" width="19.42578125" customWidth="1"/>
    <col min="17" max="21" width="16.140625" customWidth="1"/>
    <col min="22" max="22" width="10.42578125" customWidth="1"/>
  </cols>
  <sheetData>
    <row r="1" spans="1:22" ht="30" x14ac:dyDescent="0.25">
      <c r="K1" s="6" t="s">
        <v>0</v>
      </c>
      <c r="L1" s="6" t="s">
        <v>1</v>
      </c>
      <c r="M1" s="6" t="s">
        <v>2</v>
      </c>
      <c r="N1" s="6" t="s">
        <v>3</v>
      </c>
      <c r="O1" s="6" t="s">
        <v>4</v>
      </c>
      <c r="P1" s="6"/>
    </row>
    <row r="2" spans="1:22" x14ac:dyDescent="0.25">
      <c r="F2" s="2" t="s">
        <v>5</v>
      </c>
      <c r="G2" s="9">
        <v>104446818.7030219</v>
      </c>
      <c r="H2" s="9"/>
      <c r="J2" t="s">
        <v>6</v>
      </c>
      <c r="K2" s="12">
        <v>0</v>
      </c>
      <c r="L2" s="12">
        <v>21.25</v>
      </c>
      <c r="M2" s="12">
        <v>32</v>
      </c>
      <c r="N2" s="12">
        <f>O2*0.5</f>
        <v>34.614192019417693</v>
      </c>
      <c r="O2" s="12">
        <f>G4/G20</f>
        <v>69.228384038835387</v>
      </c>
    </row>
    <row r="3" spans="1:22" x14ac:dyDescent="0.25">
      <c r="C3" s="1"/>
      <c r="D3" s="1"/>
      <c r="E3" s="1"/>
      <c r="F3" s="8" t="s">
        <v>7</v>
      </c>
      <c r="G3" s="9">
        <v>3824.8699999999994</v>
      </c>
      <c r="H3" s="9"/>
      <c r="J3" t="s">
        <v>8</v>
      </c>
      <c r="K3" s="11">
        <f>($G$4-K2*$G$20)/$D$20</f>
        <v>12.911226837104877</v>
      </c>
      <c r="L3" s="11">
        <f>($G$4-L2*$G$20)/$D$20</f>
        <v>8.9480609464411938</v>
      </c>
      <c r="M3" s="11">
        <f>($G$4-M2*$G$20)/$D$20</f>
        <v>6.943165260576035</v>
      </c>
      <c r="N3" s="11">
        <f>($G$4-N2*$G$20)/$D$20</f>
        <v>6.4556134185524385</v>
      </c>
      <c r="O3" s="11">
        <f>($G$4-O2*$G$20)/$D$20</f>
        <v>0</v>
      </c>
    </row>
    <row r="4" spans="1:22" x14ac:dyDescent="0.25">
      <c r="C4" s="4"/>
      <c r="D4" s="4"/>
      <c r="E4" s="4"/>
      <c r="F4" s="5" t="s">
        <v>9</v>
      </c>
      <c r="G4" s="9">
        <f>G2-G3</f>
        <v>104442993.83302189</v>
      </c>
      <c r="H4" s="9"/>
      <c r="J4" t="s">
        <v>10</v>
      </c>
      <c r="K4" s="11">
        <v>6.7705000000000002</v>
      </c>
      <c r="L4" s="11">
        <v>6.7705000000000002</v>
      </c>
      <c r="M4" s="11">
        <v>6.7705000000000002</v>
      </c>
      <c r="N4" s="11">
        <v>6.7705000000000002</v>
      </c>
      <c r="O4" s="11">
        <v>6.7705000000000002</v>
      </c>
    </row>
    <row r="5" spans="1:22" x14ac:dyDescent="0.25">
      <c r="C5" s="4"/>
      <c r="D5" s="4"/>
      <c r="E5" s="4"/>
      <c r="F5" s="4"/>
      <c r="G5" s="4"/>
      <c r="H5" s="4"/>
      <c r="I5" s="4"/>
      <c r="J5" s="4"/>
      <c r="L5" s="4"/>
      <c r="M5" s="4"/>
      <c r="N5" s="4"/>
      <c r="O5" s="4"/>
    </row>
    <row r="6" spans="1:22" x14ac:dyDescent="0.25">
      <c r="A6" s="17"/>
      <c r="B6" s="18" t="s">
        <v>11</v>
      </c>
      <c r="C6" s="19"/>
      <c r="D6" s="19"/>
      <c r="E6" s="19" t="s">
        <v>12</v>
      </c>
      <c r="F6" s="19"/>
      <c r="G6" s="19"/>
      <c r="H6" s="16"/>
      <c r="I6" s="3"/>
      <c r="J6" s="3"/>
      <c r="K6" s="30" t="s">
        <v>13</v>
      </c>
      <c r="L6" s="14"/>
      <c r="M6" s="14"/>
      <c r="N6" s="14"/>
      <c r="O6" s="14"/>
      <c r="R6" s="36" t="s">
        <v>14</v>
      </c>
    </row>
    <row r="7" spans="1:22" ht="30" x14ac:dyDescent="0.25">
      <c r="A7" s="17"/>
      <c r="B7" s="20" t="s">
        <v>15</v>
      </c>
      <c r="C7" s="20" t="s">
        <v>16</v>
      </c>
      <c r="D7" s="20" t="s">
        <v>17</v>
      </c>
      <c r="E7" s="20" t="s">
        <v>15</v>
      </c>
      <c r="F7" s="20" t="s">
        <v>16</v>
      </c>
      <c r="G7" s="20" t="s">
        <v>17</v>
      </c>
      <c r="H7" s="7"/>
      <c r="I7" s="20" t="s">
        <v>18</v>
      </c>
      <c r="J7" s="20" t="s">
        <v>19</v>
      </c>
      <c r="K7" s="20" t="s">
        <v>0</v>
      </c>
      <c r="L7" s="20" t="s">
        <v>1</v>
      </c>
      <c r="M7" s="20" t="s">
        <v>2</v>
      </c>
      <c r="N7" s="20" t="s">
        <v>3</v>
      </c>
      <c r="O7" s="20" t="s">
        <v>4</v>
      </c>
      <c r="Q7" s="20" t="s">
        <v>18</v>
      </c>
      <c r="R7" s="20" t="s">
        <v>0</v>
      </c>
      <c r="S7" s="20" t="s">
        <v>1</v>
      </c>
      <c r="T7" s="20" t="s">
        <v>2</v>
      </c>
      <c r="U7" s="20" t="s">
        <v>3</v>
      </c>
      <c r="V7" s="20" t="s">
        <v>4</v>
      </c>
    </row>
    <row r="8" spans="1:22" x14ac:dyDescent="0.25">
      <c r="A8" s="21">
        <v>46388</v>
      </c>
      <c r="B8" s="22">
        <v>1539508.5</v>
      </c>
      <c r="C8" s="22">
        <v>149336.70000000001</v>
      </c>
      <c r="D8" s="22">
        <f>SUM(B8:C8)</f>
        <v>1688845.2</v>
      </c>
      <c r="E8" s="22">
        <v>116292</v>
      </c>
      <c r="F8" s="22">
        <v>10067</v>
      </c>
      <c r="G8" s="22">
        <f>SUM(E8:F8)</f>
        <v>126359</v>
      </c>
      <c r="H8" s="4"/>
      <c r="I8" s="21">
        <v>46388</v>
      </c>
      <c r="J8" s="33">
        <f t="shared" ref="J8:J19" si="0">D8/G8</f>
        <v>13.365452401490989</v>
      </c>
      <c r="K8" s="34">
        <f>K$2+(K$3+K$4)*$J8</f>
        <v>263.055183220473</v>
      </c>
      <c r="L8" s="34">
        <f t="shared" ref="L8:O20" si="1">L$2+(L$3+L$4)*$J8</f>
        <v>231.33567814959494</v>
      </c>
      <c r="M8" s="34">
        <f t="shared" si="1"/>
        <v>215.28934029020954</v>
      </c>
      <c r="N8" s="34">
        <f t="shared" si="1"/>
        <v>211.38718137180157</v>
      </c>
      <c r="O8" s="34">
        <f t="shared" si="1"/>
        <v>159.71917952313015</v>
      </c>
      <c r="Q8" s="21">
        <v>46388</v>
      </c>
      <c r="R8" s="34">
        <f t="shared" ref="R8:R20" si="2">K8-$L8</f>
        <v>31.719505070878057</v>
      </c>
      <c r="S8" s="34">
        <f t="shared" ref="S8:S20" si="3">L8-$L8</f>
        <v>0</v>
      </c>
      <c r="T8" s="34">
        <f t="shared" ref="T8:T20" si="4">M8-$L8</f>
        <v>-16.046337859385403</v>
      </c>
      <c r="U8" s="34">
        <f t="shared" ref="U8:U20" si="5">N8-$L8</f>
        <v>-19.948496777793366</v>
      </c>
      <c r="V8" s="34">
        <f t="shared" ref="V8:V20" si="6">O8-$L8</f>
        <v>-71.616498626464789</v>
      </c>
    </row>
    <row r="9" spans="1:22" x14ac:dyDescent="0.25">
      <c r="A9" s="21">
        <v>46419</v>
      </c>
      <c r="B9" s="22">
        <v>1504722.5</v>
      </c>
      <c r="C9" s="22">
        <v>143923.5</v>
      </c>
      <c r="D9" s="22">
        <f t="shared" ref="D9:D19" si="7">SUM(B9:C9)</f>
        <v>1648646</v>
      </c>
      <c r="E9" s="22">
        <v>116620</v>
      </c>
      <c r="F9" s="22">
        <v>10082</v>
      </c>
      <c r="G9" s="22">
        <f t="shared" ref="G9:G19" si="8">SUM(E9:F9)</f>
        <v>126702</v>
      </c>
      <c r="H9" s="4"/>
      <c r="I9" s="21">
        <v>46419</v>
      </c>
      <c r="J9" s="33">
        <f t="shared" si="0"/>
        <v>13.011996653565058</v>
      </c>
      <c r="K9" s="34">
        <f t="shared" ref="K9:K20" si="9">K$2+(K$3+K$4)*$J9</f>
        <v>256.09856374079021</v>
      </c>
      <c r="L9" s="34">
        <f t="shared" si="1"/>
        <v>225.77986243395122</v>
      </c>
      <c r="M9" s="34">
        <f t="shared" si="1"/>
        <v>210.44216647872676</v>
      </c>
      <c r="N9" s="34">
        <f t="shared" si="1"/>
        <v>206.71233556129394</v>
      </c>
      <c r="O9" s="34">
        <f t="shared" si="1"/>
        <v>157.32610738179761</v>
      </c>
      <c r="Q9" s="21">
        <v>46419</v>
      </c>
      <c r="R9" s="34">
        <f t="shared" si="2"/>
        <v>30.318701306838989</v>
      </c>
      <c r="S9" s="34">
        <f t="shared" si="3"/>
        <v>0</v>
      </c>
      <c r="T9" s="34">
        <f t="shared" si="4"/>
        <v>-15.337695955224461</v>
      </c>
      <c r="U9" s="34">
        <f t="shared" si="5"/>
        <v>-19.067526872657282</v>
      </c>
      <c r="V9" s="34">
        <f t="shared" si="6"/>
        <v>-68.45375505215361</v>
      </c>
    </row>
    <row r="10" spans="1:22" x14ac:dyDescent="0.25">
      <c r="A10" s="21">
        <v>46447</v>
      </c>
      <c r="B10" s="22">
        <v>1140517.2</v>
      </c>
      <c r="C10" s="22">
        <v>110860.6</v>
      </c>
      <c r="D10" s="22">
        <f t="shared" si="7"/>
        <v>1251377.8</v>
      </c>
      <c r="E10" s="22">
        <v>116834</v>
      </c>
      <c r="F10" s="22">
        <v>10096</v>
      </c>
      <c r="G10" s="22">
        <f t="shared" si="8"/>
        <v>126930</v>
      </c>
      <c r="H10" s="4"/>
      <c r="I10" s="21">
        <v>46447</v>
      </c>
      <c r="J10" s="33">
        <f t="shared" si="0"/>
        <v>9.8588024895611763</v>
      </c>
      <c r="K10" s="34">
        <f t="shared" si="9"/>
        <v>194.03825754051257</v>
      </c>
      <c r="L10" s="34">
        <f t="shared" si="1"/>
        <v>176.21618779109352</v>
      </c>
      <c r="M10" s="34">
        <f t="shared" si="1"/>
        <v>167.20031721197563</v>
      </c>
      <c r="N10" s="34">
        <f t="shared" si="1"/>
        <v>165.00783191746095</v>
      </c>
      <c r="O10" s="34">
        <f t="shared" si="1"/>
        <v>135.97740629440932</v>
      </c>
      <c r="Q10" s="21">
        <v>46447</v>
      </c>
      <c r="R10" s="34">
        <f t="shared" si="2"/>
        <v>17.822069749419057</v>
      </c>
      <c r="S10" s="34">
        <f t="shared" si="3"/>
        <v>0</v>
      </c>
      <c r="T10" s="34">
        <f t="shared" si="4"/>
        <v>-9.0158705791178875</v>
      </c>
      <c r="U10" s="34">
        <f t="shared" si="5"/>
        <v>-11.20835587363257</v>
      </c>
      <c r="V10" s="34">
        <f t="shared" si="6"/>
        <v>-40.238781496684197</v>
      </c>
    </row>
    <row r="11" spans="1:22" x14ac:dyDescent="0.25">
      <c r="A11" s="21">
        <v>46478</v>
      </c>
      <c r="B11" s="22">
        <v>682423.5</v>
      </c>
      <c r="C11" s="22">
        <v>68262.7</v>
      </c>
      <c r="D11" s="22">
        <f t="shared" si="7"/>
        <v>750686.2</v>
      </c>
      <c r="E11" s="22">
        <v>116716</v>
      </c>
      <c r="F11" s="22">
        <v>10088</v>
      </c>
      <c r="G11" s="22">
        <f t="shared" si="8"/>
        <v>126804</v>
      </c>
      <c r="H11" s="4"/>
      <c r="I11" s="21">
        <v>46478</v>
      </c>
      <c r="J11" s="33">
        <f t="shared" si="0"/>
        <v>5.9200514179363424</v>
      </c>
      <c r="K11" s="34">
        <f t="shared" si="9"/>
        <v>116.51683486943848</v>
      </c>
      <c r="L11" s="34">
        <f t="shared" si="1"/>
        <v>114.304689018898</v>
      </c>
      <c r="M11" s="34">
        <f t="shared" si="1"/>
        <v>113.18560347097753</v>
      </c>
      <c r="N11" s="34">
        <f t="shared" si="1"/>
        <v>112.91346351670595</v>
      </c>
      <c r="O11" s="34">
        <f t="shared" si="1"/>
        <v>109.31009216397339</v>
      </c>
      <c r="Q11" s="21">
        <v>46478</v>
      </c>
      <c r="R11" s="34">
        <f t="shared" si="2"/>
        <v>2.2121458505404803</v>
      </c>
      <c r="S11" s="34">
        <f t="shared" si="3"/>
        <v>0</v>
      </c>
      <c r="T11" s="34">
        <f t="shared" si="4"/>
        <v>-1.1190855479204771</v>
      </c>
      <c r="U11" s="34">
        <f t="shared" si="5"/>
        <v>-1.3912255021920572</v>
      </c>
      <c r="V11" s="34">
        <f t="shared" si="6"/>
        <v>-4.9945968549246089</v>
      </c>
    </row>
    <row r="12" spans="1:22" x14ac:dyDescent="0.25">
      <c r="A12" s="21">
        <v>46508</v>
      </c>
      <c r="B12" s="22">
        <v>308086.09999999998</v>
      </c>
      <c r="C12" s="22">
        <v>30289.8</v>
      </c>
      <c r="D12" s="22">
        <f t="shared" si="7"/>
        <v>338375.89999999997</v>
      </c>
      <c r="E12" s="22">
        <v>116306</v>
      </c>
      <c r="F12" s="22">
        <v>10084</v>
      </c>
      <c r="G12" s="22">
        <f t="shared" si="8"/>
        <v>126390</v>
      </c>
      <c r="H12" s="4"/>
      <c r="I12" s="21">
        <v>46508</v>
      </c>
      <c r="J12" s="33">
        <f t="shared" si="0"/>
        <v>2.6772363319882899</v>
      </c>
      <c r="K12" s="34">
        <f t="shared" si="9"/>
        <v>52.692634164566144</v>
      </c>
      <c r="L12" s="34">
        <f t="shared" si="1"/>
        <v>63.332302452384603</v>
      </c>
      <c r="M12" s="34">
        <f t="shared" si="1"/>
        <v>68.714722880339821</v>
      </c>
      <c r="N12" s="34">
        <f t="shared" si="1"/>
        <v>70.023623394564126</v>
      </c>
      <c r="O12" s="34">
        <f t="shared" si="1"/>
        <v>87.354612624562108</v>
      </c>
      <c r="Q12" s="21">
        <v>46508</v>
      </c>
      <c r="R12" s="34">
        <f t="shared" si="2"/>
        <v>-10.639668287818459</v>
      </c>
      <c r="S12" s="34">
        <f t="shared" si="3"/>
        <v>0</v>
      </c>
      <c r="T12" s="34">
        <f t="shared" si="4"/>
        <v>5.3824204279552177</v>
      </c>
      <c r="U12" s="34">
        <f t="shared" si="5"/>
        <v>6.691320942179523</v>
      </c>
      <c r="V12" s="34">
        <f t="shared" si="6"/>
        <v>24.022310172177505</v>
      </c>
    </row>
    <row r="13" spans="1:22" x14ac:dyDescent="0.25">
      <c r="A13" s="21">
        <v>46539</v>
      </c>
      <c r="B13" s="22">
        <v>155975.29999999999</v>
      </c>
      <c r="C13" s="22">
        <v>14748.6</v>
      </c>
      <c r="D13" s="22">
        <f t="shared" si="7"/>
        <v>170723.9</v>
      </c>
      <c r="E13" s="22">
        <v>115579</v>
      </c>
      <c r="F13" s="22">
        <v>10089</v>
      </c>
      <c r="G13" s="22">
        <f t="shared" si="8"/>
        <v>125668</v>
      </c>
      <c r="H13" s="4"/>
      <c r="I13" s="21">
        <v>46539</v>
      </c>
      <c r="J13" s="33">
        <f t="shared" si="0"/>
        <v>1.3585312092179394</v>
      </c>
      <c r="K13" s="34">
        <f t="shared" si="9"/>
        <v>26.738240159509257</v>
      </c>
      <c r="L13" s="34">
        <f t="shared" si="1"/>
        <v>42.604155609734633</v>
      </c>
      <c r="M13" s="34">
        <f t="shared" si="1"/>
        <v>50.630442249260412</v>
      </c>
      <c r="N13" s="34">
        <f t="shared" si="1"/>
        <v>52.582279875177349</v>
      </c>
      <c r="O13" s="34">
        <f t="shared" si="1"/>
        <v>78.426319590845452</v>
      </c>
      <c r="Q13" s="21">
        <v>46539</v>
      </c>
      <c r="R13" s="34">
        <f t="shared" si="2"/>
        <v>-15.865915450225376</v>
      </c>
      <c r="S13" s="34">
        <f t="shared" si="3"/>
        <v>0</v>
      </c>
      <c r="T13" s="34">
        <f t="shared" si="4"/>
        <v>8.0262866395257788</v>
      </c>
      <c r="U13" s="34">
        <f t="shared" si="5"/>
        <v>9.978124265442716</v>
      </c>
      <c r="V13" s="34">
        <f t="shared" si="6"/>
        <v>35.822163981110819</v>
      </c>
    </row>
    <row r="14" spans="1:22" x14ac:dyDescent="0.25">
      <c r="A14" s="21">
        <v>46569</v>
      </c>
      <c r="B14" s="22">
        <v>96742.5</v>
      </c>
      <c r="C14" s="22">
        <v>8535.4</v>
      </c>
      <c r="D14" s="22">
        <f t="shared" si="7"/>
        <v>105277.9</v>
      </c>
      <c r="E14" s="22">
        <v>114853</v>
      </c>
      <c r="F14" s="22">
        <v>10088</v>
      </c>
      <c r="G14" s="22">
        <f t="shared" si="8"/>
        <v>124941</v>
      </c>
      <c r="H14" s="4"/>
      <c r="I14" s="21">
        <v>46569</v>
      </c>
      <c r="J14" s="33">
        <f t="shared" si="0"/>
        <v>0.84262091707285836</v>
      </c>
      <c r="K14" s="34">
        <f t="shared" si="9"/>
        <v>16.584234717058798</v>
      </c>
      <c r="L14" s="34">
        <f t="shared" si="1"/>
        <v>34.494788239755891</v>
      </c>
      <c r="M14" s="34">
        <f t="shared" si="1"/>
        <v>43.555421198296777</v>
      </c>
      <c r="N14" s="34">
        <f t="shared" si="1"/>
        <v>45.758791837467989</v>
      </c>
      <c r="O14" s="34">
        <f t="shared" si="1"/>
        <v>74.933348957877172</v>
      </c>
      <c r="Q14" s="21">
        <v>46569</v>
      </c>
      <c r="R14" s="34">
        <f t="shared" si="2"/>
        <v>-17.910553522697093</v>
      </c>
      <c r="S14" s="34">
        <f t="shared" si="3"/>
        <v>0</v>
      </c>
      <c r="T14" s="34">
        <f t="shared" si="4"/>
        <v>9.0606329585408858</v>
      </c>
      <c r="U14" s="34">
        <f t="shared" si="5"/>
        <v>11.264003597712097</v>
      </c>
      <c r="V14" s="34">
        <f t="shared" si="6"/>
        <v>40.438560718121281</v>
      </c>
    </row>
    <row r="15" spans="1:22" x14ac:dyDescent="0.25">
      <c r="A15" s="21">
        <v>46600</v>
      </c>
      <c r="B15" s="22">
        <v>95698.7</v>
      </c>
      <c r="C15" s="22">
        <v>8539.5</v>
      </c>
      <c r="D15" s="22">
        <f t="shared" si="7"/>
        <v>104238.2</v>
      </c>
      <c r="E15" s="22">
        <v>114532</v>
      </c>
      <c r="F15" s="22">
        <v>10098</v>
      </c>
      <c r="G15" s="22">
        <f t="shared" si="8"/>
        <v>124630</v>
      </c>
      <c r="H15" s="4"/>
      <c r="I15" s="21">
        <v>46600</v>
      </c>
      <c r="J15" s="33">
        <f t="shared" si="0"/>
        <v>0.83638128861429828</v>
      </c>
      <c r="K15" s="34">
        <f t="shared" si="9"/>
        <v>16.461428054172394</v>
      </c>
      <c r="L15" s="34">
        <f t="shared" si="1"/>
        <v>34.396710259546872</v>
      </c>
      <c r="M15" s="34">
        <f t="shared" si="1"/>
        <v>43.469853022265724</v>
      </c>
      <c r="N15" s="34">
        <f t="shared" si="1"/>
        <v>45.676265803785441</v>
      </c>
      <c r="O15" s="34">
        <f t="shared" si="1"/>
        <v>74.891103553398494</v>
      </c>
      <c r="Q15" s="21">
        <v>46600</v>
      </c>
      <c r="R15" s="34">
        <f t="shared" si="2"/>
        <v>-17.935282205374477</v>
      </c>
      <c r="S15" s="34">
        <f t="shared" si="3"/>
        <v>0</v>
      </c>
      <c r="T15" s="34">
        <f t="shared" si="4"/>
        <v>9.0731427627188523</v>
      </c>
      <c r="U15" s="34">
        <f t="shared" si="5"/>
        <v>11.279555544238569</v>
      </c>
      <c r="V15" s="34">
        <f t="shared" si="6"/>
        <v>40.494393293851623</v>
      </c>
    </row>
    <row r="16" spans="1:22" x14ac:dyDescent="0.25">
      <c r="A16" s="21">
        <v>46631</v>
      </c>
      <c r="B16" s="22">
        <v>105791.5</v>
      </c>
      <c r="C16" s="22">
        <v>8611.2999999999993</v>
      </c>
      <c r="D16" s="22">
        <f t="shared" si="7"/>
        <v>114402.8</v>
      </c>
      <c r="E16" s="22">
        <v>114121</v>
      </c>
      <c r="F16" s="22">
        <v>10085</v>
      </c>
      <c r="G16" s="22">
        <f t="shared" si="8"/>
        <v>124206</v>
      </c>
      <c r="H16" s="4"/>
      <c r="I16" s="21">
        <v>46631</v>
      </c>
      <c r="J16" s="33">
        <f t="shared" si="0"/>
        <v>0.92107305605204259</v>
      </c>
      <c r="K16" s="34">
        <f t="shared" si="9"/>
        <v>18.12830828623369</v>
      </c>
      <c r="L16" s="34">
        <f t="shared" si="1"/>
        <v>35.727942967678878</v>
      </c>
      <c r="M16" s="34">
        <f t="shared" si="1"/>
        <v>44.6312875712335</v>
      </c>
      <c r="N16" s="34">
        <f t="shared" si="1"/>
        <v>46.796408725534718</v>
      </c>
      <c r="O16" s="34">
        <f t="shared" si="1"/>
        <v>75.464509164835746</v>
      </c>
      <c r="Q16" s="21">
        <v>46631</v>
      </c>
      <c r="R16" s="34">
        <f t="shared" si="2"/>
        <v>-17.599634681445188</v>
      </c>
      <c r="S16" s="34">
        <f t="shared" si="3"/>
        <v>0</v>
      </c>
      <c r="T16" s="34">
        <f t="shared" si="4"/>
        <v>8.903344603554622</v>
      </c>
      <c r="U16" s="34">
        <f t="shared" si="5"/>
        <v>11.06846575785584</v>
      </c>
      <c r="V16" s="34">
        <f t="shared" si="6"/>
        <v>39.736566197156868</v>
      </c>
    </row>
    <row r="17" spans="1:22" x14ac:dyDescent="0.25">
      <c r="A17" s="21">
        <v>46661</v>
      </c>
      <c r="B17" s="22">
        <v>166763.70000000001</v>
      </c>
      <c r="C17" s="22">
        <v>16362.3</v>
      </c>
      <c r="D17" s="22">
        <f t="shared" si="7"/>
        <v>183126</v>
      </c>
      <c r="E17" s="22">
        <v>114303</v>
      </c>
      <c r="F17" s="22">
        <v>10089</v>
      </c>
      <c r="G17" s="22">
        <f t="shared" si="8"/>
        <v>124392</v>
      </c>
      <c r="H17" s="4"/>
      <c r="I17" s="21">
        <v>46661</v>
      </c>
      <c r="J17" s="33">
        <f t="shared" si="0"/>
        <v>1.4721686282076019</v>
      </c>
      <c r="K17" s="34">
        <f t="shared" si="9"/>
        <v>28.974820798537426</v>
      </c>
      <c r="L17" s="34">
        <f t="shared" si="1"/>
        <v>44.390372305919918</v>
      </c>
      <c r="M17" s="34">
        <f t="shared" si="1"/>
        <v>52.188827774360469</v>
      </c>
      <c r="N17" s="34">
        <f t="shared" si="1"/>
        <v>54.085261267326189</v>
      </c>
      <c r="O17" s="34">
        <f t="shared" si="1"/>
        <v>79.195701736114955</v>
      </c>
      <c r="Q17" s="21">
        <v>46661</v>
      </c>
      <c r="R17" s="34">
        <f t="shared" si="2"/>
        <v>-15.415551507382492</v>
      </c>
      <c r="S17" s="34">
        <f t="shared" si="3"/>
        <v>0</v>
      </c>
      <c r="T17" s="34">
        <f t="shared" si="4"/>
        <v>7.7984554684405509</v>
      </c>
      <c r="U17" s="34">
        <f t="shared" si="5"/>
        <v>9.6948889614062708</v>
      </c>
      <c r="V17" s="34">
        <f t="shared" si="6"/>
        <v>34.805329430195037</v>
      </c>
    </row>
    <row r="18" spans="1:22" x14ac:dyDescent="0.25">
      <c r="A18" s="21">
        <v>46692</v>
      </c>
      <c r="B18" s="22">
        <v>451434.4</v>
      </c>
      <c r="C18" s="22">
        <v>46480.2</v>
      </c>
      <c r="D18" s="22">
        <f t="shared" si="7"/>
        <v>497914.60000000003</v>
      </c>
      <c r="E18" s="22">
        <v>115298</v>
      </c>
      <c r="F18" s="22">
        <v>10088</v>
      </c>
      <c r="G18" s="22">
        <f t="shared" si="8"/>
        <v>125386</v>
      </c>
      <c r="H18" s="4"/>
      <c r="I18" s="21">
        <v>46692</v>
      </c>
      <c r="J18" s="33">
        <f t="shared" si="0"/>
        <v>3.9710541846777154</v>
      </c>
      <c r="K18" s="34">
        <f t="shared" si="9"/>
        <v>78.157203718169015</v>
      </c>
      <c r="L18" s="34">
        <f t="shared" si="1"/>
        <v>83.669257223477018</v>
      </c>
      <c r="M18" s="34">
        <f t="shared" si="1"/>
        <v>86.457707820279879</v>
      </c>
      <c r="N18" s="34">
        <f t="shared" si="1"/>
        <v>87.135805057182438</v>
      </c>
      <c r="O18" s="34">
        <f t="shared" si="1"/>
        <v>96.114406396195861</v>
      </c>
      <c r="Q18" s="21">
        <v>46692</v>
      </c>
      <c r="R18" s="34">
        <f t="shared" si="2"/>
        <v>-5.5120535053080033</v>
      </c>
      <c r="S18" s="34">
        <f t="shared" si="3"/>
        <v>0</v>
      </c>
      <c r="T18" s="34">
        <f t="shared" si="4"/>
        <v>2.7884505968028606</v>
      </c>
      <c r="U18" s="34">
        <f t="shared" si="5"/>
        <v>3.4665478337054196</v>
      </c>
      <c r="V18" s="34">
        <f t="shared" si="6"/>
        <v>12.445149172718843</v>
      </c>
    </row>
    <row r="19" spans="1:22" x14ac:dyDescent="0.25">
      <c r="A19" s="21">
        <v>46722</v>
      </c>
      <c r="B19" s="22">
        <v>1124299.3</v>
      </c>
      <c r="C19" s="22">
        <v>111402.2</v>
      </c>
      <c r="D19" s="22">
        <f t="shared" si="7"/>
        <v>1235701.5</v>
      </c>
      <c r="E19" s="22">
        <v>116181</v>
      </c>
      <c r="F19" s="22">
        <v>10084</v>
      </c>
      <c r="G19" s="22">
        <f t="shared" si="8"/>
        <v>126265</v>
      </c>
      <c r="H19" s="4"/>
      <c r="I19" s="21">
        <v>46722</v>
      </c>
      <c r="J19" s="33">
        <f t="shared" si="0"/>
        <v>9.7865718924484213</v>
      </c>
      <c r="K19" s="34">
        <f t="shared" si="9"/>
        <v>192.61663465885835</v>
      </c>
      <c r="L19" s="34">
        <f t="shared" si="1"/>
        <v>175.08082674817885</v>
      </c>
      <c r="M19" s="34">
        <f t="shared" si="1"/>
        <v>166.2097709815998</v>
      </c>
      <c r="N19" s="34">
        <f t="shared" si="1"/>
        <v>164.0525018477579</v>
      </c>
      <c r="O19" s="34">
        <f t="shared" si="1"/>
        <v>135.48836903665745</v>
      </c>
      <c r="Q19" s="21">
        <v>46722</v>
      </c>
      <c r="R19" s="34">
        <f t="shared" si="2"/>
        <v>17.535807910679495</v>
      </c>
      <c r="S19" s="34">
        <f t="shared" si="3"/>
        <v>0</v>
      </c>
      <c r="T19" s="34">
        <f t="shared" si="4"/>
        <v>-8.8710557665790475</v>
      </c>
      <c r="U19" s="34">
        <f t="shared" si="5"/>
        <v>-11.028324900420955</v>
      </c>
      <c r="V19" s="34">
        <f t="shared" si="6"/>
        <v>-39.592457711521405</v>
      </c>
    </row>
    <row r="20" spans="1:22" x14ac:dyDescent="0.25">
      <c r="A20" s="23" t="s">
        <v>20</v>
      </c>
      <c r="B20" s="22">
        <f>SUM(B8:B19)</f>
        <v>7371963.2000000002</v>
      </c>
      <c r="C20" s="22">
        <f t="shared" ref="C20:J20" si="10">SUM(C8:C19)</f>
        <v>717352.8</v>
      </c>
      <c r="D20" s="22">
        <f t="shared" si="10"/>
        <v>8089316.0000000009</v>
      </c>
      <c r="E20" s="22">
        <f t="shared" si="10"/>
        <v>1387635</v>
      </c>
      <c r="F20" s="22">
        <f t="shared" si="10"/>
        <v>121038</v>
      </c>
      <c r="G20" s="22">
        <f t="shared" si="10"/>
        <v>1508673</v>
      </c>
      <c r="H20" s="4"/>
      <c r="I20" s="21" t="s">
        <v>17</v>
      </c>
      <c r="J20" s="35">
        <f t="shared" si="10"/>
        <v>64.021940470832732</v>
      </c>
      <c r="K20" s="34">
        <f t="shared" si="9"/>
        <v>1260.0623439283193</v>
      </c>
      <c r="L20" s="34">
        <f t="shared" si="1"/>
        <v>1027.5827732002144</v>
      </c>
      <c r="M20" s="34">
        <f t="shared" si="1"/>
        <v>909.97546094952577</v>
      </c>
      <c r="N20" s="34">
        <f t="shared" si="1"/>
        <v>881.375637962464</v>
      </c>
      <c r="O20" s="34">
        <f t="shared" si="1"/>
        <v>502.6889319966084</v>
      </c>
      <c r="Q20" s="17"/>
      <c r="R20" s="34">
        <f t="shared" si="2"/>
        <v>232.47957072810482</v>
      </c>
      <c r="S20" s="34">
        <f t="shared" si="3"/>
        <v>0</v>
      </c>
      <c r="T20" s="34">
        <f t="shared" si="4"/>
        <v>-117.60731225068866</v>
      </c>
      <c r="U20" s="34">
        <f t="shared" si="5"/>
        <v>-146.20713523775044</v>
      </c>
      <c r="V20" s="34">
        <f t="shared" si="6"/>
        <v>-524.89384120360603</v>
      </c>
    </row>
    <row r="21" spans="1:22" x14ac:dyDescent="0.25">
      <c r="A21" s="29" t="s">
        <v>21</v>
      </c>
      <c r="B21" s="1"/>
      <c r="C21" s="4"/>
      <c r="D21" s="4"/>
      <c r="E21" s="4"/>
      <c r="F21" s="4"/>
      <c r="G21" s="4"/>
      <c r="H21" s="4"/>
      <c r="I21" s="4"/>
      <c r="J21" s="3"/>
      <c r="K21" s="15">
        <f>K20/12</f>
        <v>105.00519532735994</v>
      </c>
      <c r="L21" s="15">
        <f t="shared" ref="L21:N21" si="11">L20/12</f>
        <v>85.631897766684531</v>
      </c>
      <c r="M21" s="15">
        <f t="shared" si="11"/>
        <v>75.831288412460481</v>
      </c>
      <c r="N21" s="15">
        <f t="shared" si="11"/>
        <v>73.447969830205338</v>
      </c>
      <c r="O21" s="15">
        <f>O20/12</f>
        <v>41.890744333050698</v>
      </c>
      <c r="R21" s="15"/>
      <c r="S21" s="15"/>
      <c r="T21" s="15"/>
      <c r="U21" s="15"/>
      <c r="V21" s="15"/>
    </row>
    <row r="22" spans="1:22" x14ac:dyDescent="0.25">
      <c r="A22" s="1">
        <v>46388</v>
      </c>
      <c r="B22" s="3">
        <f>B8/E8</f>
        <v>13.238301000928697</v>
      </c>
      <c r="C22" s="3">
        <f>C8/F8</f>
        <v>14.834280321843648</v>
      </c>
    </row>
    <row r="23" spans="1:22" x14ac:dyDescent="0.25">
      <c r="A23" s="1">
        <v>46419</v>
      </c>
      <c r="B23" s="3">
        <f t="shared" ref="B23:C23" si="12">B9/E9</f>
        <v>12.902782541588063</v>
      </c>
      <c r="C23" s="3">
        <f t="shared" si="12"/>
        <v>14.275292600674469</v>
      </c>
    </row>
    <row r="24" spans="1:22" x14ac:dyDescent="0.25">
      <c r="A24" s="1">
        <v>46447</v>
      </c>
      <c r="B24" s="3">
        <f t="shared" ref="B24:C24" si="13">B10/E10</f>
        <v>9.7618604173442662</v>
      </c>
      <c r="C24" s="3">
        <f t="shared" si="13"/>
        <v>10.980645800316958</v>
      </c>
    </row>
    <row r="25" spans="1:22" x14ac:dyDescent="0.25">
      <c r="A25" s="1">
        <v>46478</v>
      </c>
      <c r="B25" s="3">
        <f t="shared" ref="B25:C25" si="14">B11/E11</f>
        <v>5.8468718941704649</v>
      </c>
      <c r="C25" s="3">
        <f t="shared" si="14"/>
        <v>6.7667228390166532</v>
      </c>
    </row>
    <row r="26" spans="1:22" x14ac:dyDescent="0.25">
      <c r="A26" s="1">
        <v>46508</v>
      </c>
      <c r="B26" s="3">
        <f t="shared" ref="B26:C26" si="15">B12/E12</f>
        <v>2.6489269685140919</v>
      </c>
      <c r="C26" s="3">
        <f t="shared" si="15"/>
        <v>3.0037485124950414</v>
      </c>
    </row>
    <row r="27" spans="1:22" x14ac:dyDescent="0.25">
      <c r="A27" s="1">
        <v>46539</v>
      </c>
      <c r="B27" s="3">
        <f t="shared" ref="B27:C27" si="16">B13/E13</f>
        <v>1.3495124546846744</v>
      </c>
      <c r="C27" s="3">
        <f t="shared" si="16"/>
        <v>1.4618495391019923</v>
      </c>
    </row>
    <row r="28" spans="1:22" x14ac:dyDescent="0.25">
      <c r="A28" s="1">
        <v>46569</v>
      </c>
      <c r="B28" s="3">
        <f t="shared" ref="B28:C28" si="17">B14/E14</f>
        <v>0.84231582979983111</v>
      </c>
      <c r="C28" s="3">
        <f t="shared" si="17"/>
        <v>0.84609436954797779</v>
      </c>
    </row>
    <row r="29" spans="1:22" x14ac:dyDescent="0.25">
      <c r="A29" s="1">
        <v>46600</v>
      </c>
      <c r="B29" s="3">
        <f t="shared" ref="B29:C29" si="18">B15/E15</f>
        <v>0.83556298676352458</v>
      </c>
      <c r="C29" s="3">
        <f t="shared" si="18"/>
        <v>0.84566250742721327</v>
      </c>
    </row>
    <row r="30" spans="1:22" x14ac:dyDescent="0.25">
      <c r="A30" s="1">
        <v>46631</v>
      </c>
      <c r="B30" s="3">
        <f t="shared" ref="B30:C30" si="19">B16/E16</f>
        <v>0.92701168058464256</v>
      </c>
      <c r="C30" s="3">
        <f t="shared" si="19"/>
        <v>0.85387208725830432</v>
      </c>
    </row>
    <row r="31" spans="1:22" x14ac:dyDescent="0.25">
      <c r="A31" s="1">
        <v>46661</v>
      </c>
      <c r="B31" s="3">
        <f t="shared" ref="B31:C31" si="20">B17/E17</f>
        <v>1.4589617070418099</v>
      </c>
      <c r="C31" s="3">
        <f t="shared" si="20"/>
        <v>1.6217960154623847</v>
      </c>
    </row>
    <row r="32" spans="1:22" x14ac:dyDescent="0.25">
      <c r="A32" s="1">
        <v>46692</v>
      </c>
      <c r="B32" s="3">
        <f t="shared" ref="B32:C32" si="21">B18/E18</f>
        <v>3.9153706048673875</v>
      </c>
      <c r="C32" s="3">
        <f t="shared" si="21"/>
        <v>4.6074742268041238</v>
      </c>
    </row>
    <row r="33" spans="1:3" x14ac:dyDescent="0.25">
      <c r="A33" s="1">
        <v>46722</v>
      </c>
      <c r="B33" s="3">
        <f t="shared" ref="B33:C33" si="22">B19/E19</f>
        <v>9.6771356762293319</v>
      </c>
      <c r="C33" s="3">
        <f t="shared" si="22"/>
        <v>11.047421658072194</v>
      </c>
    </row>
  </sheetData>
  <pageMargins left="0.7" right="0.7" top="0.75" bottom="0.75" header="0.3" footer="0.3"/>
  <pageSetup orientation="portrait" horizontalDpi="1200" verticalDpi="1200" r:id="rId1"/>
  <headerFooter>
    <oddHeader>&amp;RKY PSC Case No. 2026-00099, Staff  2-73 
Attachment A
Page &amp;P of &amp;N
Respondent: R. Amen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2840-AD50-4A58-BBD0-52F69D2A5AD3}">
  <dimension ref="A1:S69"/>
  <sheetViews>
    <sheetView topLeftCell="A33" zoomScale="85" zoomScaleNormal="85" workbookViewId="0">
      <selection activeCell="F33" sqref="F33"/>
    </sheetView>
  </sheetViews>
  <sheetFormatPr defaultRowHeight="15" x14ac:dyDescent="0.25"/>
  <cols>
    <col min="2" max="2" width="12.85546875" customWidth="1"/>
    <col min="3" max="3" width="15.5703125" customWidth="1"/>
    <col min="5" max="7" width="14.140625" customWidth="1"/>
    <col min="8" max="8" width="13.28515625" customWidth="1"/>
    <col min="9" max="11" width="14.140625" customWidth="1"/>
    <col min="12" max="12" width="8.7109375" customWidth="1"/>
    <col min="13" max="15" width="13.28515625" customWidth="1"/>
    <col min="16" max="16" width="14.7109375" customWidth="1"/>
    <col min="17" max="17" width="10.5703125" bestFit="1" customWidth="1"/>
    <col min="18" max="18" width="13.42578125" customWidth="1"/>
    <col min="19" max="19" width="13.28515625" customWidth="1"/>
  </cols>
  <sheetData>
    <row r="1" spans="1:19" x14ac:dyDescent="0.25">
      <c r="D1" s="2" t="s">
        <v>6</v>
      </c>
      <c r="E1" s="15">
        <f>'Cust Charge Scenarios'!L2</f>
        <v>21.25</v>
      </c>
      <c r="I1" s="15">
        <f>'Cust Charge Scenarios'!M2</f>
        <v>32</v>
      </c>
      <c r="M1" s="12">
        <f>'Cust Charge Scenarios'!O2</f>
        <v>69.228384038835387</v>
      </c>
      <c r="R1" s="2"/>
      <c r="S1" s="9"/>
    </row>
    <row r="2" spans="1:19" x14ac:dyDescent="0.25">
      <c r="D2" s="2" t="s">
        <v>8</v>
      </c>
      <c r="E2" s="25">
        <f>'Cust Charge Scenarios'!L3</f>
        <v>8.9480609464411938</v>
      </c>
      <c r="I2" s="25">
        <f>'Cust Charge Scenarios'!M3</f>
        <v>6.943165260576035</v>
      </c>
      <c r="M2" s="9">
        <f>'Cust Charge Scenarios'!O3</f>
        <v>0</v>
      </c>
      <c r="R2" s="8"/>
      <c r="S2" s="9"/>
    </row>
    <row r="3" spans="1:19" x14ac:dyDescent="0.25">
      <c r="D3" s="2" t="s">
        <v>10</v>
      </c>
      <c r="E3" s="25">
        <f>'Cust Charge Scenarios'!L4</f>
        <v>6.7705000000000002</v>
      </c>
      <c r="I3" s="25">
        <f>'Cust Charge Scenarios'!M4</f>
        <v>6.7705000000000002</v>
      </c>
      <c r="M3" s="10">
        <f>'Cust Charge Scenarios'!O4</f>
        <v>6.7705000000000002</v>
      </c>
      <c r="R3" s="5"/>
      <c r="S3" s="9"/>
    </row>
    <row r="5" spans="1:19" x14ac:dyDescent="0.25">
      <c r="B5" s="13" t="s">
        <v>22</v>
      </c>
      <c r="C5" s="13"/>
      <c r="E5" s="26" t="s">
        <v>1</v>
      </c>
      <c r="F5" s="18"/>
      <c r="G5" s="18"/>
      <c r="I5" s="18" t="s">
        <v>23</v>
      </c>
      <c r="J5" s="18"/>
      <c r="K5" s="18"/>
      <c r="M5" s="18" t="s">
        <v>24</v>
      </c>
      <c r="N5" s="18"/>
      <c r="O5" s="18"/>
    </row>
    <row r="6" spans="1:19" s="6" customFormat="1" ht="45" x14ac:dyDescent="0.25">
      <c r="B6" s="6" t="s">
        <v>25</v>
      </c>
      <c r="C6" s="6" t="s">
        <v>26</v>
      </c>
      <c r="E6" s="27" t="s">
        <v>25</v>
      </c>
      <c r="F6" s="27" t="s">
        <v>26</v>
      </c>
      <c r="G6" s="27" t="s">
        <v>27</v>
      </c>
      <c r="I6" s="27" t="s">
        <v>25</v>
      </c>
      <c r="J6" s="27" t="s">
        <v>26</v>
      </c>
      <c r="K6" s="27" t="s">
        <v>27</v>
      </c>
      <c r="M6" s="27" t="s">
        <v>25</v>
      </c>
      <c r="N6" s="27" t="s">
        <v>26</v>
      </c>
      <c r="O6" s="27" t="s">
        <v>27</v>
      </c>
    </row>
    <row r="7" spans="1:19" x14ac:dyDescent="0.25">
      <c r="A7" s="1">
        <v>45658</v>
      </c>
      <c r="B7" s="24">
        <v>13.778</v>
      </c>
      <c r="C7" s="24">
        <v>14.147399999999999</v>
      </c>
      <c r="E7" s="28">
        <f>$E$1+($E$2+$E$3)*B7</f>
        <v>237.82033272006677</v>
      </c>
      <c r="F7" s="28">
        <f>$E$1+($E$2+$E$3)*C7</f>
        <v>243.62676913368213</v>
      </c>
      <c r="G7" s="28">
        <f>E7-F7</f>
        <v>-5.8064364136153586</v>
      </c>
      <c r="H7" s="9"/>
      <c r="I7" s="28">
        <f>$I$1+($I$2+$I$3)*B7</f>
        <v>220.94687996021662</v>
      </c>
      <c r="J7" s="28">
        <f>$I$1+($I$2+$I$3)*C7</f>
        <v>226.01270790747341</v>
      </c>
      <c r="K7" s="28">
        <f>I7-J7</f>
        <v>-5.0658279472567926</v>
      </c>
      <c r="M7" s="28">
        <f>$M$1+($M$2+$M$3)*B7</f>
        <v>162.51233303883538</v>
      </c>
      <c r="N7" s="28">
        <f>$M$1+($M$2+$M$3)*C7</f>
        <v>165.0133557388354</v>
      </c>
      <c r="O7" s="28">
        <f>M7-N7</f>
        <v>-2.5010227000000214</v>
      </c>
    </row>
    <row r="8" spans="1:19" x14ac:dyDescent="0.25">
      <c r="A8" s="1">
        <v>45689</v>
      </c>
      <c r="B8" s="24">
        <v>13.198600000000001</v>
      </c>
      <c r="C8" s="24">
        <v>13.727600000000001</v>
      </c>
      <c r="E8" s="28">
        <f t="shared" ref="E8:F18" si="0">$E$1+($E$2+$E$3)*B8</f>
        <v>228.71299850769876</v>
      </c>
      <c r="F8" s="28">
        <f t="shared" si="0"/>
        <v>237.02811724836616</v>
      </c>
      <c r="G8" s="28">
        <f t="shared" ref="G8:G18" si="1">E8-F8</f>
        <v>-8.3151187406674012</v>
      </c>
      <c r="H8" s="9"/>
      <c r="I8" s="28">
        <f t="shared" ref="I8:I18" si="2">$I$1+($I$2+$I$3)*B8</f>
        <v>213.00118230823887</v>
      </c>
      <c r="J8" s="28">
        <f t="shared" ref="J8:J18" si="3">$I$1+($I$2+$I$3)*C8</f>
        <v>220.25571123108361</v>
      </c>
      <c r="K8" s="28">
        <f t="shared" ref="K8:K18" si="4">I8-J8</f>
        <v>-7.2545289228447416</v>
      </c>
      <c r="M8" s="28">
        <f t="shared" ref="M8:M18" si="5">$M$1+($M$2+$M$3)*B8</f>
        <v>158.58950533883541</v>
      </c>
      <c r="N8" s="28">
        <f t="shared" ref="N8:N18" si="6">$M$1+($M$2+$M$3)*C8</f>
        <v>162.1710998388354</v>
      </c>
      <c r="O8" s="28">
        <f t="shared" ref="O8:O18" si="7">M8-N8</f>
        <v>-3.5815944999999942</v>
      </c>
    </row>
    <row r="9" spans="1:19" x14ac:dyDescent="0.25">
      <c r="A9" s="1">
        <v>45717</v>
      </c>
      <c r="B9" s="24">
        <v>9.9065999999999992</v>
      </c>
      <c r="C9" s="24">
        <v>10.1317</v>
      </c>
      <c r="E9" s="28">
        <f t="shared" si="0"/>
        <v>176.96749587201433</v>
      </c>
      <c r="F9" s="28">
        <f t="shared" si="0"/>
        <v>180.50574394105826</v>
      </c>
      <c r="G9" s="28">
        <f t="shared" si="1"/>
        <v>-3.5382480690439309</v>
      </c>
      <c r="H9" s="9"/>
      <c r="I9" s="28">
        <f t="shared" si="2"/>
        <v>167.85579627042256</v>
      </c>
      <c r="J9" s="28">
        <f t="shared" si="3"/>
        <v>170.94274232057822</v>
      </c>
      <c r="K9" s="28">
        <f t="shared" si="4"/>
        <v>-3.0869460501556603</v>
      </c>
      <c r="M9" s="28">
        <f t="shared" si="5"/>
        <v>136.30101933883537</v>
      </c>
      <c r="N9" s="28">
        <f t="shared" si="6"/>
        <v>137.82505888883537</v>
      </c>
      <c r="O9" s="28">
        <f t="shared" si="7"/>
        <v>-1.5240395499999977</v>
      </c>
    </row>
    <row r="10" spans="1:19" x14ac:dyDescent="0.25">
      <c r="A10" s="1">
        <v>45748</v>
      </c>
      <c r="B10" s="24">
        <v>4.6779000000000002</v>
      </c>
      <c r="C10" s="24">
        <v>4.7074999999999996</v>
      </c>
      <c r="E10" s="28">
        <f t="shared" si="0"/>
        <v>94.779856251357259</v>
      </c>
      <c r="F10" s="28">
        <f t="shared" si="0"/>
        <v>95.245125655371908</v>
      </c>
      <c r="G10" s="28">
        <f t="shared" si="1"/>
        <v>-0.46526940401464856</v>
      </c>
      <c r="H10" s="9"/>
      <c r="I10" s="28">
        <f t="shared" si="2"/>
        <v>96.151154722448638</v>
      </c>
      <c r="J10" s="28">
        <f t="shared" si="3"/>
        <v>96.557079214161689</v>
      </c>
      <c r="K10" s="28">
        <f t="shared" si="4"/>
        <v>-0.40592449171305134</v>
      </c>
      <c r="M10" s="28">
        <f t="shared" si="5"/>
        <v>100.90010598883539</v>
      </c>
      <c r="N10" s="28">
        <f t="shared" si="6"/>
        <v>101.10051278883539</v>
      </c>
      <c r="O10" s="28">
        <f t="shared" si="7"/>
        <v>-0.20040679999999611</v>
      </c>
    </row>
    <row r="11" spans="1:19" x14ac:dyDescent="0.25">
      <c r="A11" s="1">
        <v>45778</v>
      </c>
      <c r="B11" s="24">
        <v>2.1535000000000002</v>
      </c>
      <c r="C11" s="24">
        <v>2.2029999999999998</v>
      </c>
      <c r="E11" s="28">
        <f t="shared" si="0"/>
        <v>55.099920998161117</v>
      </c>
      <c r="F11" s="28">
        <f t="shared" si="0"/>
        <v>55.87798976500995</v>
      </c>
      <c r="G11" s="28">
        <f t="shared" si="1"/>
        <v>-0.77806876684883264</v>
      </c>
      <c r="H11" s="9"/>
      <c r="I11" s="28">
        <f t="shared" si="2"/>
        <v>61.5323781386505</v>
      </c>
      <c r="J11" s="28">
        <f t="shared" si="3"/>
        <v>62.211204569049002</v>
      </c>
      <c r="K11" s="28">
        <f t="shared" si="4"/>
        <v>-0.67882643039850166</v>
      </c>
      <c r="M11" s="28">
        <f t="shared" si="5"/>
        <v>83.808655788835381</v>
      </c>
      <c r="N11" s="28">
        <f t="shared" si="6"/>
        <v>84.143795538835391</v>
      </c>
      <c r="O11" s="28">
        <f t="shared" si="7"/>
        <v>-0.33513975000001039</v>
      </c>
    </row>
    <row r="12" spans="1:19" x14ac:dyDescent="0.25">
      <c r="A12" s="1">
        <v>45809</v>
      </c>
      <c r="B12" s="24">
        <v>1.1664000000000001</v>
      </c>
      <c r="C12" s="24">
        <v>1.2981</v>
      </c>
      <c r="E12" s="28">
        <f t="shared" si="0"/>
        <v>39.584129487929012</v>
      </c>
      <c r="F12" s="28">
        <f t="shared" si="0"/>
        <v>41.654263964575314</v>
      </c>
      <c r="G12" s="28">
        <f t="shared" si="1"/>
        <v>-2.0701344766463023</v>
      </c>
      <c r="H12" s="9"/>
      <c r="I12" s="28">
        <f t="shared" si="2"/>
        <v>47.995619159935892</v>
      </c>
      <c r="J12" s="28">
        <f t="shared" si="3"/>
        <v>49.801708874753757</v>
      </c>
      <c r="K12" s="28">
        <f t="shared" si="4"/>
        <v>-1.8060897148178654</v>
      </c>
      <c r="M12" s="28">
        <f t="shared" si="5"/>
        <v>77.125495238835384</v>
      </c>
      <c r="N12" s="28">
        <f t="shared" si="6"/>
        <v>78.017170088835385</v>
      </c>
      <c r="O12" s="28">
        <f t="shared" si="7"/>
        <v>-0.89167485000000113</v>
      </c>
    </row>
    <row r="13" spans="1:19" x14ac:dyDescent="0.25">
      <c r="A13" s="1">
        <v>45839</v>
      </c>
      <c r="B13" s="24">
        <v>0.74870000000000003</v>
      </c>
      <c r="C13" s="24">
        <v>0.84240000000000004</v>
      </c>
      <c r="E13" s="28">
        <f t="shared" si="0"/>
        <v>33.018486580600523</v>
      </c>
      <c r="F13" s="28">
        <f t="shared" si="0"/>
        <v>34.491315741282065</v>
      </c>
      <c r="G13" s="28">
        <f t="shared" si="1"/>
        <v>-1.4728291606815418</v>
      </c>
      <c r="H13" s="9"/>
      <c r="I13" s="28">
        <f t="shared" si="2"/>
        <v>42.267421180593274</v>
      </c>
      <c r="J13" s="28">
        <f t="shared" si="3"/>
        <v>43.552391615509251</v>
      </c>
      <c r="K13" s="28">
        <f t="shared" si="4"/>
        <v>-1.2849704349159765</v>
      </c>
      <c r="M13" s="28">
        <f t="shared" si="5"/>
        <v>74.297457388835383</v>
      </c>
      <c r="N13" s="28">
        <f t="shared" si="6"/>
        <v>74.931853238835387</v>
      </c>
      <c r="O13" s="28">
        <f t="shared" si="7"/>
        <v>-0.6343958500000042</v>
      </c>
    </row>
    <row r="14" spans="1:19" x14ac:dyDescent="0.25">
      <c r="A14" s="1">
        <v>45870</v>
      </c>
      <c r="B14" s="24">
        <v>0.68149999999999999</v>
      </c>
      <c r="C14" s="24">
        <v>0.77380000000000004</v>
      </c>
      <c r="E14" s="28">
        <f t="shared" si="0"/>
        <v>31.962199284999674</v>
      </c>
      <c r="F14" s="28">
        <f t="shared" si="0"/>
        <v>33.413022460356196</v>
      </c>
      <c r="G14" s="28">
        <f t="shared" si="1"/>
        <v>-1.4508231753565219</v>
      </c>
      <c r="H14" s="9"/>
      <c r="I14" s="28">
        <f t="shared" si="2"/>
        <v>41.345862875082567</v>
      </c>
      <c r="J14" s="28">
        <f t="shared" si="3"/>
        <v>42.611634178633736</v>
      </c>
      <c r="K14" s="28">
        <f t="shared" si="4"/>
        <v>-1.2657713035511691</v>
      </c>
      <c r="M14" s="28">
        <f t="shared" si="5"/>
        <v>73.842479788835391</v>
      </c>
      <c r="N14" s="28">
        <f t="shared" si="6"/>
        <v>74.467396938835392</v>
      </c>
      <c r="O14" s="28">
        <f t="shared" si="7"/>
        <v>-0.6249171500000017</v>
      </c>
    </row>
    <row r="15" spans="1:19" x14ac:dyDescent="0.25">
      <c r="A15" s="1">
        <v>45901</v>
      </c>
      <c r="B15" s="24">
        <v>0.80330000000000001</v>
      </c>
      <c r="C15" s="24">
        <v>0.92290000000000005</v>
      </c>
      <c r="E15" s="28">
        <f t="shared" si="0"/>
        <v>33.876720008276209</v>
      </c>
      <c r="F15" s="28">
        <f t="shared" si="0"/>
        <v>35.756659897470577</v>
      </c>
      <c r="G15" s="28">
        <f t="shared" si="1"/>
        <v>-1.8799398891943682</v>
      </c>
      <c r="H15" s="9"/>
      <c r="I15" s="28">
        <f t="shared" si="2"/>
        <v>43.016187303820729</v>
      </c>
      <c r="J15" s="28">
        <f t="shared" si="3"/>
        <v>44.656341668985625</v>
      </c>
      <c r="K15" s="28">
        <f t="shared" si="4"/>
        <v>-1.6401543651648964</v>
      </c>
      <c r="M15" s="28">
        <f t="shared" si="5"/>
        <v>74.667126688835381</v>
      </c>
      <c r="N15" s="28">
        <f t="shared" si="6"/>
        <v>75.476878488835382</v>
      </c>
      <c r="O15" s="28">
        <f t="shared" si="7"/>
        <v>-0.8097518000000008</v>
      </c>
    </row>
    <row r="16" spans="1:19" x14ac:dyDescent="0.25">
      <c r="A16" s="1">
        <v>45931</v>
      </c>
      <c r="B16" s="24">
        <v>0.97440000000000004</v>
      </c>
      <c r="C16" s="24">
        <v>1.0537000000000001</v>
      </c>
      <c r="E16" s="28">
        <f t="shared" si="0"/>
        <v>36.566165786212302</v>
      </c>
      <c r="F16" s="28">
        <f t="shared" si="0"/>
        <v>37.81264766926509</v>
      </c>
      <c r="G16" s="28">
        <f t="shared" si="1"/>
        <v>-1.2464818830527875</v>
      </c>
      <c r="H16" s="9"/>
      <c r="I16" s="28">
        <f t="shared" si="2"/>
        <v>45.362595429905291</v>
      </c>
      <c r="J16" s="28">
        <f t="shared" si="3"/>
        <v>46.450089085068967</v>
      </c>
      <c r="K16" s="28">
        <f t="shared" si="4"/>
        <v>-1.0874936551636765</v>
      </c>
      <c r="M16" s="28">
        <f t="shared" si="5"/>
        <v>75.825559238835382</v>
      </c>
      <c r="N16" s="28">
        <f t="shared" si="6"/>
        <v>76.362459888835389</v>
      </c>
      <c r="O16" s="28">
        <f t="shared" si="7"/>
        <v>-0.53690065000000686</v>
      </c>
    </row>
    <row r="17" spans="1:19" x14ac:dyDescent="0.25">
      <c r="A17" s="1">
        <v>45962</v>
      </c>
      <c r="B17" s="24">
        <v>4.3193999999999999</v>
      </c>
      <c r="C17" s="24">
        <v>4.2892000000000001</v>
      </c>
      <c r="E17" s="28">
        <f t="shared" si="0"/>
        <v>89.144752152058089</v>
      </c>
      <c r="F17" s="28">
        <f t="shared" si="0"/>
        <v>88.670051611475571</v>
      </c>
      <c r="G17" s="28">
        <f t="shared" si="1"/>
        <v>0.47470054058251776</v>
      </c>
      <c r="H17" s="9"/>
      <c r="I17" s="28">
        <f t="shared" si="2"/>
        <v>91.23480572653213</v>
      </c>
      <c r="J17" s="28">
        <f t="shared" si="3"/>
        <v>90.82065303566273</v>
      </c>
      <c r="K17" s="28">
        <f t="shared" si="4"/>
        <v>0.41415269086940043</v>
      </c>
      <c r="M17" s="28">
        <f t="shared" si="5"/>
        <v>98.472881738835383</v>
      </c>
      <c r="N17" s="28">
        <f t="shared" si="6"/>
        <v>98.268412638835386</v>
      </c>
      <c r="O17" s="28">
        <f t="shared" si="7"/>
        <v>0.20446909999999718</v>
      </c>
    </row>
    <row r="18" spans="1:19" x14ac:dyDescent="0.25">
      <c r="A18" s="1">
        <v>45992</v>
      </c>
      <c r="B18" s="24">
        <v>10.7079</v>
      </c>
      <c r="C18" s="24">
        <v>10.933400000000001</v>
      </c>
      <c r="E18" s="28">
        <f t="shared" si="0"/>
        <v>189.56277875839766</v>
      </c>
      <c r="F18" s="28">
        <f t="shared" si="0"/>
        <v>193.10731425182016</v>
      </c>
      <c r="G18" s="28">
        <f t="shared" si="1"/>
        <v>-3.5445354934225008</v>
      </c>
      <c r="H18" s="9"/>
      <c r="I18" s="28">
        <f t="shared" si="2"/>
        <v>178.84455624372214</v>
      </c>
      <c r="J18" s="28">
        <f t="shared" si="3"/>
        <v>181.93698775998203</v>
      </c>
      <c r="K18" s="28">
        <f t="shared" si="4"/>
        <v>-3.092431516259893</v>
      </c>
      <c r="M18" s="28">
        <f t="shared" si="5"/>
        <v>141.72622098883539</v>
      </c>
      <c r="N18" s="28">
        <f t="shared" si="6"/>
        <v>143.25296873883539</v>
      </c>
      <c r="O18" s="28">
        <f t="shared" si="7"/>
        <v>-1.5267477499999984</v>
      </c>
    </row>
    <row r="19" spans="1:19" x14ac:dyDescent="0.25">
      <c r="A19" t="s">
        <v>17</v>
      </c>
      <c r="B19" s="24">
        <f>SUM(B7:B18)</f>
        <v>63.116200000000013</v>
      </c>
      <c r="C19" s="24">
        <f>SUM(C7:C18)</f>
        <v>65.03070000000001</v>
      </c>
      <c r="E19" s="28">
        <f t="shared" ref="E19:G19" si="8">SUM(E7:E18)</f>
        <v>1247.0958364077715</v>
      </c>
      <c r="F19" s="28">
        <f t="shared" si="8"/>
        <v>1277.1890213397332</v>
      </c>
      <c r="G19" s="28">
        <f t="shared" si="8"/>
        <v>-30.093184931961677</v>
      </c>
      <c r="H19" s="9"/>
      <c r="I19" s="28">
        <f t="shared" ref="I19:K19" si="9">SUM(I7:I18)</f>
        <v>1249.5544393195692</v>
      </c>
      <c r="J19" s="28">
        <f t="shared" si="9"/>
        <v>1275.8092514609421</v>
      </c>
      <c r="K19" s="28">
        <f t="shared" si="9"/>
        <v>-26.254812141372824</v>
      </c>
      <c r="M19" s="28">
        <f t="shared" ref="M19" si="10">SUM(M7:M18)</f>
        <v>1258.0688405660246</v>
      </c>
      <c r="N19" s="28">
        <f t="shared" ref="N19" si="11">SUM(N7:N18)</f>
        <v>1271.0309628160246</v>
      </c>
      <c r="O19" s="28">
        <f t="shared" ref="O19" si="12">SUM(O7:O18)</f>
        <v>-12.962122250000036</v>
      </c>
    </row>
    <row r="20" spans="1:19" x14ac:dyDescent="0.25">
      <c r="A20" s="29" t="s">
        <v>28</v>
      </c>
    </row>
    <row r="21" spans="1:19" x14ac:dyDescent="0.25">
      <c r="E21" s="30" t="s">
        <v>25</v>
      </c>
      <c r="F21" s="13"/>
      <c r="G21" s="13"/>
      <c r="H21" s="30"/>
      <c r="I21" s="13"/>
      <c r="J21" s="13"/>
      <c r="K21" s="13"/>
      <c r="M21" s="30" t="s">
        <v>26</v>
      </c>
      <c r="N21" s="13"/>
      <c r="O21" s="13"/>
      <c r="P21" s="13"/>
      <c r="Q21" s="13"/>
      <c r="R21" s="13"/>
      <c r="S21" s="13"/>
    </row>
    <row r="22" spans="1:19" s="7" customFormat="1" ht="45" x14ac:dyDescent="0.25">
      <c r="E22" s="20" t="s">
        <v>1</v>
      </c>
      <c r="F22" s="20" t="s">
        <v>23</v>
      </c>
      <c r="G22" s="20" t="s">
        <v>29</v>
      </c>
      <c r="H22" s="20" t="s">
        <v>30</v>
      </c>
      <c r="I22" s="20" t="s">
        <v>4</v>
      </c>
      <c r="J22" s="20" t="s">
        <v>29</v>
      </c>
      <c r="K22" s="20" t="s">
        <v>30</v>
      </c>
      <c r="M22" s="20" t="s">
        <v>1</v>
      </c>
      <c r="N22" s="20" t="s">
        <v>23</v>
      </c>
      <c r="O22" s="20" t="s">
        <v>29</v>
      </c>
      <c r="P22" s="20" t="s">
        <v>30</v>
      </c>
      <c r="Q22" s="20" t="s">
        <v>4</v>
      </c>
      <c r="R22" s="20" t="s">
        <v>29</v>
      </c>
      <c r="S22" s="20" t="s">
        <v>30</v>
      </c>
    </row>
    <row r="23" spans="1:19" x14ac:dyDescent="0.25">
      <c r="D23" s="1">
        <v>45658</v>
      </c>
      <c r="E23" s="32">
        <f>E7</f>
        <v>237.82033272006677</v>
      </c>
      <c r="F23" s="32">
        <f>I7</f>
        <v>220.94687996021662</v>
      </c>
      <c r="G23" s="32">
        <f>F23-E23</f>
        <v>-16.873452759850153</v>
      </c>
      <c r="H23" s="31">
        <f>G23/E23</f>
        <v>-7.0950421130356142E-2</v>
      </c>
      <c r="I23" s="32">
        <f>M7</f>
        <v>162.51233303883538</v>
      </c>
      <c r="J23" s="32">
        <f>I23-E23</f>
        <v>-75.307999681231394</v>
      </c>
      <c r="K23" s="31">
        <f>J23/E23</f>
        <v>-0.3166592142055189</v>
      </c>
      <c r="M23" s="32">
        <f>F7</f>
        <v>243.62676913368213</v>
      </c>
      <c r="N23" s="32">
        <f>J7</f>
        <v>226.01270790747341</v>
      </c>
      <c r="O23" s="32">
        <f>N23-M23</f>
        <v>-17.614061226208719</v>
      </c>
      <c r="P23" s="31">
        <f>O23/M23</f>
        <v>-7.2299367137868109E-2</v>
      </c>
      <c r="Q23" s="32">
        <f>N7</f>
        <v>165.0133557388354</v>
      </c>
      <c r="R23" s="32">
        <f>Q23-M23</f>
        <v>-78.613413394846731</v>
      </c>
      <c r="S23" s="31">
        <f>R23/M23</f>
        <v>-0.32267970254003664</v>
      </c>
    </row>
    <row r="24" spans="1:19" x14ac:dyDescent="0.25">
      <c r="D24" s="1">
        <v>45689</v>
      </c>
      <c r="E24" s="32">
        <f t="shared" ref="E24:E34" si="13">E8</f>
        <v>228.71299850769876</v>
      </c>
      <c r="F24" s="32">
        <f t="shared" ref="F24:F34" si="14">I8</f>
        <v>213.00118230823887</v>
      </c>
      <c r="G24" s="32">
        <f t="shared" ref="G24:G34" si="15">F24-E24</f>
        <v>-15.711816199459889</v>
      </c>
      <c r="H24" s="31">
        <f t="shared" ref="H24:H35" si="16">G24/E24</f>
        <v>-6.8696647335201685E-2</v>
      </c>
      <c r="I24" s="32">
        <f t="shared" ref="I24:I34" si="17">M8</f>
        <v>158.58950533883541</v>
      </c>
      <c r="J24" s="32">
        <f t="shared" ref="J24:J34" si="18">I24-E24</f>
        <v>-70.123493168863348</v>
      </c>
      <c r="K24" s="31">
        <f t="shared" ref="K24:K35" si="19">J24/E24</f>
        <v>-0.30660038400267359</v>
      </c>
      <c r="M24" s="32">
        <f t="shared" ref="M24:M34" si="20">F8</f>
        <v>237.02811724836616</v>
      </c>
      <c r="N24" s="32">
        <f t="shared" ref="N24:N34" si="21">J8</f>
        <v>220.25571123108361</v>
      </c>
      <c r="O24" s="32">
        <f t="shared" ref="O24:O34" si="22">N24-M24</f>
        <v>-16.772406017282549</v>
      </c>
      <c r="P24" s="31">
        <f t="shared" ref="P24:P35" si="23">O24/M24</f>
        <v>-7.07612506566377E-2</v>
      </c>
      <c r="Q24" s="32">
        <f t="shared" ref="Q24:Q34" si="24">N8</f>
        <v>162.1710998388354</v>
      </c>
      <c r="R24" s="32">
        <f t="shared" ref="R24:R34" si="25">Q24-M24</f>
        <v>-74.857017409530755</v>
      </c>
      <c r="S24" s="31">
        <f t="shared" ref="S24:S35" si="26">R24/M24</f>
        <v>-0.31581492642534481</v>
      </c>
    </row>
    <row r="25" spans="1:19" x14ac:dyDescent="0.25">
      <c r="D25" s="1">
        <v>45717</v>
      </c>
      <c r="E25" s="32">
        <f t="shared" si="13"/>
        <v>176.96749587201433</v>
      </c>
      <c r="F25" s="32">
        <f t="shared" si="14"/>
        <v>167.85579627042256</v>
      </c>
      <c r="G25" s="32">
        <f t="shared" si="15"/>
        <v>-9.1116996015917664</v>
      </c>
      <c r="H25" s="31">
        <f t="shared" si="16"/>
        <v>-5.1487984031720099E-2</v>
      </c>
      <c r="I25" s="32">
        <f t="shared" si="17"/>
        <v>136.30101933883537</v>
      </c>
      <c r="J25" s="32">
        <f t="shared" si="18"/>
        <v>-40.666476533178951</v>
      </c>
      <c r="K25" s="31">
        <f t="shared" si="19"/>
        <v>-0.22979630430319015</v>
      </c>
      <c r="M25" s="32">
        <f t="shared" si="20"/>
        <v>180.50574394105826</v>
      </c>
      <c r="N25" s="32">
        <f t="shared" si="21"/>
        <v>170.94274232057822</v>
      </c>
      <c r="O25" s="32">
        <f t="shared" si="22"/>
        <v>-9.563001620480037</v>
      </c>
      <c r="P25" s="31">
        <f t="shared" si="23"/>
        <v>-5.2978932479858964E-2</v>
      </c>
      <c r="Q25" s="32">
        <f t="shared" si="24"/>
        <v>137.82505888883537</v>
      </c>
      <c r="R25" s="32">
        <f t="shared" si="25"/>
        <v>-42.680685052222884</v>
      </c>
      <c r="S25" s="31">
        <f t="shared" si="26"/>
        <v>-0.2364505645103443</v>
      </c>
    </row>
    <row r="26" spans="1:19" x14ac:dyDescent="0.25">
      <c r="D26" s="1">
        <v>45748</v>
      </c>
      <c r="E26" s="32">
        <f t="shared" si="13"/>
        <v>94.779856251357259</v>
      </c>
      <c r="F26" s="32">
        <f t="shared" si="14"/>
        <v>96.151154722448638</v>
      </c>
      <c r="G26" s="32">
        <f t="shared" si="15"/>
        <v>1.3712984710913787</v>
      </c>
      <c r="H26" s="31">
        <f t="shared" si="16"/>
        <v>1.4468248057421395E-2</v>
      </c>
      <c r="I26" s="32">
        <f t="shared" si="17"/>
        <v>100.90010598883539</v>
      </c>
      <c r="J26" s="32">
        <f t="shared" si="18"/>
        <v>6.1202497374781331</v>
      </c>
      <c r="K26" s="31">
        <f t="shared" si="19"/>
        <v>6.4573317364474164E-2</v>
      </c>
      <c r="M26" s="32">
        <f t="shared" si="20"/>
        <v>95.245125655371908</v>
      </c>
      <c r="N26" s="32">
        <f t="shared" si="21"/>
        <v>96.557079214161689</v>
      </c>
      <c r="O26" s="32">
        <f t="shared" si="22"/>
        <v>1.3119535587897815</v>
      </c>
      <c r="P26" s="31">
        <f t="shared" si="23"/>
        <v>1.3774495542552587E-2</v>
      </c>
      <c r="Q26" s="32">
        <f t="shared" si="24"/>
        <v>101.10051278883539</v>
      </c>
      <c r="R26" s="32">
        <f t="shared" si="25"/>
        <v>5.8553871334634806</v>
      </c>
      <c r="S26" s="31">
        <f t="shared" si="26"/>
        <v>6.1477026705284543E-2</v>
      </c>
    </row>
    <row r="27" spans="1:19" x14ac:dyDescent="0.25">
      <c r="D27" s="1">
        <v>45778</v>
      </c>
      <c r="E27" s="32">
        <f t="shared" si="13"/>
        <v>55.099920998161117</v>
      </c>
      <c r="F27" s="32">
        <f t="shared" si="14"/>
        <v>61.5323781386505</v>
      </c>
      <c r="G27" s="32">
        <f t="shared" si="15"/>
        <v>6.4324571404893831</v>
      </c>
      <c r="H27" s="31">
        <f t="shared" si="16"/>
        <v>0.11674167628487267</v>
      </c>
      <c r="I27" s="32">
        <f t="shared" si="17"/>
        <v>83.808655788835381</v>
      </c>
      <c r="J27" s="32">
        <f t="shared" si="18"/>
        <v>28.708734790674264</v>
      </c>
      <c r="K27" s="31">
        <f t="shared" si="19"/>
        <v>0.52103041657051341</v>
      </c>
      <c r="M27" s="32">
        <f t="shared" si="20"/>
        <v>55.87798976500995</v>
      </c>
      <c r="N27" s="32">
        <f t="shared" si="21"/>
        <v>62.211204569049002</v>
      </c>
      <c r="O27" s="32">
        <f t="shared" si="22"/>
        <v>6.3332148040390521</v>
      </c>
      <c r="P27" s="31">
        <f t="shared" si="23"/>
        <v>0.11334006163558924</v>
      </c>
      <c r="Q27" s="32">
        <f t="shared" si="24"/>
        <v>84.143795538835391</v>
      </c>
      <c r="R27" s="32">
        <f t="shared" si="25"/>
        <v>28.265805773825441</v>
      </c>
      <c r="S27" s="31">
        <f t="shared" si="26"/>
        <v>0.50584865154768166</v>
      </c>
    </row>
    <row r="28" spans="1:19" x14ac:dyDescent="0.25">
      <c r="D28" s="1">
        <v>45809</v>
      </c>
      <c r="E28" s="32">
        <f t="shared" si="13"/>
        <v>39.584129487929012</v>
      </c>
      <c r="F28" s="32">
        <f t="shared" si="14"/>
        <v>47.995619159935892</v>
      </c>
      <c r="G28" s="32">
        <f t="shared" si="15"/>
        <v>8.4114896720068799</v>
      </c>
      <c r="H28" s="31">
        <f t="shared" si="16"/>
        <v>0.21249651769080644</v>
      </c>
      <c r="I28" s="32">
        <f t="shared" si="17"/>
        <v>77.125495238835384</v>
      </c>
      <c r="J28" s="32">
        <f t="shared" si="18"/>
        <v>37.541365750906373</v>
      </c>
      <c r="K28" s="31">
        <f t="shared" si="19"/>
        <v>0.94839437513345926</v>
      </c>
      <c r="M28" s="32">
        <f t="shared" si="20"/>
        <v>41.654263964575314</v>
      </c>
      <c r="N28" s="32">
        <f t="shared" si="21"/>
        <v>49.801708874753757</v>
      </c>
      <c r="O28" s="32">
        <f t="shared" si="22"/>
        <v>8.147444910178443</v>
      </c>
      <c r="P28" s="31">
        <f t="shared" si="23"/>
        <v>0.19559690016626874</v>
      </c>
      <c r="Q28" s="32">
        <f t="shared" si="24"/>
        <v>78.017170088835385</v>
      </c>
      <c r="R28" s="32">
        <f t="shared" si="25"/>
        <v>36.362906124260071</v>
      </c>
      <c r="S28" s="31">
        <f t="shared" si="26"/>
        <v>0.87296959934725393</v>
      </c>
    </row>
    <row r="29" spans="1:19" x14ac:dyDescent="0.25">
      <c r="D29" s="1">
        <v>45839</v>
      </c>
      <c r="E29" s="32">
        <f t="shared" si="13"/>
        <v>33.018486580600523</v>
      </c>
      <c r="F29" s="32">
        <f t="shared" si="14"/>
        <v>42.267421180593274</v>
      </c>
      <c r="G29" s="32">
        <f t="shared" si="15"/>
        <v>9.2489345999927508</v>
      </c>
      <c r="H29" s="31">
        <f t="shared" si="16"/>
        <v>0.28011382585375105</v>
      </c>
      <c r="I29" s="32">
        <f t="shared" si="17"/>
        <v>74.297457388835383</v>
      </c>
      <c r="J29" s="32">
        <f t="shared" si="18"/>
        <v>41.27897080823486</v>
      </c>
      <c r="K29" s="31">
        <f t="shared" si="19"/>
        <v>1.250177554548719</v>
      </c>
      <c r="M29" s="32">
        <f t="shared" si="20"/>
        <v>34.491315741282065</v>
      </c>
      <c r="N29" s="32">
        <f t="shared" si="21"/>
        <v>43.552391615509251</v>
      </c>
      <c r="O29" s="32">
        <f t="shared" si="22"/>
        <v>9.0610758742271855</v>
      </c>
      <c r="P29" s="31">
        <f t="shared" si="23"/>
        <v>0.26270600814981782</v>
      </c>
      <c r="Q29" s="32">
        <f t="shared" si="24"/>
        <v>74.931853238835387</v>
      </c>
      <c r="R29" s="32">
        <f t="shared" si="25"/>
        <v>40.440537497553322</v>
      </c>
      <c r="S29" s="31">
        <f t="shared" si="26"/>
        <v>1.1724846277508265</v>
      </c>
    </row>
    <row r="30" spans="1:19" x14ac:dyDescent="0.25">
      <c r="D30" s="1">
        <v>45870</v>
      </c>
      <c r="E30" s="32">
        <f t="shared" si="13"/>
        <v>31.962199284999674</v>
      </c>
      <c r="F30" s="32">
        <f t="shared" si="14"/>
        <v>41.345862875082567</v>
      </c>
      <c r="G30" s="32">
        <f t="shared" si="15"/>
        <v>9.3836635900828931</v>
      </c>
      <c r="H30" s="31">
        <f t="shared" si="16"/>
        <v>0.29358629255799629</v>
      </c>
      <c r="I30" s="32">
        <f t="shared" si="17"/>
        <v>73.842479788835391</v>
      </c>
      <c r="J30" s="32">
        <f t="shared" si="18"/>
        <v>41.880280503835721</v>
      </c>
      <c r="K30" s="31">
        <f t="shared" si="19"/>
        <v>1.3103065946870167</v>
      </c>
      <c r="M30" s="32">
        <f t="shared" si="20"/>
        <v>33.413022460356196</v>
      </c>
      <c r="N30" s="32">
        <f t="shared" si="21"/>
        <v>42.611634178633736</v>
      </c>
      <c r="O30" s="32">
        <f t="shared" si="22"/>
        <v>9.1986117182775402</v>
      </c>
      <c r="P30" s="31">
        <f t="shared" si="23"/>
        <v>0.27530019857351989</v>
      </c>
      <c r="Q30" s="32">
        <f t="shared" si="24"/>
        <v>74.467396938835392</v>
      </c>
      <c r="R30" s="32">
        <f t="shared" si="25"/>
        <v>41.054374478479197</v>
      </c>
      <c r="S30" s="31">
        <f t="shared" si="26"/>
        <v>1.2286938281979518</v>
      </c>
    </row>
    <row r="31" spans="1:19" x14ac:dyDescent="0.25">
      <c r="D31" s="1">
        <v>45901</v>
      </c>
      <c r="E31" s="32">
        <f t="shared" si="13"/>
        <v>33.876720008276209</v>
      </c>
      <c r="F31" s="32">
        <f t="shared" si="14"/>
        <v>43.016187303820729</v>
      </c>
      <c r="G31" s="32">
        <f t="shared" si="15"/>
        <v>9.1394672955445202</v>
      </c>
      <c r="H31" s="31">
        <f t="shared" si="16"/>
        <v>0.26978607413326067</v>
      </c>
      <c r="I31" s="32">
        <f t="shared" si="17"/>
        <v>74.667126688835381</v>
      </c>
      <c r="J31" s="32">
        <f t="shared" si="18"/>
        <v>40.790406680559173</v>
      </c>
      <c r="K31" s="31">
        <f t="shared" si="19"/>
        <v>1.2040837091251433</v>
      </c>
      <c r="M31" s="32">
        <f t="shared" si="20"/>
        <v>35.756659897470577</v>
      </c>
      <c r="N31" s="32">
        <f t="shared" si="21"/>
        <v>44.656341668985625</v>
      </c>
      <c r="O31" s="32">
        <f t="shared" si="22"/>
        <v>8.8996817715150485</v>
      </c>
      <c r="P31" s="31">
        <f t="shared" si="23"/>
        <v>0.24889578045136737</v>
      </c>
      <c r="Q31" s="32">
        <f t="shared" si="24"/>
        <v>75.476878488835382</v>
      </c>
      <c r="R31" s="32">
        <f t="shared" si="25"/>
        <v>39.720218591364805</v>
      </c>
      <c r="S31" s="31">
        <f t="shared" si="26"/>
        <v>1.110848124664312</v>
      </c>
    </row>
    <row r="32" spans="1:19" x14ac:dyDescent="0.25">
      <c r="D32" s="1">
        <v>45931</v>
      </c>
      <c r="E32" s="32">
        <f t="shared" si="13"/>
        <v>36.566165786212302</v>
      </c>
      <c r="F32" s="32">
        <f t="shared" si="14"/>
        <v>45.362595429905291</v>
      </c>
      <c r="G32" s="32">
        <f t="shared" si="15"/>
        <v>8.7964296436929885</v>
      </c>
      <c r="H32" s="31">
        <f t="shared" si="16"/>
        <v>0.24056199097061975</v>
      </c>
      <c r="I32" s="32">
        <f t="shared" si="17"/>
        <v>75.825559238835382</v>
      </c>
      <c r="J32" s="32">
        <f t="shared" si="18"/>
        <v>39.25939345262308</v>
      </c>
      <c r="K32" s="31">
        <f t="shared" si="19"/>
        <v>1.0736535430637437</v>
      </c>
      <c r="M32" s="32">
        <f t="shared" si="20"/>
        <v>37.81264766926509</v>
      </c>
      <c r="N32" s="32">
        <f t="shared" si="21"/>
        <v>46.450089085068967</v>
      </c>
      <c r="O32" s="32">
        <f t="shared" si="22"/>
        <v>8.6374414158038775</v>
      </c>
      <c r="P32" s="31">
        <f t="shared" si="23"/>
        <v>0.22842731065416957</v>
      </c>
      <c r="Q32" s="32">
        <f t="shared" si="24"/>
        <v>76.362459888835389</v>
      </c>
      <c r="R32" s="32">
        <f t="shared" si="25"/>
        <v>38.549812219570299</v>
      </c>
      <c r="S32" s="31">
        <f t="shared" si="26"/>
        <v>1.019495184699917</v>
      </c>
    </row>
    <row r="33" spans="4:19" x14ac:dyDescent="0.25">
      <c r="D33" s="1">
        <v>45962</v>
      </c>
      <c r="E33" s="32">
        <f t="shared" si="13"/>
        <v>89.144752152058089</v>
      </c>
      <c r="F33" s="32">
        <f t="shared" si="14"/>
        <v>91.23480572653213</v>
      </c>
      <c r="G33" s="32">
        <f t="shared" si="15"/>
        <v>2.0900535744740409</v>
      </c>
      <c r="H33" s="31">
        <f t="shared" si="16"/>
        <v>2.3445615406602349E-2</v>
      </c>
      <c r="I33" s="32">
        <f t="shared" si="17"/>
        <v>98.472881738835383</v>
      </c>
      <c r="J33" s="32">
        <f t="shared" si="18"/>
        <v>9.328129586777294</v>
      </c>
      <c r="K33" s="31">
        <f t="shared" si="19"/>
        <v>0.10464025488416746</v>
      </c>
      <c r="M33" s="32">
        <f t="shared" si="20"/>
        <v>88.670051611475571</v>
      </c>
      <c r="N33" s="32">
        <f t="shared" si="21"/>
        <v>90.82065303566273</v>
      </c>
      <c r="O33" s="32">
        <f t="shared" si="22"/>
        <v>2.1506014241871583</v>
      </c>
      <c r="P33" s="31">
        <f t="shared" si="23"/>
        <v>2.4253977358786493E-2</v>
      </c>
      <c r="Q33" s="32">
        <f t="shared" si="24"/>
        <v>98.268412638835386</v>
      </c>
      <c r="R33" s="32">
        <f t="shared" si="25"/>
        <v>9.5983610273598146</v>
      </c>
      <c r="S33" s="31">
        <f t="shared" si="26"/>
        <v>0.10824805955247246</v>
      </c>
    </row>
    <row r="34" spans="4:19" x14ac:dyDescent="0.25">
      <c r="D34" s="1">
        <v>45992</v>
      </c>
      <c r="E34" s="32">
        <f t="shared" si="13"/>
        <v>189.56277875839766</v>
      </c>
      <c r="F34" s="32">
        <f t="shared" si="14"/>
        <v>178.84455624372214</v>
      </c>
      <c r="G34" s="32">
        <f t="shared" si="15"/>
        <v>-10.718222514675517</v>
      </c>
      <c r="H34" s="31">
        <f t="shared" si="16"/>
        <v>-5.6541809446337306E-2</v>
      </c>
      <c r="I34" s="32">
        <f t="shared" si="17"/>
        <v>141.72622098883539</v>
      </c>
      <c r="J34" s="32">
        <f t="shared" si="18"/>
        <v>-47.836557769562262</v>
      </c>
      <c r="K34" s="31">
        <f t="shared" si="19"/>
        <v>-0.25235206026669987</v>
      </c>
      <c r="M34" s="32">
        <f t="shared" si="20"/>
        <v>193.10731425182016</v>
      </c>
      <c r="N34" s="32">
        <f t="shared" si="21"/>
        <v>181.93698775998203</v>
      </c>
      <c r="O34" s="32">
        <f t="shared" si="22"/>
        <v>-11.170326491838125</v>
      </c>
      <c r="P34" s="31">
        <f t="shared" si="23"/>
        <v>-5.7845175544575925E-2</v>
      </c>
      <c r="Q34" s="32">
        <f t="shared" si="24"/>
        <v>143.25296873883539</v>
      </c>
      <c r="R34" s="32">
        <f t="shared" si="25"/>
        <v>-49.854345512984764</v>
      </c>
      <c r="S34" s="31">
        <f t="shared" si="26"/>
        <v>-0.25816912065781505</v>
      </c>
    </row>
    <row r="35" spans="4:19" x14ac:dyDescent="0.25">
      <c r="D35" t="s">
        <v>17</v>
      </c>
      <c r="E35" s="32">
        <f>SUM(E23:E34)</f>
        <v>1247.0958364077715</v>
      </c>
      <c r="F35" s="32">
        <f>SUM(F23:F34)</f>
        <v>1249.5544393195692</v>
      </c>
      <c r="G35" s="32">
        <f>SUM(G23:G34)</f>
        <v>2.4586029117975094</v>
      </c>
      <c r="H35" s="31">
        <f t="shared" si="16"/>
        <v>1.9714626895711994E-3</v>
      </c>
      <c r="I35" s="32">
        <f>SUM(I23:I34)</f>
        <v>1258.0688405660246</v>
      </c>
      <c r="J35" s="32">
        <f>SUM(J23:J34)</f>
        <v>10.973004158252955</v>
      </c>
      <c r="K35" s="31">
        <f t="shared" si="19"/>
        <v>8.7988459570680789E-3</v>
      </c>
      <c r="M35" s="32">
        <f>SUM(M23:M34)</f>
        <v>1277.1890213397332</v>
      </c>
      <c r="N35" s="32">
        <f>SUM(N23:N34)</f>
        <v>1275.8092514609421</v>
      </c>
      <c r="O35" s="32">
        <f>SUM(O23:O34)</f>
        <v>-1.3797698787913433</v>
      </c>
      <c r="P35" s="31">
        <f t="shared" si="23"/>
        <v>-1.0803176786972422E-3</v>
      </c>
      <c r="Q35" s="32">
        <f>SUM(Q23:Q34)</f>
        <v>1271.0309628160246</v>
      </c>
      <c r="R35" s="32">
        <f>SUM(R23:R34)</f>
        <v>-6.158058523708732</v>
      </c>
      <c r="S35" s="31">
        <f t="shared" si="26"/>
        <v>-4.8215717648818438E-3</v>
      </c>
    </row>
    <row r="37" spans="4:19" x14ac:dyDescent="0.25">
      <c r="E37" s="39" t="s">
        <v>32</v>
      </c>
      <c r="F37" s="39"/>
      <c r="G37" s="39"/>
      <c r="I37" s="39" t="s">
        <v>33</v>
      </c>
      <c r="J37" s="39"/>
      <c r="K37" s="39"/>
      <c r="M37" s="39" t="s">
        <v>33</v>
      </c>
      <c r="N37" s="39"/>
      <c r="O37" s="39"/>
    </row>
    <row r="38" spans="4:19" x14ac:dyDescent="0.25">
      <c r="E38" t="s">
        <v>34</v>
      </c>
      <c r="F38" t="s">
        <v>23</v>
      </c>
      <c r="G38" t="s">
        <v>4</v>
      </c>
      <c r="I38" t="s">
        <v>34</v>
      </c>
      <c r="J38" t="s">
        <v>23</v>
      </c>
      <c r="K38" t="s">
        <v>4</v>
      </c>
      <c r="M38" t="s">
        <v>34</v>
      </c>
      <c r="N38" t="s">
        <v>23</v>
      </c>
      <c r="O38" t="s">
        <v>4</v>
      </c>
    </row>
    <row r="39" spans="4:19" x14ac:dyDescent="0.25">
      <c r="D39" s="1">
        <v>45658</v>
      </c>
      <c r="E39" s="32">
        <v>243.62676913368213</v>
      </c>
      <c r="F39" s="32">
        <v>226.01270790747341</v>
      </c>
      <c r="G39" s="32">
        <v>165.0133557388354</v>
      </c>
      <c r="I39" s="12">
        <v>237.82033272006677</v>
      </c>
      <c r="J39" s="12">
        <v>220.94687996021662</v>
      </c>
      <c r="K39" s="32">
        <v>162.51233303883538</v>
      </c>
      <c r="L39" s="1">
        <v>45658</v>
      </c>
      <c r="M39" s="12">
        <v>237.82033272006677</v>
      </c>
      <c r="N39" s="12">
        <v>220.94687996021662</v>
      </c>
      <c r="O39" s="32">
        <v>162.51233303883538</v>
      </c>
    </row>
    <row r="40" spans="4:19" x14ac:dyDescent="0.25">
      <c r="D40" s="1">
        <v>45689</v>
      </c>
      <c r="E40" s="32">
        <v>237.02811724836616</v>
      </c>
      <c r="F40" s="32">
        <v>220.25571123108361</v>
      </c>
      <c r="G40" s="32">
        <v>162.1710998388354</v>
      </c>
      <c r="I40" s="12">
        <v>228.71299850769876</v>
      </c>
      <c r="J40" s="12">
        <v>213.00118230823887</v>
      </c>
      <c r="K40" s="32">
        <v>158.58950533883541</v>
      </c>
      <c r="L40" s="1">
        <v>45689</v>
      </c>
      <c r="M40" s="12">
        <v>228.71299850769876</v>
      </c>
      <c r="N40" s="12">
        <v>213.00118230823887</v>
      </c>
      <c r="O40" s="32">
        <v>158.58950533883541</v>
      </c>
    </row>
    <row r="41" spans="4:19" x14ac:dyDescent="0.25">
      <c r="D41" s="1">
        <v>45717</v>
      </c>
      <c r="E41" s="32">
        <v>180.50574394105826</v>
      </c>
      <c r="F41" s="32">
        <v>170.94274232057822</v>
      </c>
      <c r="G41" s="32">
        <v>137.82505888883537</v>
      </c>
      <c r="I41" s="12">
        <v>176.96749587201433</v>
      </c>
      <c r="J41" s="12">
        <v>167.85579627042256</v>
      </c>
      <c r="K41" s="32">
        <v>136.30101933883537</v>
      </c>
      <c r="L41" s="1">
        <v>45717</v>
      </c>
      <c r="M41" s="12">
        <v>176.96749587201433</v>
      </c>
      <c r="N41" s="12">
        <v>167.85579627042256</v>
      </c>
      <c r="O41" s="32">
        <v>136.30101933883537</v>
      </c>
    </row>
    <row r="42" spans="4:19" x14ac:dyDescent="0.25">
      <c r="D42" s="1">
        <v>45748</v>
      </c>
      <c r="E42" s="32">
        <v>95.245125655371908</v>
      </c>
      <c r="F42" s="32">
        <v>96.557079214161689</v>
      </c>
      <c r="G42" s="32">
        <v>101.10051278883539</v>
      </c>
      <c r="I42" s="12">
        <v>94.779856251357259</v>
      </c>
      <c r="J42" s="12">
        <v>96.151154722448638</v>
      </c>
      <c r="K42" s="32">
        <v>100.90010598883539</v>
      </c>
      <c r="L42" s="1">
        <v>45748</v>
      </c>
      <c r="M42" s="12">
        <v>94.779856251357259</v>
      </c>
      <c r="N42" s="12">
        <v>96.151154722448638</v>
      </c>
      <c r="O42" s="32">
        <v>100.90010598883539</v>
      </c>
    </row>
    <row r="43" spans="4:19" x14ac:dyDescent="0.25">
      <c r="D43" s="1">
        <v>45778</v>
      </c>
      <c r="E43" s="32">
        <v>55.87798976500995</v>
      </c>
      <c r="F43" s="32">
        <v>62.211204569049002</v>
      </c>
      <c r="G43" s="32">
        <v>84.143795538835391</v>
      </c>
      <c r="I43" s="12">
        <v>55.099920998161117</v>
      </c>
      <c r="J43" s="12">
        <v>61.5323781386505</v>
      </c>
      <c r="K43" s="32">
        <v>83.808655788835381</v>
      </c>
      <c r="L43" s="1">
        <v>45778</v>
      </c>
      <c r="M43" s="12">
        <v>55.099920998161117</v>
      </c>
      <c r="N43" s="12">
        <v>61.5323781386505</v>
      </c>
      <c r="O43" s="32">
        <v>83.808655788835381</v>
      </c>
    </row>
    <row r="44" spans="4:19" x14ac:dyDescent="0.25">
      <c r="D44" s="1">
        <v>45809</v>
      </c>
      <c r="E44" s="32">
        <v>41.654263964575314</v>
      </c>
      <c r="F44" s="32">
        <v>49.801708874753757</v>
      </c>
      <c r="G44" s="32">
        <v>78.017170088835385</v>
      </c>
      <c r="I44" s="12">
        <v>39.584129487929012</v>
      </c>
      <c r="J44" s="12">
        <v>47.995619159935892</v>
      </c>
      <c r="K44" s="32">
        <v>77.125495238835384</v>
      </c>
      <c r="L44" s="1">
        <v>45809</v>
      </c>
      <c r="M44" s="12">
        <v>39.584129487929012</v>
      </c>
      <c r="N44" s="12">
        <v>47.995619159935892</v>
      </c>
      <c r="O44" s="32">
        <v>77.125495238835384</v>
      </c>
    </row>
    <row r="45" spans="4:19" x14ac:dyDescent="0.25">
      <c r="D45" s="1">
        <v>45839</v>
      </c>
      <c r="E45" s="32">
        <v>34.491315741282065</v>
      </c>
      <c r="F45" s="32">
        <v>43.552391615509251</v>
      </c>
      <c r="G45" s="32">
        <v>74.931853238835387</v>
      </c>
      <c r="I45" s="12">
        <v>33.018486580600523</v>
      </c>
      <c r="J45" s="12">
        <v>42.267421180593274</v>
      </c>
      <c r="K45" s="32">
        <v>74.297457388835383</v>
      </c>
      <c r="L45" s="1">
        <v>45839</v>
      </c>
      <c r="M45" s="12">
        <v>33.018486580600523</v>
      </c>
      <c r="N45" s="12">
        <v>42.267421180593274</v>
      </c>
      <c r="O45" s="32">
        <v>74.297457388835383</v>
      </c>
    </row>
    <row r="46" spans="4:19" x14ac:dyDescent="0.25">
      <c r="D46" s="1">
        <v>45870</v>
      </c>
      <c r="E46" s="32">
        <v>33.413022460356196</v>
      </c>
      <c r="F46" s="32">
        <v>42.611634178633736</v>
      </c>
      <c r="G46" s="32">
        <v>74.467396938835392</v>
      </c>
      <c r="I46" s="12">
        <v>31.962199284999674</v>
      </c>
      <c r="J46" s="12">
        <v>41.345862875082567</v>
      </c>
      <c r="K46" s="32">
        <v>73.842479788835391</v>
      </c>
      <c r="L46" s="1">
        <v>45870</v>
      </c>
      <c r="M46" s="12">
        <v>31.962199284999674</v>
      </c>
      <c r="N46" s="12">
        <v>41.345862875082567</v>
      </c>
      <c r="O46" s="32">
        <v>73.842479788835391</v>
      </c>
    </row>
    <row r="47" spans="4:19" x14ac:dyDescent="0.25">
      <c r="D47" s="1">
        <v>45901</v>
      </c>
      <c r="E47" s="32">
        <v>35.756659897470577</v>
      </c>
      <c r="F47" s="32">
        <v>44.656341668985625</v>
      </c>
      <c r="G47" s="32">
        <v>75.476878488835382</v>
      </c>
      <c r="I47" s="12">
        <v>33.876720008276209</v>
      </c>
      <c r="J47" s="12">
        <v>43.016187303820729</v>
      </c>
      <c r="K47" s="32">
        <v>74.667126688835381</v>
      </c>
      <c r="L47" s="1">
        <v>45901</v>
      </c>
      <c r="M47" s="12">
        <v>33.876720008276209</v>
      </c>
      <c r="N47" s="12">
        <v>43.016187303820729</v>
      </c>
      <c r="O47" s="32">
        <v>74.667126688835381</v>
      </c>
    </row>
    <row r="48" spans="4:19" x14ac:dyDescent="0.25">
      <c r="D48" s="1">
        <v>45931</v>
      </c>
      <c r="E48" s="32">
        <v>37.81264766926509</v>
      </c>
      <c r="F48" s="32">
        <v>46.450089085068967</v>
      </c>
      <c r="G48" s="32">
        <v>76.362459888835389</v>
      </c>
      <c r="I48" s="12">
        <v>36.566165786212302</v>
      </c>
      <c r="J48" s="12">
        <v>45.362595429905291</v>
      </c>
      <c r="K48" s="32">
        <v>75.825559238835382</v>
      </c>
      <c r="L48" s="1">
        <v>45931</v>
      </c>
      <c r="M48" s="12">
        <v>36.566165786212302</v>
      </c>
      <c r="N48" s="12">
        <v>45.362595429905291</v>
      </c>
      <c r="O48" s="32">
        <v>75.825559238835382</v>
      </c>
    </row>
    <row r="49" spans="4:15" x14ac:dyDescent="0.25">
      <c r="D49" s="1">
        <v>45962</v>
      </c>
      <c r="E49" s="32">
        <v>88.670051611475571</v>
      </c>
      <c r="F49" s="32">
        <v>90.82065303566273</v>
      </c>
      <c r="G49" s="32">
        <v>98.268412638835386</v>
      </c>
      <c r="I49" s="12">
        <v>89.144752152058089</v>
      </c>
      <c r="J49" s="12">
        <v>91.23480572653213</v>
      </c>
      <c r="K49" s="32">
        <v>98.472881738835383</v>
      </c>
      <c r="L49" s="1">
        <v>45962</v>
      </c>
      <c r="M49" s="12">
        <v>89.144752152058089</v>
      </c>
      <c r="N49" s="12">
        <v>91.23480572653213</v>
      </c>
      <c r="O49" s="32">
        <v>98.472881738835383</v>
      </c>
    </row>
    <row r="50" spans="4:15" x14ac:dyDescent="0.25">
      <c r="D50" s="1">
        <v>45992</v>
      </c>
      <c r="E50" s="32">
        <v>193.10731425182016</v>
      </c>
      <c r="F50" s="32">
        <v>181.93698775998203</v>
      </c>
      <c r="G50" s="32">
        <v>143.25296873883539</v>
      </c>
      <c r="I50" s="12">
        <v>189.56277875839766</v>
      </c>
      <c r="J50" s="12">
        <v>178.84455624372214</v>
      </c>
      <c r="K50" s="32">
        <v>141.72622098883539</v>
      </c>
      <c r="L50" s="1">
        <v>45992</v>
      </c>
      <c r="M50" s="12">
        <v>189.56277875839766</v>
      </c>
      <c r="N50" s="12">
        <v>178.84455624372214</v>
      </c>
      <c r="O50" s="32">
        <v>141.72622098883539</v>
      </c>
    </row>
    <row r="51" spans="4:15" x14ac:dyDescent="0.25">
      <c r="D51" t="s">
        <v>17</v>
      </c>
      <c r="E51" s="32">
        <v>1277.1890213397332</v>
      </c>
      <c r="F51" s="32">
        <v>1275.8092514609421</v>
      </c>
      <c r="G51" s="32">
        <v>1271.0309628160246</v>
      </c>
      <c r="L51" t="s">
        <v>17</v>
      </c>
      <c r="M51" s="12">
        <v>1247.0958364077715</v>
      </c>
      <c r="N51" s="12">
        <v>1249.5544393195692</v>
      </c>
      <c r="O51" s="32">
        <v>1258.0688405660246</v>
      </c>
    </row>
    <row r="53" spans="4:15" x14ac:dyDescent="0.25">
      <c r="H53" t="s">
        <v>32</v>
      </c>
    </row>
    <row r="55" spans="4:15" ht="43.5" customHeight="1" x14ac:dyDescent="0.25">
      <c r="H55" s="38" t="s">
        <v>31</v>
      </c>
      <c r="I55" s="38"/>
    </row>
    <row r="56" spans="4:15" x14ac:dyDescent="0.25">
      <c r="H56" s="20" t="s">
        <v>32</v>
      </c>
      <c r="I56" s="17" t="s">
        <v>33</v>
      </c>
      <c r="K56" s="20" t="s">
        <v>32</v>
      </c>
      <c r="L56" s="17" t="s">
        <v>33</v>
      </c>
      <c r="M56" s="17" t="s">
        <v>33</v>
      </c>
    </row>
    <row r="57" spans="4:15" x14ac:dyDescent="0.25">
      <c r="G57" s="1">
        <v>45658</v>
      </c>
      <c r="H57" s="32">
        <v>-16.873452759850153</v>
      </c>
      <c r="I57" s="32">
        <v>-17.614061226208719</v>
      </c>
      <c r="J57" s="1">
        <v>45658</v>
      </c>
      <c r="K57" s="37">
        <v>-7.0950421130356142E-2</v>
      </c>
      <c r="L57" s="17"/>
      <c r="M57" s="37">
        <v>-7.2299367137868109E-2</v>
      </c>
    </row>
    <row r="58" spans="4:15" x14ac:dyDescent="0.25">
      <c r="G58" s="1">
        <v>45689</v>
      </c>
      <c r="H58" s="32">
        <v>-15.711816199459889</v>
      </c>
      <c r="I58" s="32">
        <v>-16.772406017282549</v>
      </c>
      <c r="J58" s="1">
        <v>45689</v>
      </c>
      <c r="K58" s="37">
        <v>-6.8696647335201685E-2</v>
      </c>
      <c r="L58" s="17"/>
      <c r="M58" s="37">
        <v>-7.07612506566377E-2</v>
      </c>
    </row>
    <row r="59" spans="4:15" x14ac:dyDescent="0.25">
      <c r="G59" s="1">
        <v>45717</v>
      </c>
      <c r="H59" s="32">
        <v>-9.1116996015917664</v>
      </c>
      <c r="I59" s="32">
        <v>-9.563001620480037</v>
      </c>
      <c r="J59" s="1">
        <v>45717</v>
      </c>
      <c r="K59" s="37">
        <v>-5.1487984031720099E-2</v>
      </c>
      <c r="L59" s="17"/>
      <c r="M59" s="37">
        <v>-5.2978932479858964E-2</v>
      </c>
    </row>
    <row r="60" spans="4:15" x14ac:dyDescent="0.25">
      <c r="G60" s="1">
        <v>45748</v>
      </c>
      <c r="H60" s="32">
        <v>1.3712984710913787</v>
      </c>
      <c r="I60" s="32">
        <v>1.3119535587897815</v>
      </c>
      <c r="J60" s="1">
        <v>45748</v>
      </c>
      <c r="K60" s="37">
        <v>1.4468248057421395E-2</v>
      </c>
      <c r="L60" s="17"/>
      <c r="M60" s="37">
        <v>1.3774495542552587E-2</v>
      </c>
    </row>
    <row r="61" spans="4:15" x14ac:dyDescent="0.25">
      <c r="G61" s="1">
        <v>45778</v>
      </c>
      <c r="H61" s="32">
        <v>6.4324571404893831</v>
      </c>
      <c r="I61" s="32">
        <v>6.3332148040390521</v>
      </c>
      <c r="J61" s="1">
        <v>45778</v>
      </c>
      <c r="K61" s="37">
        <v>0.11674167628487267</v>
      </c>
      <c r="L61" s="17"/>
      <c r="M61" s="37">
        <v>0.11334006163558924</v>
      </c>
    </row>
    <row r="62" spans="4:15" x14ac:dyDescent="0.25">
      <c r="G62" s="1">
        <v>45809</v>
      </c>
      <c r="H62" s="32">
        <v>8.4114896720068799</v>
      </c>
      <c r="I62" s="32">
        <v>8.147444910178443</v>
      </c>
      <c r="J62" s="1">
        <v>45809</v>
      </c>
      <c r="K62" s="37">
        <v>0.21249651769080644</v>
      </c>
      <c r="L62" s="17"/>
      <c r="M62" s="37">
        <v>0.19559690016626874</v>
      </c>
    </row>
    <row r="63" spans="4:15" x14ac:dyDescent="0.25">
      <c r="G63" s="1">
        <v>45839</v>
      </c>
      <c r="H63" s="32">
        <v>9.2489345999927508</v>
      </c>
      <c r="I63" s="32">
        <v>9.0610758742271855</v>
      </c>
      <c r="J63" s="1">
        <v>45839</v>
      </c>
      <c r="K63" s="37">
        <v>0.28011382585375105</v>
      </c>
      <c r="L63" s="17"/>
      <c r="M63" s="37">
        <v>0.26270600814981782</v>
      </c>
    </row>
    <row r="64" spans="4:15" x14ac:dyDescent="0.25">
      <c r="G64" s="1">
        <v>45870</v>
      </c>
      <c r="H64" s="32">
        <v>9.3836635900828931</v>
      </c>
      <c r="I64" s="32">
        <v>9.1986117182775402</v>
      </c>
      <c r="J64" s="1">
        <v>45870</v>
      </c>
      <c r="K64" s="37">
        <v>0.29358629255799629</v>
      </c>
      <c r="L64" s="17"/>
      <c r="M64" s="37">
        <v>0.27530019857351989</v>
      </c>
    </row>
    <row r="65" spans="7:13" x14ac:dyDescent="0.25">
      <c r="G65" s="1">
        <v>45901</v>
      </c>
      <c r="H65" s="32">
        <v>9.1394672955445202</v>
      </c>
      <c r="I65" s="32">
        <v>8.8996817715150485</v>
      </c>
      <c r="J65" s="1">
        <v>45901</v>
      </c>
      <c r="K65" s="37">
        <v>0.26978607413326067</v>
      </c>
      <c r="L65" s="17"/>
      <c r="M65" s="37">
        <v>0.24889578045136737</v>
      </c>
    </row>
    <row r="66" spans="7:13" x14ac:dyDescent="0.25">
      <c r="G66" s="1">
        <v>45931</v>
      </c>
      <c r="H66" s="32">
        <v>8.7964296436929885</v>
      </c>
      <c r="I66" s="32">
        <v>8.6374414158038775</v>
      </c>
      <c r="J66" s="1">
        <v>45931</v>
      </c>
      <c r="K66" s="37">
        <v>0.24056199097061975</v>
      </c>
      <c r="L66" s="17"/>
      <c r="M66" s="37">
        <v>0.22842731065416957</v>
      </c>
    </row>
    <row r="67" spans="7:13" x14ac:dyDescent="0.25">
      <c r="G67" s="1">
        <v>45962</v>
      </c>
      <c r="H67" s="32">
        <v>2.0900535744740409</v>
      </c>
      <c r="I67" s="32">
        <v>2.1506014241871583</v>
      </c>
      <c r="J67" s="1">
        <v>45962</v>
      </c>
      <c r="K67" s="37">
        <v>2.3445615406602349E-2</v>
      </c>
      <c r="L67" s="17"/>
      <c r="M67" s="37">
        <v>2.4253977358786493E-2</v>
      </c>
    </row>
    <row r="68" spans="7:13" x14ac:dyDescent="0.25">
      <c r="G68" s="1">
        <v>45992</v>
      </c>
      <c r="H68" s="32">
        <v>-10.718222514675517</v>
      </c>
      <c r="I68" s="32">
        <v>-11.170326491838125</v>
      </c>
      <c r="J68" s="1">
        <v>45992</v>
      </c>
      <c r="K68" s="37">
        <v>-5.6541809446337306E-2</v>
      </c>
      <c r="L68" s="17"/>
      <c r="M68" s="37">
        <v>-5.7845175544575925E-2</v>
      </c>
    </row>
    <row r="69" spans="7:13" x14ac:dyDescent="0.25">
      <c r="G69" t="s">
        <v>17</v>
      </c>
      <c r="H69" s="32">
        <v>2.4586029117975094</v>
      </c>
      <c r="I69" s="32">
        <v>-1.3797698787913433</v>
      </c>
      <c r="J69" t="s">
        <v>17</v>
      </c>
      <c r="K69" s="37">
        <v>1.9714626895711994E-3</v>
      </c>
      <c r="L69" s="17"/>
      <c r="M69" s="37">
        <v>-1.0803176786972422E-3</v>
      </c>
    </row>
  </sheetData>
  <mergeCells count="4">
    <mergeCell ref="H55:I55"/>
    <mergeCell ref="E37:G37"/>
    <mergeCell ref="M37:O37"/>
    <mergeCell ref="I37:K37"/>
  </mergeCells>
  <pageMargins left="0.7" right="0.7" top="0.75" bottom="0.75" header="0.3" footer="0.3"/>
  <pageSetup orientation="portrait" horizontalDpi="1200" verticalDpi="1200" r:id="rId1"/>
  <headerFooter>
    <oddHeader>&amp;RKY PSC Case No. 2026-00099, Staff  2-73 
Attachment A
Page &amp;P of &amp;N
Respondent: R. Amen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B5278B21A5E438EDD164C24113EDC" ma:contentTypeVersion="3" ma:contentTypeDescription="Create a new document." ma:contentTypeScope="" ma:versionID="ac435c6ec072c4188f5a40da1fe49ddc">
  <xsd:schema xmlns:xsd="http://www.w3.org/2001/XMLSchema" xmlns:xs="http://www.w3.org/2001/XMLSchema" xmlns:p="http://schemas.microsoft.com/office/2006/metadata/properties" xmlns:ns2="93fb7c46-105b-4cea-832c-9311072406c5" targetNamespace="http://schemas.microsoft.com/office/2006/metadata/properties" ma:root="true" ma:fieldsID="154adbf4e445ee2edef351058106c147" ns2:_="">
    <xsd:import namespace="93fb7c46-105b-4cea-832c-9311072406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b7c46-105b-4cea-832c-931107240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5F9951-11AF-4E08-9143-28726D72D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b7c46-105b-4cea-832c-931107240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99A42-6937-4FD2-B87E-2D68A464CE87}">
  <ds:schemaRefs>
    <ds:schemaRef ds:uri="http://purl.org/dc/dcmitype/"/>
    <ds:schemaRef ds:uri="93fb7c46-105b-4cea-832c-9311072406c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FFBAED-7566-403E-83FF-BE77343AE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 Charge Scenarios</vt:lpstr>
      <vt:lpstr>LI vs Non-LI Bills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Cody Kleckley</dc:creator>
  <cp:keywords/>
  <dc:description/>
  <cp:lastModifiedBy>Johnson \ Kevin \ L</cp:lastModifiedBy>
  <cp:revision/>
  <dcterms:created xsi:type="dcterms:W3CDTF">2026-04-28T20:44:06Z</dcterms:created>
  <dcterms:modified xsi:type="dcterms:W3CDTF">2026-06-29T20:01:27Z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0x01010018FB5278B21A5E438EDD164C24113EDC</vt:lpwstr>
  </property>
  <property fmtid="{D5CDD505-2E9C-101B-9397-08002B2CF9AE}" pid="3" name="MSIP_Label_947a1fde-c8be-4c20-8c7b-f454003857ee_Enabled">
    <vt:lpwstr>true</vt:lpwstr>
  </property>
  <property fmtid="{D5CDD505-2E9C-101B-9397-08002B2CF9AE}" pid="4" name="MSIP_Label_947a1fde-c8be-4c20-8c7b-f454003857ee_SetDate">
    <vt:lpwstr>2026-06-29T19:33:28Z</vt:lpwstr>
  </property>
  <property fmtid="{D5CDD505-2E9C-101B-9397-08002B2CF9AE}" pid="5" name="MSIP_Label_947a1fde-c8be-4c20-8c7b-f454003857ee_Method">
    <vt:lpwstr>Privileged</vt:lpwstr>
  </property>
  <property fmtid="{D5CDD505-2E9C-101B-9397-08002B2CF9AE}" pid="6" name="MSIP_Label_947a1fde-c8be-4c20-8c7b-f454003857ee_Name">
    <vt:lpwstr>CONFIDENTIAL</vt:lpwstr>
  </property>
  <property fmtid="{D5CDD505-2E9C-101B-9397-08002B2CF9AE}" pid="7" name="MSIP_Label_947a1fde-c8be-4c20-8c7b-f454003857ee_SiteId">
    <vt:lpwstr>179d26d3-3e59-4051-9377-05d3820e617c</vt:lpwstr>
  </property>
  <property fmtid="{D5CDD505-2E9C-101B-9397-08002B2CF9AE}" pid="8" name="MSIP_Label_947a1fde-c8be-4c20-8c7b-f454003857ee_ActionId">
    <vt:lpwstr>3751317c-fb8d-4653-9846-6dfcf4d72dbc</vt:lpwstr>
  </property>
  <property fmtid="{D5CDD505-2E9C-101B-9397-08002B2CF9AE}" pid="9" name="MSIP_Label_947a1fde-c8be-4c20-8c7b-f454003857ee_ContentBits">
    <vt:lpwstr>0</vt:lpwstr>
  </property>
  <property fmtid="{D5CDD505-2E9C-101B-9397-08002B2CF9AE}" pid="10" name="MSIP_Label_947a1fde-c8be-4c20-8c7b-f454003857ee_Tag">
    <vt:lpwstr>10, 0, 1, 1</vt:lpwstr>
  </property>
</Properties>
</file>