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CKY\03 Rate Case\Rate Case - 2026\17-Discovery\AG\Set 1\AG 01-28 Dues-CKY Direct\"/>
    </mc:Choice>
  </mc:AlternateContent>
  <xr:revisionPtr revIDLastSave="0" documentId="13_ncr:1_{C4B5FEA8-D08A-4C97-9309-0082E6970E69}" xr6:coauthVersionLast="47" xr6:coauthVersionMax="47" xr10:uidLastSave="{00000000-0000-0000-0000-000000000000}"/>
  <bookViews>
    <workbookView xWindow="28680" yWindow="-120" windowWidth="29040" windowHeight="15840" xr2:uid="{AB887A5E-E6F3-498A-ACBD-FB6BE3F3C411}"/>
  </bookViews>
  <sheets>
    <sheet name="Columbia Direct" sheetId="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OFFSET([0]!tb,1,)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OFFSET([0]!tb,1,)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OFFSET([0]!tb,1,)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OFFSET([0]!tb,1,)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OFFSET([0]!tb,1,)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OFFSET([0]!tb,1,)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OFFSET([0]!tb,1,)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#REF!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>#REF!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#REF!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"V2019-12-31"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0.000405092592700385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43859.3808912037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"%,X,RPF..,CZF.."</definedName>
    <definedName name="NvsNplSpec_1">"%,X,RZF..R00B,CNF..C00B"</definedName>
    <definedName name="NvsPanelBusUnit">"V"</definedName>
    <definedName name="NvsPanelEffdt">"V2099-01-01"</definedName>
    <definedName name="NvsPanelEffdt_1">"V2007-01-10"</definedName>
    <definedName name="NvsPanelSetid">"VSHARE"</definedName>
    <definedName name="NvsPanelSetid_1">"VSHARE"</definedName>
    <definedName name="NvsParentRef">"'[PYR_SVC_BLUERI_BS-1003.xls]Balance Sheet'!$I$13"</definedName>
    <definedName name="NvsReqBU">"V00034"</definedName>
    <definedName name="NvsReqBU_1">"VA7"</definedName>
    <definedName name="NvsReqBUOnly">"VY"</definedName>
    <definedName name="NvsReqBUOnly_1">"VN"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"V2019-12-31"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VLOOKUP(IF(ISNUMBER(INDIRECT("rc",FALSE)),INDIRECT("rc",FALSE)*1,INDIRECT("rc",FALSE)),[0]!tb,3,FALSE)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 localSheetId="0">'Columbia Direct'!$A$1:$U$52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 localSheetId="0">'Columbia Direct'!$A:$C,'Columbia Direct'!$1:$6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">#REF!</definedName>
    <definedName name="TOP_DEP">#REF!</definedName>
    <definedName name="Top_Int_Cred_Month">#REF!</definedName>
    <definedName name="TOP_LABEL">#REF!</definedName>
    <definedName name="Top_of_Pag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DB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S18" i="1"/>
  <c r="S31" i="1" l="1"/>
  <c r="S12" i="1"/>
  <c r="H47" i="1" l="1"/>
  <c r="H49" i="1" s="1"/>
  <c r="G47" i="1"/>
  <c r="G49" i="1" s="1"/>
  <c r="I47" i="1" l="1"/>
  <c r="I49" i="1" s="1"/>
  <c r="J47" i="1"/>
  <c r="J49" i="1" s="1"/>
  <c r="S49" i="1" l="1"/>
  <c r="O46" i="1" l="1"/>
  <c r="D47" i="1"/>
  <c r="D49" i="1" s="1"/>
  <c r="T49" i="1"/>
  <c r="O48" i="1"/>
  <c r="N47" i="1"/>
  <c r="N49" i="1" s="1"/>
  <c r="M47" i="1"/>
  <c r="M49" i="1" s="1"/>
  <c r="L47" i="1"/>
  <c r="L49" i="1" s="1"/>
  <c r="K47" i="1"/>
  <c r="K49" i="1" s="1"/>
  <c r="F47" i="1"/>
  <c r="F49" i="1" s="1"/>
  <c r="E47" i="1"/>
  <c r="E49" i="1" s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6" i="1"/>
  <c r="O25" i="1"/>
  <c r="O24" i="1"/>
  <c r="O23" i="1"/>
  <c r="O22" i="1"/>
  <c r="O21" i="1"/>
  <c r="O20" i="1"/>
  <c r="O19" i="1"/>
  <c r="O18" i="1"/>
  <c r="O17" i="1"/>
  <c r="O16" i="1"/>
  <c r="O13" i="1"/>
  <c r="O12" i="1"/>
  <c r="O11" i="1"/>
  <c r="U49" i="1" l="1"/>
  <c r="O47" i="1"/>
  <c r="O49" i="1" s="1"/>
  <c r="Q49" i="1" l="1"/>
</calcChain>
</file>

<file path=xl/sharedStrings.xml><?xml version="1.0" encoding="utf-8"?>
<sst xmlns="http://schemas.openxmlformats.org/spreadsheetml/2006/main" count="172" uniqueCount="65">
  <si>
    <t>Unadjusted</t>
  </si>
  <si>
    <t>Adjusted</t>
  </si>
  <si>
    <t>Base Period</t>
  </si>
  <si>
    <t>Forecasted Test Period</t>
  </si>
  <si>
    <t>Year</t>
  </si>
  <si>
    <t>Actual</t>
  </si>
  <si>
    <t>Budget</t>
  </si>
  <si>
    <t>Actual / Budget</t>
  </si>
  <si>
    <t>Journal Source</t>
  </si>
  <si>
    <t>Vendor Name</t>
  </si>
  <si>
    <t>TOTAL</t>
  </si>
  <si>
    <t>AP</t>
  </si>
  <si>
    <t>AP Total</t>
  </si>
  <si>
    <t>Accounts Payable</t>
  </si>
  <si>
    <t>JOR, PP, XTH Total</t>
  </si>
  <si>
    <t>AP Accruals, Reclass, and Other Misc.</t>
  </si>
  <si>
    <t>Grand Total</t>
  </si>
  <si>
    <t>ACTS NOW INC.</t>
  </si>
  <si>
    <t>AMERICAN GAS ASSOCIATION</t>
  </si>
  <si>
    <t>AMERICAN HEART ASSOCIATION</t>
  </si>
  <si>
    <t>CENTER FOR WOMEN, CHILDREN AND FAMILIES</t>
  </si>
  <si>
    <t>CHILDRENS ADVOCACY CENTER</t>
  </si>
  <si>
    <t>COMMERCE LEXINGTON</t>
  </si>
  <si>
    <t>COMMON GROUND ALLIANCE</t>
  </si>
  <si>
    <t>FRANKFORT AREA CHAMBER OF COMMERCE</t>
  </si>
  <si>
    <t>GEORGETOWN / SCOTT COUNTY</t>
  </si>
  <si>
    <t>GODS PANTRY FOOD BANK</t>
  </si>
  <si>
    <t>KEENELAND ASSOCIATION INC</t>
  </si>
  <si>
    <t>KENTUCKY CHAMBER FOUNDATION INC</t>
  </si>
  <si>
    <t>KENTUCKY CHAMBER OF COMMERCE</t>
  </si>
  <si>
    <t>KENTUCKY GAS ASSOCIATION</t>
  </si>
  <si>
    <t>KENTUCKY LEAGUE OF CITIES INC.</t>
  </si>
  <si>
    <t>KOGA</t>
  </si>
  <si>
    <t>LEXINGTON CHALLENGER TENNIS CHARITY, INC</t>
  </si>
  <si>
    <t>MT STERLING MONTGOMERY CO</t>
  </si>
  <si>
    <t>PARIS BOURBON COUNTY</t>
  </si>
  <si>
    <t>PIKE COUNTY CHAMBER OF COMMERCE</t>
  </si>
  <si>
    <t>SAMS CLUB DIRECT</t>
  </si>
  <si>
    <t>SHRINERS HOSPITAL FOR CHILDREN</t>
  </si>
  <si>
    <t>SOUTHERN GAS ASSOCIATION</t>
  </si>
  <si>
    <t>THE SALVATION ARMY</t>
  </si>
  <si>
    <t>WINCHESTER CLARK COUNTY CHAMBER</t>
  </si>
  <si>
    <t>WOODFORD COUNY CHAMBER COMMERCE</t>
  </si>
  <si>
    <t>Lobbying Adjustment</t>
  </si>
  <si>
    <t>Non Lobbying Adjustment</t>
  </si>
  <si>
    <t xml:space="preserve">Industry </t>
  </si>
  <si>
    <t>Industry</t>
  </si>
  <si>
    <t>KENTUCKY ASSOCIATION OF MANUFACTURERS</t>
  </si>
  <si>
    <t>Non-Industry</t>
  </si>
  <si>
    <t>Industry/Non-Industry</t>
  </si>
  <si>
    <t>TOTAL 202509-202602</t>
  </si>
  <si>
    <t>TOTAL 202603-202608</t>
  </si>
  <si>
    <t>CASA OF LEXINGTON</t>
  </si>
  <si>
    <t>BBB</t>
  </si>
  <si>
    <t xml:space="preserve">LEXINGTON FORUM INC </t>
  </si>
  <si>
    <t>Columbia Gas of Kentucky</t>
  </si>
  <si>
    <t>Case No. 2026-00099</t>
  </si>
  <si>
    <t>For Unadjusted 2021-2025, Unadjusted BP (TME Aug 2026), Unadjusted FTP (2027), and Adjusted FTP (2027)</t>
  </si>
  <si>
    <t>Columbia Dues &amp; Donations Expenses By Vendor</t>
  </si>
  <si>
    <t>NCSL BLUEGRASS SOCIAL, MCBRAYER MCGINNIS</t>
  </si>
  <si>
    <t>DOWNTOWN LEXINGTON CORPORATION FOUNDATION</t>
  </si>
  <si>
    <t>KENTUCKY ASSOCIATION OF MASTER CONTRACTORS</t>
  </si>
  <si>
    <t>MAYSVILLE MASON COUNTY CHAMBER OF COMMERCE</t>
  </si>
  <si>
    <t>KENTUCKY NIGHT AT THE SOUTHERN LEGISLATION</t>
  </si>
  <si>
    <t>COMMONWEALTH FUND FOR KENTUCKY 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</si>
</sst>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43" fontId="0" fillId="0" borderId="0" xfId="0" applyNumberFormat="1"/>
    <xf numFmtId="43" fontId="1" fillId="0" borderId="0" xfId="0" applyNumberFormat="1" applyFont="1"/>
    <xf numFmtId="0" fontId="2" fillId="0" borderId="0" xfId="0" applyFont="1"/>
    <xf numFmtId="0" fontId="1" fillId="0" borderId="2" xfId="0" applyFont="1" applyBorder="1"/>
    <xf numFmtId="43" fontId="1" fillId="0" borderId="2" xfId="0" applyNumberFormat="1" applyFont="1" applyBorder="1"/>
    <xf numFmtId="0" fontId="1" fillId="2" borderId="3" xfId="0" applyFont="1" applyFill="1" applyBorder="1"/>
    <xf numFmtId="43" fontId="1" fillId="2" borderId="3" xfId="0" applyNumberFormat="1" applyFont="1" applyFill="1" applyBorder="1"/>
    <xf numFmtId="43" fontId="3" fillId="2" borderId="3" xfId="0" applyNumberFormat="1" applyFont="1" applyFill="1" applyBorder="1"/>
    <xf numFmtId="43" fontId="2" fillId="0" borderId="0" xfId="1" applyFont="1" applyFill="1"/>
    <xf numFmtId="43" fontId="2" fillId="0" borderId="0" xfId="1" applyFont="1"/>
    <xf numFmtId="0" fontId="0" fillId="0" borderId="0" xfId="0" applyAlignment="1">
      <alignment horizontal="right"/>
    </xf>
    <xf numFmtId="43" fontId="0" fillId="0" borderId="0" xfId="1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4" borderId="0" xfId="0" applyFont="1" applyFill="1"/>
    <xf numFmtId="0" fontId="0" fillId="4" borderId="0" xfId="0" applyFill="1"/>
    <xf numFmtId="43" fontId="0" fillId="4" borderId="0" xfId="0" applyNumberFormat="1" applyFill="1"/>
    <xf numFmtId="43" fontId="1" fillId="4" borderId="0" xfId="0" applyNumberFormat="1" applyFont="1" applyFill="1"/>
    <xf numFmtId="43" fontId="2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8E51-AAB4-4DA9-95E5-2009DF4667B6}">
  <sheetPr>
    <tabColor rgb="FF00B0F0"/>
    <pageSetUpPr fitToPage="1"/>
  </sheetPr>
  <dimension ref="A1:U51"/>
  <sheetViews>
    <sheetView showGridLines="0" tabSelected="1" zoomScale="110" zoomScaleNormal="110" workbookViewId="0">
      <selection activeCell="A4" sqref="A4"/>
    </sheetView>
  </sheetViews>
  <sheetFormatPr defaultRowHeight="13.2" x14ac:dyDescent="0.25"/>
  <cols>
    <col min="1" max="1" width="19.44140625" customWidth="1"/>
    <col min="2" max="2" width="49.33203125" bestFit="1" customWidth="1"/>
    <col min="3" max="3" width="23.5546875" bestFit="1" customWidth="1"/>
    <col min="4" max="4" width="13" bestFit="1" customWidth="1"/>
    <col min="5" max="5" width="14.44140625" bestFit="1" customWidth="1"/>
    <col min="6" max="6" width="13" bestFit="1" customWidth="1"/>
    <col min="7" max="8" width="14.44140625" bestFit="1" customWidth="1"/>
    <col min="9" max="9" width="12.33203125" bestFit="1" customWidth="1"/>
    <col min="10" max="10" width="13" bestFit="1" customWidth="1"/>
    <col min="11" max="11" width="12.33203125" bestFit="1" customWidth="1"/>
    <col min="12" max="12" width="13" bestFit="1" customWidth="1"/>
    <col min="13" max="14" width="12.33203125" bestFit="1" customWidth="1"/>
    <col min="15" max="15" width="24.109375" style="3" bestFit="1" customWidth="1"/>
    <col min="16" max="16" width="24.109375" bestFit="1" customWidth="1"/>
    <col min="17" max="17" width="16.21875" bestFit="1" customWidth="1"/>
    <col min="18" max="19" width="23.21875" bestFit="1" customWidth="1"/>
    <col min="20" max="20" width="26.44140625" bestFit="1" customWidth="1"/>
    <col min="21" max="21" width="23.21875" bestFit="1" customWidth="1"/>
    <col min="22" max="22" width="11.5546875" bestFit="1" customWidth="1"/>
  </cols>
  <sheetData>
    <row r="1" spans="1:21" x14ac:dyDescent="0.25">
      <c r="U1" s="14"/>
    </row>
    <row r="2" spans="1:21" x14ac:dyDescent="0.25">
      <c r="A2" s="16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</row>
    <row r="3" spans="1:21" x14ac:dyDescent="0.25">
      <c r="A3" s="16" t="s">
        <v>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17"/>
    </row>
    <row r="4" spans="1:21" x14ac:dyDescent="0.25">
      <c r="A4" s="16" t="s">
        <v>58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7"/>
    </row>
    <row r="5" spans="1:21" x14ac:dyDescent="0.25">
      <c r="A5" s="16" t="s">
        <v>57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</row>
    <row r="6" spans="1:21" x14ac:dyDescent="0.25">
      <c r="U6" s="14"/>
    </row>
    <row r="7" spans="1:21" x14ac:dyDescent="0.25">
      <c r="A7" s="1"/>
      <c r="B7" s="1"/>
      <c r="C7" s="1"/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0</v>
      </c>
      <c r="P7" s="1" t="s">
        <v>0</v>
      </c>
      <c r="Q7" s="2" t="s">
        <v>0</v>
      </c>
      <c r="R7" s="2" t="s">
        <v>0</v>
      </c>
      <c r="S7" s="1" t="s">
        <v>43</v>
      </c>
      <c r="T7" s="1" t="s">
        <v>44</v>
      </c>
      <c r="U7" s="2" t="s">
        <v>1</v>
      </c>
    </row>
    <row r="8" spans="1:21" x14ac:dyDescent="0.25">
      <c r="A8" s="1"/>
      <c r="B8" s="1"/>
      <c r="C8" s="1"/>
      <c r="D8" s="2"/>
      <c r="E8" s="2"/>
      <c r="F8" s="2"/>
      <c r="G8" s="2"/>
      <c r="H8" s="2"/>
      <c r="I8" s="1" t="s">
        <v>2</v>
      </c>
      <c r="J8" s="1" t="s">
        <v>2</v>
      </c>
      <c r="K8" s="1" t="s">
        <v>2</v>
      </c>
      <c r="L8" s="1" t="s">
        <v>2</v>
      </c>
      <c r="M8" s="1" t="s">
        <v>2</v>
      </c>
      <c r="N8" s="1" t="s">
        <v>2</v>
      </c>
      <c r="O8" s="1" t="s">
        <v>2</v>
      </c>
      <c r="P8" s="1" t="s">
        <v>2</v>
      </c>
      <c r="Q8" s="2" t="s">
        <v>2</v>
      </c>
      <c r="R8" s="2" t="s">
        <v>3</v>
      </c>
      <c r="S8" s="1" t="s">
        <v>3</v>
      </c>
      <c r="T8" s="1" t="s">
        <v>3</v>
      </c>
      <c r="U8" s="2" t="s">
        <v>3</v>
      </c>
    </row>
    <row r="9" spans="1:21" x14ac:dyDescent="0.25">
      <c r="A9" s="1"/>
      <c r="B9" s="1"/>
      <c r="C9" s="1"/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1" t="s">
        <v>5</v>
      </c>
      <c r="J9" s="1" t="s">
        <v>5</v>
      </c>
      <c r="K9" s="1" t="s">
        <v>5</v>
      </c>
      <c r="L9" s="1" t="s">
        <v>5</v>
      </c>
      <c r="M9" s="1" t="s">
        <v>5</v>
      </c>
      <c r="N9" s="1" t="s">
        <v>5</v>
      </c>
      <c r="O9" s="1" t="s">
        <v>5</v>
      </c>
      <c r="P9" s="1" t="s">
        <v>6</v>
      </c>
      <c r="Q9" s="2" t="s">
        <v>7</v>
      </c>
      <c r="R9" s="2" t="s">
        <v>6</v>
      </c>
      <c r="S9" s="1" t="s">
        <v>6</v>
      </c>
      <c r="T9" s="1" t="s">
        <v>6</v>
      </c>
      <c r="U9" s="2" t="s">
        <v>6</v>
      </c>
    </row>
    <row r="10" spans="1:21" x14ac:dyDescent="0.25">
      <c r="A10" s="1" t="s">
        <v>8</v>
      </c>
      <c r="B10" s="1" t="s">
        <v>9</v>
      </c>
      <c r="C10" s="1" t="s">
        <v>49</v>
      </c>
      <c r="D10" s="2">
        <v>2021</v>
      </c>
      <c r="E10" s="2">
        <v>2022</v>
      </c>
      <c r="F10" s="2">
        <v>2023</v>
      </c>
      <c r="G10" s="2">
        <v>2024</v>
      </c>
      <c r="H10" s="2">
        <v>2025</v>
      </c>
      <c r="I10" s="1">
        <v>202509</v>
      </c>
      <c r="J10" s="1">
        <v>202510</v>
      </c>
      <c r="K10" s="1">
        <v>202511</v>
      </c>
      <c r="L10" s="1">
        <v>202512</v>
      </c>
      <c r="M10" s="1">
        <v>202601</v>
      </c>
      <c r="N10" s="1">
        <v>202602</v>
      </c>
      <c r="O10" s="1" t="s">
        <v>50</v>
      </c>
      <c r="P10" s="1" t="s">
        <v>51</v>
      </c>
      <c r="Q10" s="2" t="s">
        <v>10</v>
      </c>
      <c r="R10" s="2">
        <v>2027</v>
      </c>
      <c r="S10" s="1">
        <v>2027</v>
      </c>
      <c r="T10" s="1">
        <v>2027</v>
      </c>
      <c r="U10" s="2">
        <v>2027</v>
      </c>
    </row>
    <row r="11" spans="1:21" x14ac:dyDescent="0.25">
      <c r="A11" s="3" t="s">
        <v>11</v>
      </c>
      <c r="B11" t="s">
        <v>17</v>
      </c>
      <c r="C11" t="s">
        <v>48</v>
      </c>
      <c r="D11" s="4">
        <v>0</v>
      </c>
      <c r="E11" s="4">
        <v>1000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ref="O11:O46" si="0">SUM(I11:N11)</f>
        <v>0</v>
      </c>
      <c r="Q11" s="4"/>
      <c r="S11" s="6"/>
      <c r="T11" s="6"/>
    </row>
    <row r="12" spans="1:21" x14ac:dyDescent="0.25">
      <c r="A12" s="18" t="s">
        <v>11</v>
      </c>
      <c r="B12" s="19" t="s">
        <v>18</v>
      </c>
      <c r="C12" s="19" t="s">
        <v>45</v>
      </c>
      <c r="D12" s="20">
        <v>32833.29</v>
      </c>
      <c r="E12" s="20">
        <v>42418.16</v>
      </c>
      <c r="F12" s="20">
        <v>44276.08</v>
      </c>
      <c r="G12" s="20">
        <v>65476.72</v>
      </c>
      <c r="H12" s="20">
        <v>67429.48</v>
      </c>
      <c r="I12" s="20">
        <v>0</v>
      </c>
      <c r="J12" s="20">
        <v>16857.37</v>
      </c>
      <c r="K12" s="20">
        <v>0</v>
      </c>
      <c r="L12" s="20">
        <v>16857.37</v>
      </c>
      <c r="M12" s="20">
        <v>0</v>
      </c>
      <c r="N12" s="20">
        <v>0</v>
      </c>
      <c r="O12" s="21">
        <f t="shared" si="0"/>
        <v>33714.74</v>
      </c>
      <c r="P12" s="19"/>
      <c r="Q12" s="19"/>
      <c r="R12" s="19"/>
      <c r="S12" s="22">
        <f>-(H12*0.0378)*1.05308</f>
        <v>-2684.12647097952</v>
      </c>
      <c r="T12" s="22"/>
      <c r="U12" s="19"/>
    </row>
    <row r="13" spans="1:21" x14ac:dyDescent="0.25">
      <c r="A13" s="3" t="s">
        <v>11</v>
      </c>
      <c r="B13" t="s">
        <v>19</v>
      </c>
      <c r="C13" t="s">
        <v>48</v>
      </c>
      <c r="D13" s="4">
        <v>350</v>
      </c>
      <c r="E13" s="4">
        <v>0</v>
      </c>
      <c r="F13" s="4">
        <v>240</v>
      </c>
      <c r="G13" s="4">
        <v>240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0</v>
      </c>
      <c r="Q13" s="4"/>
      <c r="S13" s="6"/>
      <c r="T13" s="6"/>
    </row>
    <row r="14" spans="1:21" x14ac:dyDescent="0.25">
      <c r="A14" s="18" t="s">
        <v>11</v>
      </c>
      <c r="B14" s="19" t="s">
        <v>53</v>
      </c>
      <c r="C14" s="19" t="s">
        <v>48</v>
      </c>
      <c r="D14" s="20">
        <v>0</v>
      </c>
      <c r="E14" s="20">
        <v>0</v>
      </c>
      <c r="F14" s="20">
        <v>0</v>
      </c>
      <c r="G14" s="20">
        <v>0</v>
      </c>
      <c r="H14" s="20">
        <v>725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/>
      <c r="P14" s="19"/>
      <c r="Q14" s="19"/>
      <c r="R14" s="19"/>
      <c r="S14" s="22"/>
      <c r="T14" s="22"/>
      <c r="U14" s="19"/>
    </row>
    <row r="15" spans="1:21" x14ac:dyDescent="0.25">
      <c r="A15" s="3" t="s">
        <v>11</v>
      </c>
      <c r="B15" t="s">
        <v>52</v>
      </c>
      <c r="C15" t="s">
        <v>48</v>
      </c>
      <c r="D15" s="4">
        <v>0</v>
      </c>
      <c r="E15" s="4">
        <v>0</v>
      </c>
      <c r="F15" s="4">
        <v>0</v>
      </c>
      <c r="G15" s="4">
        <v>375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/>
      <c r="Q15" s="4"/>
      <c r="S15" s="6"/>
      <c r="T15" s="6"/>
    </row>
    <row r="16" spans="1:21" x14ac:dyDescent="0.25">
      <c r="A16" s="18" t="s">
        <v>11</v>
      </c>
      <c r="B16" s="19" t="s">
        <v>20</v>
      </c>
      <c r="C16" s="19" t="s">
        <v>48</v>
      </c>
      <c r="D16" s="20">
        <v>0</v>
      </c>
      <c r="E16" s="20">
        <v>0</v>
      </c>
      <c r="F16" s="20">
        <v>700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1">
        <f t="shared" si="0"/>
        <v>0</v>
      </c>
      <c r="P16" s="19"/>
      <c r="Q16" s="19"/>
      <c r="R16" s="19"/>
      <c r="S16" s="22"/>
      <c r="T16" s="22"/>
      <c r="U16" s="19"/>
    </row>
    <row r="17" spans="1:21" x14ac:dyDescent="0.25">
      <c r="A17" s="3" t="s">
        <v>11</v>
      </c>
      <c r="B17" t="s">
        <v>21</v>
      </c>
      <c r="C17" t="s">
        <v>48</v>
      </c>
      <c r="D17" s="4">
        <v>0</v>
      </c>
      <c r="E17" s="4">
        <v>0</v>
      </c>
      <c r="F17" s="4">
        <v>800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0</v>
      </c>
      <c r="Q17" s="4"/>
      <c r="S17" s="6"/>
      <c r="T17" s="6"/>
    </row>
    <row r="18" spans="1:21" x14ac:dyDescent="0.25">
      <c r="A18" s="18" t="s">
        <v>11</v>
      </c>
      <c r="B18" s="19" t="s">
        <v>22</v>
      </c>
      <c r="C18" s="19" t="s">
        <v>48</v>
      </c>
      <c r="D18" s="20">
        <v>4758.5</v>
      </c>
      <c r="E18" s="20">
        <v>14624.5</v>
      </c>
      <c r="F18" s="20">
        <v>5076.5</v>
      </c>
      <c r="G18" s="20">
        <v>16884.5</v>
      </c>
      <c r="H18" s="20">
        <v>8840</v>
      </c>
      <c r="I18" s="20">
        <v>0</v>
      </c>
      <c r="J18" s="20">
        <v>0</v>
      </c>
      <c r="K18" s="20">
        <v>0</v>
      </c>
      <c r="L18" s="20">
        <v>2500</v>
      </c>
      <c r="M18" s="20">
        <v>0</v>
      </c>
      <c r="N18" s="20">
        <v>3809.5</v>
      </c>
      <c r="O18" s="21">
        <f t="shared" si="0"/>
        <v>6309.5</v>
      </c>
      <c r="P18" s="19"/>
      <c r="Q18" s="19"/>
      <c r="R18" s="19"/>
      <c r="S18" s="22">
        <f>-(196.55)*1.05308</f>
        <v>-206.98287400000001</v>
      </c>
      <c r="T18" s="22">
        <v>-5169.57</v>
      </c>
      <c r="U18" s="19"/>
    </row>
    <row r="19" spans="1:21" x14ac:dyDescent="0.25">
      <c r="A19" s="3" t="s">
        <v>11</v>
      </c>
      <c r="B19" t="s">
        <v>23</v>
      </c>
      <c r="C19" t="s">
        <v>45</v>
      </c>
      <c r="D19" s="4">
        <v>722</v>
      </c>
      <c r="E19" s="4">
        <v>742</v>
      </c>
      <c r="F19" s="4">
        <v>742</v>
      </c>
      <c r="G19" s="4">
        <v>749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0</v>
      </c>
      <c r="Q19" s="4"/>
      <c r="S19" s="6"/>
      <c r="T19" s="6"/>
    </row>
    <row r="20" spans="1:21" x14ac:dyDescent="0.25">
      <c r="A20" s="18" t="s">
        <v>11</v>
      </c>
      <c r="B20" s="19" t="s">
        <v>64</v>
      </c>
      <c r="C20" s="19" t="s">
        <v>48</v>
      </c>
      <c r="D20" s="20">
        <v>640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1">
        <f t="shared" si="0"/>
        <v>0</v>
      </c>
      <c r="P20" s="19"/>
      <c r="Q20" s="19"/>
      <c r="R20" s="19"/>
      <c r="S20" s="22"/>
      <c r="T20" s="22"/>
      <c r="U20" s="19"/>
    </row>
    <row r="21" spans="1:21" x14ac:dyDescent="0.25">
      <c r="A21" s="3" t="s">
        <v>11</v>
      </c>
      <c r="B21" t="s">
        <v>60</v>
      </c>
      <c r="C21" t="s">
        <v>48</v>
      </c>
      <c r="D21" s="4">
        <v>2500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0</v>
      </c>
      <c r="Q21" s="4"/>
      <c r="S21" s="6"/>
      <c r="T21" s="6"/>
    </row>
    <row r="22" spans="1:21" x14ac:dyDescent="0.25">
      <c r="A22" s="18" t="s">
        <v>11</v>
      </c>
      <c r="B22" s="19" t="s">
        <v>24</v>
      </c>
      <c r="C22" s="19" t="s">
        <v>48</v>
      </c>
      <c r="D22" s="20">
        <v>365</v>
      </c>
      <c r="E22" s="20">
        <v>0</v>
      </c>
      <c r="F22" s="20">
        <v>365</v>
      </c>
      <c r="G22" s="20">
        <v>0</v>
      </c>
      <c r="H22" s="20">
        <v>390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1">
        <f t="shared" si="0"/>
        <v>0</v>
      </c>
      <c r="P22" s="19"/>
      <c r="Q22" s="19"/>
      <c r="R22" s="19"/>
      <c r="S22" s="22"/>
      <c r="T22" s="22">
        <v>-410.7</v>
      </c>
      <c r="U22" s="19"/>
    </row>
    <row r="23" spans="1:21" x14ac:dyDescent="0.25">
      <c r="A23" s="3" t="s">
        <v>11</v>
      </c>
      <c r="B23" t="s">
        <v>25</v>
      </c>
      <c r="C23" t="s">
        <v>48</v>
      </c>
      <c r="D23" s="4">
        <v>625</v>
      </c>
      <c r="E23" s="4">
        <v>1406</v>
      </c>
      <c r="F23" s="4">
        <v>781</v>
      </c>
      <c r="G23" s="4">
        <v>0</v>
      </c>
      <c r="H23" s="4">
        <v>781</v>
      </c>
      <c r="I23" s="4">
        <v>0</v>
      </c>
      <c r="J23" s="4">
        <v>0</v>
      </c>
      <c r="K23" s="4">
        <v>0</v>
      </c>
      <c r="L23" s="4">
        <v>0</v>
      </c>
      <c r="M23" s="4">
        <v>800</v>
      </c>
      <c r="N23" s="4">
        <v>0</v>
      </c>
      <c r="O23" s="5">
        <f t="shared" si="0"/>
        <v>800</v>
      </c>
      <c r="Q23" s="4"/>
      <c r="S23" s="6"/>
      <c r="T23" s="6"/>
    </row>
    <row r="24" spans="1:21" x14ac:dyDescent="0.25">
      <c r="A24" s="18" t="s">
        <v>11</v>
      </c>
      <c r="B24" s="19" t="s">
        <v>26</v>
      </c>
      <c r="C24" s="19" t="s">
        <v>48</v>
      </c>
      <c r="D24" s="20">
        <v>0</v>
      </c>
      <c r="E24" s="20">
        <v>1600</v>
      </c>
      <c r="F24" s="20">
        <v>600</v>
      </c>
      <c r="G24" s="20">
        <v>1200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1">
        <f t="shared" si="0"/>
        <v>0</v>
      </c>
      <c r="P24" s="19"/>
      <c r="Q24" s="19"/>
      <c r="R24" s="19"/>
      <c r="S24" s="22"/>
      <c r="T24" s="22"/>
      <c r="U24" s="19"/>
    </row>
    <row r="25" spans="1:21" x14ac:dyDescent="0.25">
      <c r="A25" s="3" t="s">
        <v>11</v>
      </c>
      <c r="B25" t="s">
        <v>27</v>
      </c>
      <c r="C25" t="s">
        <v>48</v>
      </c>
      <c r="D25" s="4">
        <v>3000</v>
      </c>
      <c r="E25" s="4">
        <v>3000</v>
      </c>
      <c r="F25" s="4">
        <v>0</v>
      </c>
      <c r="G25" s="4">
        <v>8000</v>
      </c>
      <c r="H25" s="4">
        <v>5000</v>
      </c>
      <c r="I25" s="4">
        <v>0</v>
      </c>
      <c r="J25" s="4">
        <v>0</v>
      </c>
      <c r="K25" s="4">
        <v>5000</v>
      </c>
      <c r="L25" s="4">
        <v>0</v>
      </c>
      <c r="M25" s="4">
        <v>0</v>
      </c>
      <c r="N25" s="4">
        <v>0</v>
      </c>
      <c r="O25" s="5">
        <f t="shared" si="0"/>
        <v>5000</v>
      </c>
      <c r="Q25" s="4"/>
      <c r="S25" s="6"/>
      <c r="T25" s="6">
        <v>-5265.4</v>
      </c>
    </row>
    <row r="26" spans="1:21" x14ac:dyDescent="0.25">
      <c r="A26" s="18" t="s">
        <v>11</v>
      </c>
      <c r="B26" s="19" t="s">
        <v>47</v>
      </c>
      <c r="C26" s="19" t="s">
        <v>48</v>
      </c>
      <c r="D26" s="20">
        <v>1115</v>
      </c>
      <c r="E26" s="20">
        <v>1115</v>
      </c>
      <c r="F26" s="20">
        <v>1115</v>
      </c>
      <c r="G26" s="20">
        <v>0</v>
      </c>
      <c r="H26" s="20">
        <v>2676</v>
      </c>
      <c r="I26" s="20">
        <v>0</v>
      </c>
      <c r="J26" s="20">
        <v>0</v>
      </c>
      <c r="K26" s="20">
        <v>0</v>
      </c>
      <c r="L26" s="20">
        <v>1338</v>
      </c>
      <c r="M26" s="20">
        <v>0</v>
      </c>
      <c r="N26" s="20">
        <v>0</v>
      </c>
      <c r="O26" s="21">
        <f t="shared" si="0"/>
        <v>1338</v>
      </c>
      <c r="P26" s="19"/>
      <c r="Q26" s="19"/>
      <c r="R26" s="19"/>
      <c r="S26" s="22"/>
      <c r="T26" s="22">
        <v>-2818.04</v>
      </c>
      <c r="U26" s="19"/>
    </row>
    <row r="27" spans="1:21" x14ac:dyDescent="0.25">
      <c r="A27" s="3" t="s">
        <v>11</v>
      </c>
      <c r="B27" t="s">
        <v>61</v>
      </c>
      <c r="C27" t="s">
        <v>48</v>
      </c>
      <c r="D27" s="4">
        <v>0</v>
      </c>
      <c r="E27" s="4">
        <v>0</v>
      </c>
      <c r="F27" s="4">
        <v>0</v>
      </c>
      <c r="G27" s="4">
        <v>0</v>
      </c>
      <c r="H27" s="4">
        <v>625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/>
      <c r="Q27" s="4"/>
      <c r="S27" s="6"/>
      <c r="T27" s="6"/>
    </row>
    <row r="28" spans="1:21" x14ac:dyDescent="0.25">
      <c r="A28" s="18" t="s">
        <v>11</v>
      </c>
      <c r="B28" s="19" t="s">
        <v>28</v>
      </c>
      <c r="C28" s="19" t="s">
        <v>48</v>
      </c>
      <c r="D28" s="20">
        <v>0</v>
      </c>
      <c r="E28" s="20">
        <v>2620</v>
      </c>
      <c r="F28" s="20">
        <v>3395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1">
        <f t="shared" si="0"/>
        <v>0</v>
      </c>
      <c r="P28" s="19"/>
      <c r="Q28" s="19"/>
      <c r="R28" s="19"/>
      <c r="S28" s="22"/>
      <c r="T28" s="22"/>
      <c r="U28" s="19"/>
    </row>
    <row r="29" spans="1:21" x14ac:dyDescent="0.25">
      <c r="A29" s="3" t="s">
        <v>11</v>
      </c>
      <c r="B29" t="s">
        <v>29</v>
      </c>
      <c r="C29" t="s">
        <v>48</v>
      </c>
      <c r="D29" s="4">
        <v>12800</v>
      </c>
      <c r="E29" s="4">
        <v>18250</v>
      </c>
      <c r="F29" s="4">
        <v>0</v>
      </c>
      <c r="G29" s="4">
        <v>20746</v>
      </c>
      <c r="H29" s="4">
        <v>13630</v>
      </c>
      <c r="I29" s="4">
        <v>0</v>
      </c>
      <c r="J29" s="4">
        <v>0</v>
      </c>
      <c r="K29" s="4">
        <v>0</v>
      </c>
      <c r="L29" s="4">
        <v>13630</v>
      </c>
      <c r="M29" s="4">
        <v>0</v>
      </c>
      <c r="N29" s="4">
        <v>0</v>
      </c>
      <c r="O29" s="5">
        <f t="shared" si="0"/>
        <v>13630</v>
      </c>
      <c r="Q29" s="4"/>
      <c r="S29" s="6">
        <f>-(2276)*1.05308</f>
        <v>-2396.8100800000002</v>
      </c>
      <c r="T29" s="6"/>
    </row>
    <row r="30" spans="1:21" x14ac:dyDescent="0.25">
      <c r="A30" s="18" t="s">
        <v>11</v>
      </c>
      <c r="B30" s="19" t="s">
        <v>30</v>
      </c>
      <c r="C30" s="19" t="s">
        <v>45</v>
      </c>
      <c r="D30" s="20">
        <v>10000</v>
      </c>
      <c r="E30" s="20">
        <v>10000</v>
      </c>
      <c r="F30" s="20">
        <v>10000</v>
      </c>
      <c r="G30" s="20">
        <v>10000</v>
      </c>
      <c r="H30" s="20">
        <v>10000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1">
        <f t="shared" si="0"/>
        <v>0</v>
      </c>
      <c r="P30" s="19"/>
      <c r="Q30" s="19"/>
      <c r="R30" s="19"/>
      <c r="S30" s="22"/>
      <c r="T30" s="22"/>
      <c r="U30" s="19"/>
    </row>
    <row r="31" spans="1:21" x14ac:dyDescent="0.25">
      <c r="A31" s="3" t="s">
        <v>11</v>
      </c>
      <c r="B31" t="s">
        <v>31</v>
      </c>
      <c r="C31" t="s">
        <v>48</v>
      </c>
      <c r="D31" s="4">
        <v>0</v>
      </c>
      <c r="E31" s="4">
        <v>0</v>
      </c>
      <c r="F31" s="4">
        <v>2875</v>
      </c>
      <c r="G31" s="4">
        <v>0</v>
      </c>
      <c r="H31" s="4">
        <v>2000</v>
      </c>
      <c r="I31" s="4">
        <v>0</v>
      </c>
      <c r="J31" s="4">
        <v>0</v>
      </c>
      <c r="K31" s="4">
        <v>0</v>
      </c>
      <c r="L31" s="4">
        <v>2000</v>
      </c>
      <c r="M31" s="4">
        <v>0</v>
      </c>
      <c r="N31" s="4">
        <v>0</v>
      </c>
      <c r="O31" s="5">
        <f t="shared" si="0"/>
        <v>2000</v>
      </c>
      <c r="Q31" s="4"/>
      <c r="S31" s="6">
        <f>-(H31*1)*1.05308</f>
        <v>-2106.16</v>
      </c>
      <c r="T31" s="6"/>
    </row>
    <row r="32" spans="1:21" x14ac:dyDescent="0.25">
      <c r="A32" s="18" t="s">
        <v>11</v>
      </c>
      <c r="B32" s="19" t="s">
        <v>63</v>
      </c>
      <c r="C32" s="19" t="s">
        <v>48</v>
      </c>
      <c r="D32" s="20">
        <v>250</v>
      </c>
      <c r="E32" s="20">
        <v>0</v>
      </c>
      <c r="F32" s="20">
        <v>400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1">
        <f t="shared" si="0"/>
        <v>0</v>
      </c>
      <c r="P32" s="19"/>
      <c r="Q32" s="19"/>
      <c r="R32" s="19"/>
      <c r="S32" s="22"/>
      <c r="T32" s="22"/>
      <c r="U32" s="19"/>
    </row>
    <row r="33" spans="1:21" x14ac:dyDescent="0.25">
      <c r="A33" s="3" t="s">
        <v>11</v>
      </c>
      <c r="B33" t="s">
        <v>32</v>
      </c>
      <c r="C33" t="s">
        <v>45</v>
      </c>
      <c r="D33" s="4">
        <v>255</v>
      </c>
      <c r="E33" s="4">
        <v>255</v>
      </c>
      <c r="F33" s="4">
        <v>255</v>
      </c>
      <c r="G33" s="4">
        <v>255</v>
      </c>
      <c r="H33" s="4">
        <v>255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255</v>
      </c>
      <c r="O33" s="5">
        <f t="shared" si="0"/>
        <v>255</v>
      </c>
      <c r="Q33" s="4"/>
      <c r="S33" s="6"/>
      <c r="T33" s="6"/>
    </row>
    <row r="34" spans="1:21" x14ac:dyDescent="0.25">
      <c r="A34" s="18" t="s">
        <v>11</v>
      </c>
      <c r="B34" s="19" t="s">
        <v>33</v>
      </c>
      <c r="C34" s="19" t="s">
        <v>48</v>
      </c>
      <c r="D34" s="20">
        <v>690</v>
      </c>
      <c r="E34" s="20">
        <v>690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1">
        <f t="shared" si="0"/>
        <v>0</v>
      </c>
      <c r="P34" s="19"/>
      <c r="Q34" s="19"/>
      <c r="R34" s="19"/>
      <c r="S34" s="22"/>
      <c r="T34" s="22"/>
      <c r="U34" s="19"/>
    </row>
    <row r="35" spans="1:21" x14ac:dyDescent="0.25">
      <c r="A35" s="3" t="s">
        <v>11</v>
      </c>
      <c r="B35" t="s">
        <v>54</v>
      </c>
      <c r="C35" t="s">
        <v>48</v>
      </c>
      <c r="D35" s="4">
        <v>1490</v>
      </c>
      <c r="E35" s="4">
        <v>0</v>
      </c>
      <c r="F35" s="4">
        <v>1250</v>
      </c>
      <c r="G35" s="4">
        <v>260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0"/>
        <v>0</v>
      </c>
      <c r="Q35" s="4"/>
      <c r="S35" s="6"/>
      <c r="T35" s="6"/>
    </row>
    <row r="36" spans="1:21" x14ac:dyDescent="0.25">
      <c r="A36" s="18" t="s">
        <v>11</v>
      </c>
      <c r="B36" s="19" t="s">
        <v>62</v>
      </c>
      <c r="C36" s="19" t="s">
        <v>48</v>
      </c>
      <c r="D36" s="20">
        <v>610</v>
      </c>
      <c r="E36" s="20">
        <v>600</v>
      </c>
      <c r="F36" s="20">
        <v>1375</v>
      </c>
      <c r="G36" s="20">
        <v>625</v>
      </c>
      <c r="H36" s="20">
        <v>625</v>
      </c>
      <c r="I36" s="20">
        <v>625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1">
        <f t="shared" si="0"/>
        <v>625</v>
      </c>
      <c r="P36" s="19"/>
      <c r="Q36" s="19"/>
      <c r="R36" s="19"/>
      <c r="S36" s="22"/>
      <c r="T36" s="22">
        <v>-658.18</v>
      </c>
      <c r="U36" s="19"/>
    </row>
    <row r="37" spans="1:21" x14ac:dyDescent="0.25">
      <c r="A37" s="3" t="s">
        <v>11</v>
      </c>
      <c r="B37" t="s">
        <v>34</v>
      </c>
      <c r="C37" t="s">
        <v>48</v>
      </c>
      <c r="D37" s="4">
        <v>600</v>
      </c>
      <c r="E37" s="4">
        <v>1200</v>
      </c>
      <c r="F37" s="4">
        <v>0</v>
      </c>
      <c r="G37" s="4">
        <v>600</v>
      </c>
      <c r="H37" s="4">
        <v>1200</v>
      </c>
      <c r="I37" s="4">
        <v>0</v>
      </c>
      <c r="J37" s="4">
        <v>0</v>
      </c>
      <c r="K37" s="4">
        <v>0</v>
      </c>
      <c r="L37" s="4">
        <v>600</v>
      </c>
      <c r="M37" s="4">
        <v>0</v>
      </c>
      <c r="N37" s="4">
        <v>0</v>
      </c>
      <c r="O37" s="5">
        <f t="shared" si="0"/>
        <v>600</v>
      </c>
      <c r="Q37" s="4"/>
      <c r="S37" s="6"/>
      <c r="T37" s="6"/>
    </row>
    <row r="38" spans="1:21" x14ac:dyDescent="0.25">
      <c r="A38" s="18" t="s">
        <v>11</v>
      </c>
      <c r="B38" s="19" t="s">
        <v>59</v>
      </c>
      <c r="C38" s="19" t="s">
        <v>48</v>
      </c>
      <c r="D38" s="20">
        <v>0</v>
      </c>
      <c r="E38" s="20">
        <v>0</v>
      </c>
      <c r="F38" s="20">
        <v>450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1">
        <f t="shared" si="0"/>
        <v>0</v>
      </c>
      <c r="P38" s="19"/>
      <c r="Q38" s="19"/>
      <c r="R38" s="19"/>
      <c r="S38" s="22"/>
      <c r="T38" s="22"/>
      <c r="U38" s="19"/>
    </row>
    <row r="39" spans="1:21" x14ac:dyDescent="0.25">
      <c r="A39" s="3" t="s">
        <v>11</v>
      </c>
      <c r="B39" t="s">
        <v>35</v>
      </c>
      <c r="C39" t="s">
        <v>48</v>
      </c>
      <c r="D39" s="4">
        <v>650</v>
      </c>
      <c r="E39" s="4">
        <v>650</v>
      </c>
      <c r="F39" s="4">
        <v>650</v>
      </c>
      <c r="G39" s="4">
        <v>0</v>
      </c>
      <c r="H39" s="4">
        <v>650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0"/>
        <v>0</v>
      </c>
      <c r="Q39" s="4"/>
      <c r="S39" s="6"/>
      <c r="T39" s="6"/>
    </row>
    <row r="40" spans="1:21" x14ac:dyDescent="0.25">
      <c r="A40" s="18" t="s">
        <v>11</v>
      </c>
      <c r="B40" s="19" t="s">
        <v>36</v>
      </c>
      <c r="C40" s="19" t="s">
        <v>48</v>
      </c>
      <c r="D40" s="20">
        <v>0</v>
      </c>
      <c r="E40" s="20">
        <v>0</v>
      </c>
      <c r="F40" s="20">
        <v>1034</v>
      </c>
      <c r="G40" s="20">
        <v>2100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1050</v>
      </c>
      <c r="N40" s="20">
        <v>0</v>
      </c>
      <c r="O40" s="21">
        <f t="shared" si="0"/>
        <v>1050</v>
      </c>
      <c r="P40" s="19"/>
      <c r="Q40" s="19"/>
      <c r="R40" s="19"/>
      <c r="S40" s="22"/>
      <c r="T40" s="22"/>
      <c r="U40" s="19"/>
    </row>
    <row r="41" spans="1:21" x14ac:dyDescent="0.25">
      <c r="A41" s="3" t="s">
        <v>11</v>
      </c>
      <c r="B41" t="s">
        <v>37</v>
      </c>
      <c r="C41" t="s">
        <v>48</v>
      </c>
      <c r="D41" s="4">
        <v>165</v>
      </c>
      <c r="E41" s="4">
        <v>165</v>
      </c>
      <c r="F41" s="4">
        <v>262.34999999999997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0"/>
        <v>0</v>
      </c>
      <c r="Q41" s="4"/>
      <c r="S41" s="6"/>
      <c r="T41" s="6"/>
    </row>
    <row r="42" spans="1:21" x14ac:dyDescent="0.25">
      <c r="A42" s="18" t="s">
        <v>11</v>
      </c>
      <c r="B42" s="19" t="s">
        <v>38</v>
      </c>
      <c r="C42" s="19" t="s">
        <v>48</v>
      </c>
      <c r="D42" s="20">
        <v>0</v>
      </c>
      <c r="E42" s="20">
        <v>560</v>
      </c>
      <c r="F42" s="20">
        <v>1410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1">
        <f t="shared" si="0"/>
        <v>0</v>
      </c>
      <c r="P42" s="19"/>
      <c r="Q42" s="19"/>
      <c r="R42" s="19"/>
      <c r="S42" s="22"/>
      <c r="T42" s="22"/>
      <c r="U42" s="19"/>
    </row>
    <row r="43" spans="1:21" x14ac:dyDescent="0.25">
      <c r="A43" s="3" t="s">
        <v>11</v>
      </c>
      <c r="B43" t="s">
        <v>39</v>
      </c>
      <c r="C43" t="s">
        <v>46</v>
      </c>
      <c r="D43" s="4">
        <v>1804.77</v>
      </c>
      <c r="E43" s="4">
        <v>1735.36</v>
      </c>
      <c r="F43" s="4">
        <v>3470.72</v>
      </c>
      <c r="G43" s="4">
        <v>1735.36</v>
      </c>
      <c r="H43" s="4">
        <v>3948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0"/>
        <v>0</v>
      </c>
      <c r="Q43" s="4"/>
      <c r="S43" s="6"/>
      <c r="T43" s="6"/>
    </row>
    <row r="44" spans="1:21" x14ac:dyDescent="0.25">
      <c r="A44" s="18" t="s">
        <v>11</v>
      </c>
      <c r="B44" s="19" t="s">
        <v>40</v>
      </c>
      <c r="C44" s="19" t="s">
        <v>48</v>
      </c>
      <c r="D44" s="20">
        <v>600</v>
      </c>
      <c r="E44" s="20">
        <v>0</v>
      </c>
      <c r="F44" s="20">
        <v>448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1">
        <f t="shared" si="0"/>
        <v>0</v>
      </c>
      <c r="P44" s="19"/>
      <c r="Q44" s="19"/>
      <c r="R44" s="19"/>
      <c r="S44" s="22"/>
      <c r="T44" s="22"/>
      <c r="U44" s="19"/>
    </row>
    <row r="45" spans="1:21" x14ac:dyDescent="0.25">
      <c r="A45" s="3" t="s">
        <v>11</v>
      </c>
      <c r="B45" t="s">
        <v>41</v>
      </c>
      <c r="C45" t="s">
        <v>48</v>
      </c>
      <c r="D45" s="4">
        <v>500</v>
      </c>
      <c r="E45" s="4">
        <v>500</v>
      </c>
      <c r="F45" s="4">
        <v>500</v>
      </c>
      <c r="G45" s="4">
        <v>1000</v>
      </c>
      <c r="H45" s="4">
        <v>500</v>
      </c>
      <c r="I45" s="4">
        <v>0</v>
      </c>
      <c r="J45" s="4">
        <v>0</v>
      </c>
      <c r="K45" s="4">
        <v>0</v>
      </c>
      <c r="L45" s="4">
        <v>500</v>
      </c>
      <c r="M45" s="4">
        <v>0</v>
      </c>
      <c r="N45" s="4">
        <v>0</v>
      </c>
      <c r="O45" s="5">
        <f t="shared" si="0"/>
        <v>500</v>
      </c>
      <c r="Q45" s="4"/>
      <c r="S45" s="6"/>
      <c r="T45" s="6">
        <v>-526.13</v>
      </c>
    </row>
    <row r="46" spans="1:21" x14ac:dyDescent="0.25">
      <c r="A46" s="18" t="s">
        <v>11</v>
      </c>
      <c r="B46" s="19" t="s">
        <v>42</v>
      </c>
      <c r="C46" s="19" t="s">
        <v>48</v>
      </c>
      <c r="D46" s="20">
        <v>1275</v>
      </c>
      <c r="E46" s="20">
        <v>1275</v>
      </c>
      <c r="F46" s="20">
        <v>1275</v>
      </c>
      <c r="G46" s="20">
        <v>1275</v>
      </c>
      <c r="H46" s="20">
        <v>1275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1275</v>
      </c>
      <c r="O46" s="21">
        <f t="shared" si="0"/>
        <v>1275</v>
      </c>
      <c r="P46" s="19"/>
      <c r="Q46" s="19"/>
      <c r="R46" s="19"/>
      <c r="S46" s="22"/>
      <c r="T46" s="22"/>
      <c r="U46" s="19"/>
    </row>
    <row r="47" spans="1:21" x14ac:dyDescent="0.25">
      <c r="A47" s="7" t="s">
        <v>12</v>
      </c>
      <c r="B47" s="7" t="s">
        <v>13</v>
      </c>
      <c r="C47" s="7"/>
      <c r="D47" s="8">
        <f t="shared" ref="D47:O47" si="1">SUM(D11:D46)</f>
        <v>78598.560000000012</v>
      </c>
      <c r="E47" s="8">
        <f t="shared" si="1"/>
        <v>104406.02</v>
      </c>
      <c r="F47" s="8">
        <f t="shared" si="1"/>
        <v>83745.650000000009</v>
      </c>
      <c r="G47" s="8">
        <f t="shared" si="1"/>
        <v>131521.58000000002</v>
      </c>
      <c r="H47" s="8">
        <f t="shared" si="1"/>
        <v>120549.48</v>
      </c>
      <c r="I47" s="8">
        <f t="shared" si="1"/>
        <v>625</v>
      </c>
      <c r="J47" s="8">
        <f t="shared" si="1"/>
        <v>16857.37</v>
      </c>
      <c r="K47" s="8">
        <f t="shared" si="1"/>
        <v>5000</v>
      </c>
      <c r="L47" s="8">
        <f t="shared" si="1"/>
        <v>37425.369999999995</v>
      </c>
      <c r="M47" s="8">
        <f t="shared" si="1"/>
        <v>1850</v>
      </c>
      <c r="N47" s="8">
        <f t="shared" si="1"/>
        <v>5339.5</v>
      </c>
      <c r="O47" s="8">
        <f t="shared" si="1"/>
        <v>67097.239999999991</v>
      </c>
      <c r="S47" s="13"/>
      <c r="T47" s="13"/>
    </row>
    <row r="48" spans="1:21" x14ac:dyDescent="0.25">
      <c r="A48" s="7" t="s">
        <v>14</v>
      </c>
      <c r="B48" s="7" t="s">
        <v>15</v>
      </c>
      <c r="C48" s="7"/>
      <c r="D48" s="8">
        <v>11504.43</v>
      </c>
      <c r="E48" s="8">
        <v>-560</v>
      </c>
      <c r="F48" s="8">
        <v>0</v>
      </c>
      <c r="G48" s="8">
        <v>-18270.12</v>
      </c>
      <c r="H48" s="8">
        <v>-1338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1813.45</v>
      </c>
      <c r="O48" s="8">
        <f>SUM(I48:N48)</f>
        <v>1813.45</v>
      </c>
      <c r="S48" s="12"/>
      <c r="T48" s="12"/>
    </row>
    <row r="49" spans="1:21" x14ac:dyDescent="0.25">
      <c r="A49" s="9" t="s">
        <v>16</v>
      </c>
      <c r="B49" s="9"/>
      <c r="C49" s="9"/>
      <c r="D49" s="10">
        <f t="shared" ref="D49:O49" si="2">SUM(D47:D48)</f>
        <v>90102.99000000002</v>
      </c>
      <c r="E49" s="10">
        <f t="shared" si="2"/>
        <v>103846.02</v>
      </c>
      <c r="F49" s="10">
        <f t="shared" si="2"/>
        <v>83745.650000000009</v>
      </c>
      <c r="G49" s="10">
        <f t="shared" si="2"/>
        <v>113251.46000000002</v>
      </c>
      <c r="H49" s="10">
        <f t="shared" si="2"/>
        <v>119211.48</v>
      </c>
      <c r="I49" s="10">
        <f t="shared" si="2"/>
        <v>625</v>
      </c>
      <c r="J49" s="10">
        <f t="shared" si="2"/>
        <v>16857.37</v>
      </c>
      <c r="K49" s="10">
        <f t="shared" si="2"/>
        <v>5000</v>
      </c>
      <c r="L49" s="10">
        <f t="shared" si="2"/>
        <v>37425.369999999995</v>
      </c>
      <c r="M49" s="10">
        <f t="shared" si="2"/>
        <v>1850</v>
      </c>
      <c r="N49" s="10">
        <f t="shared" si="2"/>
        <v>7152.95</v>
      </c>
      <c r="O49" s="10">
        <f t="shared" si="2"/>
        <v>68910.689999999988</v>
      </c>
      <c r="P49" s="10">
        <v>74658</v>
      </c>
      <c r="Q49" s="10">
        <f>+O49+P49</f>
        <v>143568.69</v>
      </c>
      <c r="R49" s="10">
        <v>149316</v>
      </c>
      <c r="S49" s="11">
        <f>+SUM(S11:S48)</f>
        <v>-7394.0794249795199</v>
      </c>
      <c r="T49" s="11">
        <f>+SUM(T11:T48)</f>
        <v>-14848.019999999999</v>
      </c>
      <c r="U49" s="10">
        <f>+R49+T49+S49</f>
        <v>127073.9005750205</v>
      </c>
    </row>
    <row r="51" spans="1:21" x14ac:dyDescent="0.25">
      <c r="T51" s="15"/>
      <c r="U51" s="15"/>
    </row>
  </sheetData>
  <printOptions horizontalCentered="1"/>
  <pageMargins left="0.5" right="0.5" top="1" bottom="0.5" header="0.5" footer="0.3"/>
  <pageSetup scale="44" fitToWidth="2" orientation="landscape" verticalDpi="0" r:id="rId1"/>
  <headerFooter>
    <oddHeader>&amp;RKY PSC Case No. 2026-00099
AG 1-28
Attachment A
Respondents: Elizabeth N. Davis and Craig P. Inscho
&amp;P of &amp;N</oddHeader>
  </headerFooter>
  <colBreaks count="1" manualBreakCount="1">
    <brk id="12" max="51" man="1"/>
  </colBreaks>
  <ignoredErrors>
    <ignoredError sqref="D47:L47 O12:O17 O41:O45 O40 O24:O32 O23 O19:O22 O18 O39 O33 M47:N47 O46 O48 O34:O38 T49" formulaRange="1"/>
    <ignoredError sqref="O4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Columbia Direct</vt:lpstr>
      <vt:lpstr>'Columbia Direct'!Print_Area</vt:lpstr>
      <vt:lpstr>'Columbia Direct'!Print_Titles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Komenda \ Brittany \ J</dc:creator>
  <cp:lastModifiedBy>Guilbert \ Lynn \ A</cp:lastModifiedBy>
  <cp:lastPrinted>2026-07-01T16:27:06Z</cp:lastPrinted>
  <dcterms:created xsi:type="dcterms:W3CDTF">2024-07-02T16:29:29Z</dcterms:created>
  <dcterms:modified xsi:type="dcterms:W3CDTF">2026-07-01T16:31:41Z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#REF!</vt:lpwstr>
  </property>
  <property fmtid="{D5CDD505-2E9C-101B-9397-08002B2CF9AE}" pid="3" name="TAX_RATE" linkTarget="PROP_TAX_RATE">
    <vt:lpwstr>#REF!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2026-06-30T14:08:05Z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77add5fb-5085-40f0-9084-5371159613ea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</Properties>
</file>