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KY\03 Rate Case\Rate Case - 2026\17-Discovery\AG\Set 1\AG 01-13\"/>
    </mc:Choice>
  </mc:AlternateContent>
  <xr:revisionPtr revIDLastSave="0" documentId="8_{0FA231DD-E8A8-4B67-8DC4-59B79790003B}" xr6:coauthVersionLast="47" xr6:coauthVersionMax="47" xr10:uidLastSave="{00000000-0000-0000-0000-000000000000}"/>
  <bookViews>
    <workbookView xWindow="-120" yWindow="-120" windowWidth="29040" windowHeight="15840" xr2:uid="{27F64BB6-EFEE-46A8-B7E2-1B9358B3DAC9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7" i="1" l="1"/>
  <c r="A18" i="1"/>
  <c r="A19" i="1"/>
  <c r="A20" i="1"/>
  <c r="A21" i="1"/>
  <c r="A22" i="1"/>
  <c r="A23" i="1"/>
  <c r="A24" i="1"/>
  <c r="A25" i="1"/>
  <c r="A26" i="1"/>
  <c r="A27" i="1"/>
  <c r="A28" i="1"/>
  <c r="C30" i="1" s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16" i="1"/>
  <c r="C34" i="1" l="1"/>
  <c r="C40" i="1"/>
  <c r="C38" i="1"/>
  <c r="C47" i="1"/>
  <c r="C45" i="1"/>
  <c r="C18" i="1"/>
  <c r="G45" i="1" l="1"/>
  <c r="F45" i="1"/>
  <c r="E45" i="1"/>
  <c r="G38" i="1"/>
  <c r="F38" i="1"/>
  <c r="E38" i="1"/>
  <c r="G34" i="1"/>
  <c r="F34" i="1"/>
  <c r="E34" i="1"/>
  <c r="G30" i="1"/>
  <c r="F30" i="1"/>
  <c r="E30" i="1"/>
  <c r="G26" i="1"/>
  <c r="F26" i="1"/>
  <c r="E26" i="1"/>
  <c r="G22" i="1"/>
  <c r="F22" i="1"/>
  <c r="E22" i="1"/>
  <c r="G18" i="1"/>
  <c r="F18" i="1"/>
  <c r="E18" i="1"/>
  <c r="E40" i="1" l="1"/>
  <c r="E47" i="1" s="1"/>
  <c r="F40" i="1"/>
  <c r="F47" i="1" s="1"/>
  <c r="G40" i="1"/>
  <c r="G47" i="1" s="1"/>
  <c r="C22" i="1" l="1"/>
  <c r="C26" i="1"/>
</calcChain>
</file>

<file path=xl/sharedStrings.xml><?xml version="1.0" encoding="utf-8"?>
<sst xmlns="http://schemas.openxmlformats.org/spreadsheetml/2006/main" count="43" uniqueCount="33">
  <si>
    <t>Attachment A</t>
  </si>
  <si>
    <t>Columbia Gas of Kentucky</t>
  </si>
  <si>
    <t>LINE</t>
  </si>
  <si>
    <t>NO.</t>
  </si>
  <si>
    <t>PURPOSE AND DESCRIPTION</t>
  </si>
  <si>
    <t>AMOUNT</t>
  </si>
  <si>
    <t>$</t>
  </si>
  <si>
    <t>PURPOSE and DESCRIPTION: To annualize the "Fee Free" transaction program costs for residential customers.</t>
  </si>
  <si>
    <t>RESIDENTIAL CREDIT CARD, DEBIT CARD, ACH AND CHECK TRANSACTIONS</t>
  </si>
  <si>
    <t>NUMBER OF ANNUAL TRANSACTIONS</t>
  </si>
  <si>
    <r>
      <t xml:space="preserve">TRANSACTION FEE </t>
    </r>
    <r>
      <rPr>
        <sz val="10"/>
        <color rgb="FFFF0000"/>
        <rFont val="Arial"/>
        <family val="2"/>
      </rPr>
      <t>(Company Pays)</t>
    </r>
  </si>
  <si>
    <t>RESIDENTIAL LOCKBOX NUMBER OF ANNUAL TRANSACTIONS REDUCTION</t>
  </si>
  <si>
    <t>RESIDENTIAL IN-HOUSE NUMBER OF ANNUAL TRANSACTIONS REDUCTION</t>
  </si>
  <si>
    <t>ELOCKBOX PAYMENTS</t>
  </si>
  <si>
    <t>WEB/MOBILE REGISTERED ONE TIME PAYMENTS - CHECKING &amp; SAVINGS</t>
  </si>
  <si>
    <t>AUTOPAY - CHECKING &amp; SAVINGS</t>
  </si>
  <si>
    <t>RESIDENTIAL WALK-IN TRANSACTIONS</t>
  </si>
  <si>
    <t>RESIDENTIAL AUTHORIZED WALK-IN PAYSTATION NUMBER OF ANNUAL TRANSACTIONS</t>
  </si>
  <si>
    <t>YTD - May 2026</t>
  </si>
  <si>
    <t>KY PSC Case No. 2026-00099</t>
  </si>
  <si>
    <t>AG 1-13</t>
  </si>
  <si>
    <t>Page 1 of 1</t>
  </si>
  <si>
    <t>Payment Processing Fees</t>
  </si>
  <si>
    <t>REFERENCE</t>
  </si>
  <si>
    <t>TOTAL ANNUALIZED RESIDENITAL CREDIT, DEBIT CARD, ACH AND CHECK TRANSACTIONS</t>
  </si>
  <si>
    <t>ANNUALIZED RESIDENTIAL AUTHORIZED WALK-IN PAYSTATION TRANSACTIONS</t>
  </si>
  <si>
    <t>TOTAL ANNUALIZED CUSTOMER PAYMENT TRANSACTION EXPENSES</t>
  </si>
  <si>
    <t>ANNUALIZED RESIDENTIAL WEB/MOBILE TRANSACTIONS</t>
  </si>
  <si>
    <t>ANNUALIZED RESIDENTIAL AUTOPAY TRANSACTIONS</t>
  </si>
  <si>
    <t>ANNUALIZED RESIDENTIAL ELOCKBOX TRANSACTIONS</t>
  </si>
  <si>
    <t>ANNUALIZED RESIDENTIAL IN-HOUSE TRANSACTIONS</t>
  </si>
  <si>
    <t>ANNUALIZED RESIDENTIAL LOCKBOX TRANSACTIONS</t>
  </si>
  <si>
    <t>ANNUALIZED RESIDENTIAL CREDIT CARD, DEBIT CARD, ACH AND CHECK 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</si>
</sst>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8" formatCode="_(* #,##0.00_);_(* \(#,##0.00\);_(* &quot;-&quot;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ms Rmn"/>
    </font>
    <font>
      <sz val="10"/>
      <name val="Courie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</cellStyleXfs>
  <cellXfs count="37">
    <xf numFmtId="0" fontId="0" fillId="0" borderId="0" xfId="0"/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49" fontId="4" fillId="0" borderId="0" xfId="2" applyNumberFormat="1" applyFont="1" applyAlignment="1">
      <alignment horizontal="left" vertical="center"/>
    </xf>
    <xf numFmtId="0" fontId="4" fillId="0" borderId="0" xfId="3" applyAlignment="1">
      <alignment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39" fontId="5" fillId="0" borderId="0" xfId="3" applyNumberFormat="1" applyFont="1" applyAlignment="1">
      <alignment horizontal="center" vertical="center"/>
    </xf>
    <xf numFmtId="0" fontId="4" fillId="0" borderId="0" xfId="3" applyAlignment="1">
      <alignment horizontal="center"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1" fontId="4" fillId="0" borderId="0" xfId="2" applyNumberFormat="1" applyFont="1" applyAlignment="1">
      <alignment vertical="center"/>
    </xf>
    <xf numFmtId="0" fontId="2" fillId="0" borderId="0" xfId="2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vertical="center"/>
    </xf>
    <xf numFmtId="6" fontId="4" fillId="0" borderId="0" xfId="2" quotePrefix="1" applyNumberFormat="1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0" fontId="6" fillId="0" borderId="0" xfId="2" applyFont="1" applyAlignment="1">
      <alignment vertical="center"/>
    </xf>
    <xf numFmtId="37" fontId="4" fillId="0" borderId="0" xfId="3" applyNumberFormat="1" applyAlignment="1">
      <alignment vertical="center"/>
    </xf>
    <xf numFmtId="0" fontId="4" fillId="0" borderId="0" xfId="2" applyNumberFormat="1" applyFont="1" applyAlignment="1">
      <alignment horizontal="center" vertical="center"/>
    </xf>
    <xf numFmtId="0" fontId="4" fillId="0" borderId="0" xfId="2" applyNumberFormat="1" applyFont="1" applyAlignment="1">
      <alignment horizontal="center" vertical="center" wrapText="1"/>
    </xf>
    <xf numFmtId="41" fontId="4" fillId="0" borderId="0" xfId="1" applyNumberFormat="1" applyFont="1" applyFill="1" applyAlignment="1">
      <alignment vertical="center"/>
    </xf>
    <xf numFmtId="41" fontId="8" fillId="0" borderId="4" xfId="1" applyNumberFormat="1" applyFont="1" applyFill="1" applyBorder="1" applyAlignment="1">
      <alignment vertical="center"/>
    </xf>
    <xf numFmtId="41" fontId="4" fillId="0" borderId="0" xfId="2" applyNumberFormat="1" applyFont="1" applyAlignment="1">
      <alignment vertical="center"/>
    </xf>
    <xf numFmtId="41" fontId="4" fillId="0" borderId="0" xfId="3" applyNumberFormat="1" applyAlignment="1">
      <alignment vertical="center"/>
    </xf>
    <xf numFmtId="41" fontId="4" fillId="0" borderId="0" xfId="3" applyNumberFormat="1" applyAlignment="1">
      <alignment horizontal="center" vertical="center"/>
    </xf>
    <xf numFmtId="41" fontId="4" fillId="0" borderId="0" xfId="1" applyNumberFormat="1" applyFont="1" applyAlignment="1">
      <alignment vertical="center"/>
    </xf>
    <xf numFmtId="41" fontId="3" fillId="0" borderId="0" xfId="2" applyNumberFormat="1" applyFont="1" applyAlignment="1">
      <alignment vertical="center"/>
    </xf>
    <xf numFmtId="41" fontId="4" fillId="0" borderId="6" xfId="3" applyNumberFormat="1" applyBorder="1" applyAlignment="1">
      <alignment horizontal="right" vertical="center"/>
    </xf>
    <xf numFmtId="41" fontId="4" fillId="0" borderId="7" xfId="1" applyNumberFormat="1" applyFont="1" applyFill="1" applyBorder="1" applyAlignment="1">
      <alignment vertical="center"/>
    </xf>
    <xf numFmtId="168" fontId="8" fillId="0" borderId="4" xfId="1" applyNumberFormat="1" applyFont="1" applyFill="1" applyBorder="1" applyAlignment="1">
      <alignment vertical="center"/>
    </xf>
    <xf numFmtId="168" fontId="8" fillId="0" borderId="0" xfId="2" applyNumberFormat="1" applyFont="1" applyAlignment="1">
      <alignment vertical="center"/>
    </xf>
    <xf numFmtId="41" fontId="4" fillId="0" borderId="8" xfId="2" applyNumberFormat="1" applyFont="1" applyBorder="1" applyAlignment="1">
      <alignment vertical="center"/>
    </xf>
  </cellXfs>
  <cellStyles count="4">
    <cellStyle name="Comma" xfId="1" builtinId="3"/>
    <cellStyle name="Normal" xfId="0" builtinId="0"/>
    <cellStyle name="Normal 3" xfId="2" xr:uid="{E0CF5E37-43B9-4A59-A6F2-442E5BFA4772}"/>
    <cellStyle name="Normal_System Services Adjustment" xfId="3" xr:uid="{8AA135A7-6C45-496F-A3A7-D4DA1E59D6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E544C-9568-4DF9-A313-34E03F7EA234}">
  <dimension ref="A1:N48"/>
  <sheetViews>
    <sheetView tabSelected="1" topLeftCell="A15" workbookViewId="0">
      <selection activeCell="B46" sqref="B46"/>
    </sheetView>
  </sheetViews>
  <sheetFormatPr defaultColWidth="10.85546875" defaultRowHeight="12" x14ac:dyDescent="0.25"/>
  <cols>
    <col min="1" max="1" width="5.85546875" style="10" customWidth="1"/>
    <col min="2" max="2" width="104.42578125" style="10" bestFit="1" customWidth="1"/>
    <col min="3" max="3" width="24.28515625" style="10" customWidth="1"/>
    <col min="4" max="4" width="3" style="10" customWidth="1"/>
    <col min="5" max="6" width="11.140625" style="10" bestFit="1" customWidth="1"/>
    <col min="7" max="7" width="13.85546875" style="10" customWidth="1"/>
    <col min="8" max="8" width="3.85546875" style="10" customWidth="1"/>
    <col min="9" max="9" width="15.7109375" style="10" bestFit="1" customWidth="1"/>
    <col min="10" max="10" width="3" style="10" customWidth="1"/>
    <col min="11" max="12" width="25.5703125" style="10" bestFit="1" customWidth="1"/>
    <col min="13" max="13" width="25.28515625" style="10" bestFit="1" customWidth="1"/>
    <col min="14" max="14" width="21.42578125" style="10" bestFit="1" customWidth="1"/>
    <col min="15" max="16384" width="10.85546875" style="10"/>
  </cols>
  <sheetData>
    <row r="1" spans="1:7" ht="12.75" x14ac:dyDescent="0.25">
      <c r="B1" s="11"/>
      <c r="C1" s="11"/>
      <c r="E1" s="12"/>
      <c r="F1" s="12"/>
      <c r="G1" s="12" t="s">
        <v>19</v>
      </c>
    </row>
    <row r="2" spans="1:7" ht="12.75" x14ac:dyDescent="0.25">
      <c r="B2" s="11"/>
      <c r="C2" s="11"/>
      <c r="E2" s="12"/>
      <c r="F2" s="12"/>
      <c r="G2" s="12" t="s">
        <v>20</v>
      </c>
    </row>
    <row r="3" spans="1:7" ht="12.75" x14ac:dyDescent="0.25">
      <c r="B3" s="11"/>
      <c r="C3" s="11"/>
      <c r="E3" s="12"/>
      <c r="F3" s="12"/>
      <c r="G3" s="12" t="s">
        <v>0</v>
      </c>
    </row>
    <row r="4" spans="1:7" ht="12.75" x14ac:dyDescent="0.25">
      <c r="B4" s="11"/>
      <c r="C4" s="11"/>
      <c r="E4" s="12"/>
      <c r="F4" s="12"/>
      <c r="G4" s="12" t="s">
        <v>21</v>
      </c>
    </row>
    <row r="5" spans="1:7" ht="12.75" x14ac:dyDescent="0.25">
      <c r="B5" s="11"/>
      <c r="C5" s="11"/>
      <c r="E5" s="12"/>
      <c r="F5" s="12"/>
      <c r="G5" s="12"/>
    </row>
    <row r="6" spans="1:7" ht="12.75" x14ac:dyDescent="0.25">
      <c r="B6" s="13" t="s">
        <v>1</v>
      </c>
      <c r="C6" s="13"/>
      <c r="E6" s="12"/>
      <c r="F6" s="12"/>
      <c r="G6" s="12"/>
    </row>
    <row r="7" spans="1:7" ht="12.75" x14ac:dyDescent="0.25">
      <c r="B7" s="13" t="s">
        <v>22</v>
      </c>
      <c r="C7" s="13"/>
    </row>
    <row r="8" spans="1:7" s="15" customFormat="1" ht="12.75" x14ac:dyDescent="0.25">
      <c r="A8" s="11"/>
      <c r="B8" s="11"/>
      <c r="C8" s="11"/>
      <c r="D8" s="14"/>
      <c r="E8" s="11"/>
      <c r="F8" s="11"/>
      <c r="G8" s="11"/>
    </row>
    <row r="9" spans="1:7" s="15" customFormat="1" ht="12.75" x14ac:dyDescent="0.25">
      <c r="A9" s="16"/>
      <c r="B9" s="16"/>
      <c r="C9" s="16"/>
      <c r="D9" s="16"/>
      <c r="E9" s="1">
        <v>2024</v>
      </c>
      <c r="F9" s="2">
        <v>2025</v>
      </c>
      <c r="G9" s="3" t="s">
        <v>18</v>
      </c>
    </row>
    <row r="10" spans="1:7" s="15" customFormat="1" ht="12.75" x14ac:dyDescent="0.25">
      <c r="A10" s="13" t="s">
        <v>2</v>
      </c>
      <c r="B10" s="11"/>
      <c r="C10" s="11"/>
      <c r="D10" s="13"/>
      <c r="E10" s="11"/>
      <c r="F10" s="11"/>
      <c r="G10" s="11"/>
    </row>
    <row r="11" spans="1:7" s="15" customFormat="1" ht="12.75" x14ac:dyDescent="0.25">
      <c r="A11" s="17" t="s">
        <v>3</v>
      </c>
      <c r="B11" s="18" t="s">
        <v>4</v>
      </c>
      <c r="C11" s="17" t="s">
        <v>23</v>
      </c>
      <c r="D11" s="17"/>
      <c r="E11" s="17" t="s">
        <v>5</v>
      </c>
      <c r="F11" s="17" t="s">
        <v>5</v>
      </c>
      <c r="G11" s="17" t="s">
        <v>5</v>
      </c>
    </row>
    <row r="12" spans="1:7" s="15" customFormat="1" ht="12.75" x14ac:dyDescent="0.25">
      <c r="A12" s="11"/>
      <c r="B12" s="11"/>
      <c r="C12" s="11"/>
      <c r="D12" s="11"/>
      <c r="E12" s="19" t="s">
        <v>6</v>
      </c>
      <c r="F12" s="19" t="s">
        <v>6</v>
      </c>
      <c r="G12" s="19" t="s">
        <v>6</v>
      </c>
    </row>
    <row r="13" spans="1:7" s="15" customFormat="1" ht="12.75" x14ac:dyDescent="0.25">
      <c r="A13" s="11"/>
      <c r="B13" s="20" t="s">
        <v>7</v>
      </c>
      <c r="C13" s="20"/>
      <c r="D13" s="11"/>
      <c r="E13" s="13"/>
      <c r="F13" s="13"/>
      <c r="G13" s="13"/>
    </row>
    <row r="14" spans="1:7" s="15" customFormat="1" ht="12.75" x14ac:dyDescent="0.25">
      <c r="A14" s="11"/>
      <c r="B14" s="11"/>
      <c r="C14" s="11"/>
      <c r="D14" s="11"/>
      <c r="E14" s="11"/>
      <c r="F14" s="11"/>
      <c r="G14" s="11"/>
    </row>
    <row r="15" spans="1:7" s="15" customFormat="1" ht="12.75" x14ac:dyDescent="0.25">
      <c r="A15" s="11"/>
      <c r="B15" s="21" t="s">
        <v>8</v>
      </c>
      <c r="C15" s="21"/>
      <c r="D15" s="11"/>
      <c r="E15" s="11"/>
      <c r="F15" s="11"/>
      <c r="G15" s="11"/>
    </row>
    <row r="16" spans="1:7" s="15" customFormat="1" ht="12.75" x14ac:dyDescent="0.25">
      <c r="A16" s="13">
        <f>IF(ISBLANK($B16),"",COUNTA($B$16:B16))</f>
        <v>1</v>
      </c>
      <c r="B16" s="4" t="s">
        <v>9</v>
      </c>
      <c r="C16" s="4"/>
      <c r="D16" s="11"/>
      <c r="E16" s="25">
        <v>211877</v>
      </c>
      <c r="F16" s="25">
        <v>233809</v>
      </c>
      <c r="G16" s="25">
        <v>109657</v>
      </c>
    </row>
    <row r="17" spans="1:14" s="5" customFormat="1" ht="12.75" x14ac:dyDescent="0.25">
      <c r="A17" s="13">
        <f>IF(ISBLANK($B17),"",COUNTA($B$16:B17))</f>
        <v>2</v>
      </c>
      <c r="B17" s="4" t="s">
        <v>10</v>
      </c>
      <c r="C17" s="4"/>
      <c r="E17" s="26">
        <v>0</v>
      </c>
      <c r="F17" s="26">
        <v>0</v>
      </c>
      <c r="G17" s="26">
        <v>0</v>
      </c>
      <c r="H17" s="6"/>
      <c r="I17" s="7"/>
    </row>
    <row r="18" spans="1:14" s="5" customFormat="1" ht="12.75" x14ac:dyDescent="0.25">
      <c r="A18" s="13">
        <f>IF(ISBLANK($B18),"",COUNTA($B$16:B18))</f>
        <v>3</v>
      </c>
      <c r="B18" s="4" t="s">
        <v>32</v>
      </c>
      <c r="C18" s="23" t="str">
        <f>"Line "&amp;A16&amp;" x Line "&amp;A17</f>
        <v>Line 1 x Line 2</v>
      </c>
      <c r="E18" s="27">
        <f>+ROUND((E16*E17),0)</f>
        <v>0</v>
      </c>
      <c r="F18" s="27">
        <f>+ROUND((F16*F17),0)</f>
        <v>0</v>
      </c>
      <c r="G18" s="27">
        <f>+ROUND((G16*G17),0)</f>
        <v>0</v>
      </c>
      <c r="H18" s="6"/>
      <c r="I18" s="7"/>
    </row>
    <row r="19" spans="1:14" s="5" customFormat="1" ht="12.75" x14ac:dyDescent="0.25">
      <c r="A19" s="13" t="str">
        <f>IF(ISBLANK($B19),"",COUNTA($B$16:B19))</f>
        <v/>
      </c>
      <c r="E19" s="28"/>
      <c r="F19" s="28"/>
      <c r="G19" s="28"/>
      <c r="J19" s="6"/>
      <c r="K19" s="8"/>
    </row>
    <row r="20" spans="1:14" ht="12.75" x14ac:dyDescent="0.25">
      <c r="A20" s="13">
        <f>IF(ISBLANK($B20),"",COUNTA($B$16:B20))</f>
        <v>4</v>
      </c>
      <c r="B20" s="4" t="s">
        <v>11</v>
      </c>
      <c r="C20" s="4"/>
      <c r="E20" s="25">
        <v>243481</v>
      </c>
      <c r="F20" s="25">
        <v>218012</v>
      </c>
      <c r="G20" s="25">
        <v>78859</v>
      </c>
      <c r="L20" s="7"/>
      <c r="M20" s="5"/>
      <c r="N20" s="5"/>
    </row>
    <row r="21" spans="1:14" ht="12.75" x14ac:dyDescent="0.25">
      <c r="A21" s="13">
        <f>IF(ISBLANK($B21),"",COUNTA($B$16:B21))</f>
        <v>5</v>
      </c>
      <c r="B21" s="4" t="s">
        <v>10</v>
      </c>
      <c r="C21" s="4"/>
      <c r="E21" s="34">
        <v>0.33</v>
      </c>
      <c r="F21" s="34">
        <v>0.37</v>
      </c>
      <c r="G21" s="34">
        <v>0.39</v>
      </c>
      <c r="I21" s="5"/>
      <c r="L21" s="7"/>
      <c r="M21" s="5"/>
      <c r="N21" s="5"/>
    </row>
    <row r="22" spans="1:14" ht="12.75" x14ac:dyDescent="0.25">
      <c r="A22" s="13">
        <f>IF(ISBLANK($B22),"",COUNTA($B$16:B22))</f>
        <v>6</v>
      </c>
      <c r="B22" s="4" t="s">
        <v>31</v>
      </c>
      <c r="C22" s="23" t="str">
        <f>"Line "&amp;A20&amp;" x Line "&amp;A21</f>
        <v>Line 4 x Line 5</v>
      </c>
      <c r="E22" s="27">
        <f>+ROUND((E20*E21),0)</f>
        <v>80349</v>
      </c>
      <c r="F22" s="27">
        <f>+ROUND((F20*F21),0)</f>
        <v>80664</v>
      </c>
      <c r="G22" s="27">
        <f>+ROUND((G20*G21),0)</f>
        <v>30755</v>
      </c>
      <c r="I22" s="5"/>
      <c r="L22" s="7"/>
      <c r="M22" s="5"/>
      <c r="N22" s="5"/>
    </row>
    <row r="23" spans="1:14" ht="12.75" x14ac:dyDescent="0.25">
      <c r="A23" s="13" t="str">
        <f>IF(ISBLANK($B23),"",COUNTA($B$16:B23))</f>
        <v/>
      </c>
      <c r="B23" s="9"/>
      <c r="C23" s="9"/>
      <c r="D23" s="9"/>
      <c r="E23" s="29"/>
      <c r="F23" s="29"/>
      <c r="G23" s="29"/>
      <c r="I23" s="5"/>
      <c r="K23" s="22"/>
    </row>
    <row r="24" spans="1:14" ht="12.75" x14ac:dyDescent="0.25">
      <c r="A24" s="13">
        <f>IF(ISBLANK($B24),"",COUNTA($B$16:B24))</f>
        <v>7</v>
      </c>
      <c r="B24" s="4" t="s">
        <v>12</v>
      </c>
      <c r="C24" s="4"/>
      <c r="E24" s="25">
        <v>17842</v>
      </c>
      <c r="F24" s="25">
        <v>16215</v>
      </c>
      <c r="G24" s="25">
        <v>6148</v>
      </c>
      <c r="I24" s="5"/>
      <c r="L24" s="7"/>
      <c r="M24" s="5"/>
      <c r="N24" s="5"/>
    </row>
    <row r="25" spans="1:14" ht="12.75" x14ac:dyDescent="0.25">
      <c r="A25" s="13">
        <f>IF(ISBLANK($B25),"",COUNTA($B$16:B25))</f>
        <v>8</v>
      </c>
      <c r="B25" s="4" t="s">
        <v>10</v>
      </c>
      <c r="C25" s="4"/>
      <c r="E25" s="34">
        <v>1</v>
      </c>
      <c r="F25" s="34">
        <v>1</v>
      </c>
      <c r="G25" s="34">
        <v>1</v>
      </c>
      <c r="I25" s="5"/>
      <c r="L25" s="7"/>
      <c r="M25" s="5"/>
      <c r="N25" s="5"/>
    </row>
    <row r="26" spans="1:14" ht="12.75" x14ac:dyDescent="0.25">
      <c r="A26" s="13">
        <f>IF(ISBLANK($B26),"",COUNTA($B$16:B26))</f>
        <v>9</v>
      </c>
      <c r="B26" s="4" t="s">
        <v>30</v>
      </c>
      <c r="C26" s="23" t="str">
        <f>"Line "&amp;A24&amp;" x Line "&amp;A25</f>
        <v>Line 7 x Line 8</v>
      </c>
      <c r="E26" s="27">
        <f>+ROUND((E24*E25),0)</f>
        <v>17842</v>
      </c>
      <c r="F26" s="27">
        <f>+ROUND((F24*F25),0)</f>
        <v>16215</v>
      </c>
      <c r="G26" s="27">
        <f>+ROUND((G24*G25),0)</f>
        <v>6148</v>
      </c>
      <c r="I26" s="5"/>
      <c r="L26" s="7"/>
      <c r="M26" s="5"/>
      <c r="N26" s="5"/>
    </row>
    <row r="27" spans="1:14" ht="12.75" x14ac:dyDescent="0.25">
      <c r="A27" s="13" t="str">
        <f>IF(ISBLANK($B27),"",COUNTA($B$16:B27))</f>
        <v/>
      </c>
      <c r="B27" s="4"/>
      <c r="C27" s="4"/>
      <c r="E27" s="27"/>
      <c r="F27" s="27"/>
      <c r="G27" s="27"/>
      <c r="I27" s="5"/>
      <c r="L27" s="7"/>
      <c r="M27" s="5"/>
      <c r="N27" s="5"/>
    </row>
    <row r="28" spans="1:14" ht="12.75" x14ac:dyDescent="0.25">
      <c r="A28" s="13">
        <f>IF(ISBLANK($B28),"",COUNTA($B$16:B28))</f>
        <v>10</v>
      </c>
      <c r="B28" s="4" t="s">
        <v>13</v>
      </c>
      <c r="C28" s="4"/>
      <c r="E28" s="27">
        <v>145788</v>
      </c>
      <c r="F28" s="27">
        <v>144444</v>
      </c>
      <c r="G28" s="27">
        <v>56250</v>
      </c>
      <c r="I28" s="5"/>
      <c r="L28" s="7"/>
      <c r="M28" s="5"/>
      <c r="N28" s="5"/>
    </row>
    <row r="29" spans="1:14" ht="12.75" x14ac:dyDescent="0.25">
      <c r="A29" s="13">
        <f>IF(ISBLANK($B29),"",COUNTA($B$16:B29))</f>
        <v>11</v>
      </c>
      <c r="B29" s="4" t="s">
        <v>10</v>
      </c>
      <c r="C29" s="4"/>
      <c r="E29" s="35">
        <v>0.02</v>
      </c>
      <c r="F29" s="35">
        <v>0.02</v>
      </c>
      <c r="G29" s="35">
        <v>0.02</v>
      </c>
      <c r="I29" s="5"/>
      <c r="L29" s="7"/>
      <c r="M29" s="5"/>
      <c r="N29" s="5"/>
    </row>
    <row r="30" spans="1:14" ht="12.75" x14ac:dyDescent="0.25">
      <c r="A30" s="13">
        <f>IF(ISBLANK($B30),"",COUNTA($B$16:B30))</f>
        <v>12</v>
      </c>
      <c r="B30" s="4" t="s">
        <v>29</v>
      </c>
      <c r="C30" s="23" t="str">
        <f>"Line "&amp;A28&amp;" x Line "&amp;A29</f>
        <v>Line 10 x Line 11</v>
      </c>
      <c r="E30" s="36">
        <f>+ROUND((E28*E29),0)</f>
        <v>2916</v>
      </c>
      <c r="F30" s="36">
        <f t="shared" ref="F30:G30" si="0">+ROUND((F28*F29),0)</f>
        <v>2889</v>
      </c>
      <c r="G30" s="36">
        <f t="shared" si="0"/>
        <v>1125</v>
      </c>
      <c r="I30" s="5"/>
      <c r="L30" s="7"/>
      <c r="M30" s="5"/>
      <c r="N30" s="5"/>
    </row>
    <row r="31" spans="1:14" ht="12.75" x14ac:dyDescent="0.25">
      <c r="A31" s="13" t="str">
        <f>IF(ISBLANK($B31),"",COUNTA($B$16:B31))</f>
        <v/>
      </c>
      <c r="B31" s="4"/>
      <c r="C31" s="4"/>
      <c r="E31" s="27"/>
      <c r="F31" s="27"/>
      <c r="G31" s="27"/>
      <c r="I31" s="5"/>
      <c r="L31" s="7"/>
      <c r="M31" s="5"/>
      <c r="N31" s="5"/>
    </row>
    <row r="32" spans="1:14" ht="12.75" x14ac:dyDescent="0.25">
      <c r="A32" s="13">
        <f>IF(ISBLANK($B32),"",COUNTA($B$16:B32))</f>
        <v>13</v>
      </c>
      <c r="B32" s="4" t="s">
        <v>14</v>
      </c>
      <c r="C32" s="4"/>
      <c r="E32" s="30">
        <v>247994</v>
      </c>
      <c r="F32" s="30">
        <v>255437</v>
      </c>
      <c r="G32" s="30">
        <v>107359</v>
      </c>
      <c r="I32" s="5"/>
      <c r="L32" s="7"/>
      <c r="M32" s="5"/>
      <c r="N32" s="5"/>
    </row>
    <row r="33" spans="1:14" ht="12.75" x14ac:dyDescent="0.25">
      <c r="A33" s="13">
        <f>IF(ISBLANK($B33),"",COUNTA($B$16:B33))</f>
        <v>14</v>
      </c>
      <c r="B33" s="4" t="s">
        <v>10</v>
      </c>
      <c r="C33" s="4"/>
      <c r="E33" s="35">
        <v>0.05</v>
      </c>
      <c r="F33" s="35">
        <v>0.05</v>
      </c>
      <c r="G33" s="35">
        <v>0.05</v>
      </c>
      <c r="I33" s="5"/>
      <c r="L33" s="7"/>
      <c r="M33" s="5"/>
      <c r="N33" s="5"/>
    </row>
    <row r="34" spans="1:14" ht="12.75" x14ac:dyDescent="0.25">
      <c r="A34" s="13">
        <f>IF(ISBLANK($B34),"",COUNTA($B$16:B34))</f>
        <v>15</v>
      </c>
      <c r="B34" s="4" t="s">
        <v>27</v>
      </c>
      <c r="C34" s="23" t="str">
        <f>"Line "&amp;A32&amp;" x Line "&amp;A33</f>
        <v>Line 13 x Line 14</v>
      </c>
      <c r="E34" s="36">
        <f>+ROUND((E32*E33),0)</f>
        <v>12400</v>
      </c>
      <c r="F34" s="36">
        <f t="shared" ref="F34:G34" si="1">+ROUND((F32*F33),0)</f>
        <v>12772</v>
      </c>
      <c r="G34" s="36">
        <f t="shared" si="1"/>
        <v>5368</v>
      </c>
      <c r="I34" s="5"/>
      <c r="L34" s="7"/>
      <c r="M34" s="5"/>
      <c r="N34" s="5"/>
    </row>
    <row r="35" spans="1:14" ht="12.75" x14ac:dyDescent="0.25">
      <c r="A35" s="13" t="str">
        <f>IF(ISBLANK($B35),"",COUNTA($B$16:B35))</f>
        <v/>
      </c>
      <c r="E35" s="31"/>
      <c r="F35" s="31"/>
      <c r="G35" s="31"/>
    </row>
    <row r="36" spans="1:14" ht="12.75" x14ac:dyDescent="0.25">
      <c r="A36" s="13">
        <f>IF(ISBLANK($B36),"",COUNTA($B$16:B36))</f>
        <v>16</v>
      </c>
      <c r="B36" s="4" t="s">
        <v>15</v>
      </c>
      <c r="C36" s="4"/>
      <c r="E36" s="27">
        <v>613845</v>
      </c>
      <c r="F36" s="27">
        <v>644058</v>
      </c>
      <c r="G36" s="27">
        <v>263701</v>
      </c>
      <c r="I36" s="5"/>
      <c r="L36" s="7"/>
      <c r="M36" s="5"/>
      <c r="N36" s="5"/>
    </row>
    <row r="37" spans="1:14" ht="12.75" x14ac:dyDescent="0.25">
      <c r="A37" s="13">
        <f>IF(ISBLANK($B37),"",COUNTA($B$16:B37))</f>
        <v>17</v>
      </c>
      <c r="B37" s="4" t="s">
        <v>10</v>
      </c>
      <c r="C37" s="4"/>
      <c r="E37" s="35">
        <v>0.05</v>
      </c>
      <c r="F37" s="35">
        <v>0.05</v>
      </c>
      <c r="G37" s="35">
        <v>0.05</v>
      </c>
      <c r="I37" s="5"/>
      <c r="L37" s="7"/>
      <c r="M37" s="5"/>
      <c r="N37" s="5"/>
    </row>
    <row r="38" spans="1:14" ht="12.75" x14ac:dyDescent="0.25">
      <c r="A38" s="13">
        <f>IF(ISBLANK($B38),"",COUNTA($B$16:B38))</f>
        <v>18</v>
      </c>
      <c r="B38" s="4" t="s">
        <v>28</v>
      </c>
      <c r="C38" s="23" t="str">
        <f>"Line "&amp;A36&amp;" x Line "&amp;A37</f>
        <v>Line 16 x Line 17</v>
      </c>
      <c r="E38" s="36">
        <f>+ROUND((E36*E37),0)</f>
        <v>30692</v>
      </c>
      <c r="F38" s="36">
        <f t="shared" ref="F38:G38" si="2">+ROUND((F36*F37),0)</f>
        <v>32203</v>
      </c>
      <c r="G38" s="36">
        <f t="shared" si="2"/>
        <v>13185</v>
      </c>
      <c r="I38" s="5"/>
      <c r="L38" s="7"/>
      <c r="M38" s="5"/>
      <c r="N38" s="5"/>
    </row>
    <row r="39" spans="1:14" ht="12.75" x14ac:dyDescent="0.25">
      <c r="A39" s="13" t="str">
        <f>IF(ISBLANK($B39),"",COUNTA($B$16:B39))</f>
        <v/>
      </c>
      <c r="B39" s="4"/>
      <c r="C39" s="4"/>
      <c r="E39" s="27"/>
      <c r="F39" s="27"/>
      <c r="G39" s="27"/>
      <c r="I39" s="5"/>
      <c r="L39" s="7"/>
      <c r="M39" s="5"/>
      <c r="N39" s="5"/>
    </row>
    <row r="40" spans="1:14" ht="26.25" thickBot="1" x14ac:dyDescent="0.3">
      <c r="A40" s="13">
        <f>IF(ISBLANK($B40),"",COUNTA($B$16:B40))</f>
        <v>19</v>
      </c>
      <c r="B40" s="4" t="s">
        <v>24</v>
      </c>
      <c r="C40" s="24" t="str">
        <f>"Line "&amp;A18&amp;" + Line "&amp;A22&amp;" + Line "&amp;A26&amp;" + Line "&amp;A30&amp;" + Line "&amp;A34&amp;" + Line "&amp;A38</f>
        <v>Line 3 + Line 6 + Line 9 + Line 12 + Line 15 + Line 18</v>
      </c>
      <c r="E40" s="32">
        <f>+E18+E22+E26+E30+E34+E38</f>
        <v>144199</v>
      </c>
      <c r="F40" s="32">
        <f>+F18+F22+F26+F30+F34+F38</f>
        <v>144743</v>
      </c>
      <c r="G40" s="32">
        <f>+G18+G22+G26+G30+G34+G38</f>
        <v>56581</v>
      </c>
      <c r="H40" s="9"/>
      <c r="I40" s="9"/>
      <c r="J40" s="22"/>
      <c r="K40" s="22"/>
    </row>
    <row r="41" spans="1:14" ht="12.75" x14ac:dyDescent="0.25">
      <c r="A41" s="13" t="str">
        <f>IF(ISBLANK($B41),"",COUNTA($B$16:B41))</f>
        <v/>
      </c>
      <c r="B41" s="9"/>
      <c r="C41" s="9"/>
      <c r="D41" s="9"/>
      <c r="E41" s="29"/>
      <c r="F41" s="29"/>
      <c r="G41" s="29"/>
      <c r="H41" s="9"/>
      <c r="I41" s="9"/>
      <c r="J41" s="22"/>
      <c r="K41" s="22"/>
    </row>
    <row r="42" spans="1:14" s="15" customFormat="1" ht="12.75" x14ac:dyDescent="0.25">
      <c r="A42" s="13">
        <f>IF(ISBLANK($B42),"",COUNTA($B$16:B42))</f>
        <v>20</v>
      </c>
      <c r="B42" s="21" t="s">
        <v>16</v>
      </c>
      <c r="C42" s="21"/>
      <c r="D42" s="11"/>
      <c r="E42" s="27"/>
      <c r="F42" s="27"/>
      <c r="G42" s="27"/>
    </row>
    <row r="43" spans="1:14" ht="12.75" x14ac:dyDescent="0.25">
      <c r="A43" s="13">
        <f>IF(ISBLANK($B43),"",COUNTA($B$16:B43))</f>
        <v>21</v>
      </c>
      <c r="B43" s="4" t="s">
        <v>17</v>
      </c>
      <c r="C43" s="4"/>
      <c r="E43" s="25">
        <v>30008</v>
      </c>
      <c r="F43" s="25">
        <v>29674</v>
      </c>
      <c r="G43" s="25">
        <v>12021</v>
      </c>
      <c r="L43" s="7"/>
      <c r="M43" s="5"/>
      <c r="N43" s="5"/>
    </row>
    <row r="44" spans="1:14" ht="12.75" x14ac:dyDescent="0.25">
      <c r="A44" s="13">
        <f>IF(ISBLANK($B44),"",COUNTA($B$16:B44))</f>
        <v>22</v>
      </c>
      <c r="B44" s="4" t="s">
        <v>10</v>
      </c>
      <c r="C44" s="4"/>
      <c r="E44" s="34">
        <v>0.55000000000000004</v>
      </c>
      <c r="F44" s="34">
        <v>0.55000000000000004</v>
      </c>
      <c r="G44" s="34">
        <v>0.55000000000000004</v>
      </c>
      <c r="I44" s="5"/>
      <c r="L44" s="7"/>
      <c r="M44" s="5"/>
      <c r="N44" s="5"/>
    </row>
    <row r="45" spans="1:14" ht="12.75" x14ac:dyDescent="0.25">
      <c r="A45" s="13">
        <f>IF(ISBLANK($B45),"",COUNTA($B$16:B45))</f>
        <v>23</v>
      </c>
      <c r="B45" s="4" t="s">
        <v>25</v>
      </c>
      <c r="C45" s="23" t="str">
        <f>"Line "&amp;A43&amp;" x Line "&amp;A44</f>
        <v>Line 21 x Line 22</v>
      </c>
      <c r="E45" s="27">
        <f>+ROUND((E43*E44),0)</f>
        <v>16504</v>
      </c>
      <c r="F45" s="27">
        <f>+ROUND((F43*F44),0)</f>
        <v>16321</v>
      </c>
      <c r="G45" s="27">
        <f>+ROUND((G43*G44),0)</f>
        <v>6612</v>
      </c>
      <c r="L45" s="7"/>
      <c r="M45" s="5"/>
      <c r="N45" s="5"/>
    </row>
    <row r="46" spans="1:14" ht="12.75" x14ac:dyDescent="0.25">
      <c r="A46" s="13" t="str">
        <f>IF(ISBLANK($B46),"",COUNTA($B$16:B46))</f>
        <v/>
      </c>
      <c r="B46" s="4"/>
      <c r="C46" s="4"/>
      <c r="D46" s="9"/>
      <c r="E46" s="29"/>
      <c r="F46" s="29"/>
      <c r="G46" s="29"/>
      <c r="H46" s="9"/>
      <c r="I46" s="9"/>
      <c r="J46" s="22"/>
      <c r="K46" s="22"/>
    </row>
    <row r="47" spans="1:14" ht="13.5" thickBot="1" x14ac:dyDescent="0.3">
      <c r="A47" s="13">
        <f>IF(ISBLANK($B47),"",COUNTA($B$16:B47))</f>
        <v>24</v>
      </c>
      <c r="B47" s="5" t="s">
        <v>26</v>
      </c>
      <c r="C47" s="23" t="str">
        <f>"Line "&amp;A40&amp;" + Line "&amp;A45</f>
        <v>Line 19 + Line 23</v>
      </c>
      <c r="E47" s="33">
        <f>E40+E45</f>
        <v>160703</v>
      </c>
      <c r="F47" s="33">
        <f>F40+F45</f>
        <v>161064</v>
      </c>
      <c r="G47" s="33">
        <f>G40+G45</f>
        <v>63193</v>
      </c>
    </row>
    <row r="48" spans="1:14" ht="12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NiSource,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Nesper \ Paige \ Ann</dc:creator>
  <cp:lastModifiedBy>Davis \ Elizabeth</cp:lastModifiedBy>
  <dcterms:created xsi:type="dcterms:W3CDTF">2026-06-26T17:44:42Z</dcterms:created>
  <dcterms:modified xsi:type="dcterms:W3CDTF">2026-06-27T12:10:01Z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4922b6-aeec-4a72-96e6-e7f0f1e8ddd5_Enabled">
    <vt:lpwstr>true</vt:lpwstr>
  </property>
  <property fmtid="{D5CDD505-2E9C-101B-9397-08002B2CF9AE}" pid="3" name="MSIP_Label_ed4922b6-aeec-4a72-96e6-e7f0f1e8ddd5_SetDate">
    <vt:lpwstr>2026-06-26T18:39:00Z</vt:lpwstr>
  </property>
  <property fmtid="{D5CDD505-2E9C-101B-9397-08002B2CF9AE}" pid="4" name="MSIP_Label_ed4922b6-aeec-4a72-96e6-e7f0f1e8ddd5_Method">
    <vt:lpwstr>Privileged</vt:lpwstr>
  </property>
  <property fmtid="{D5CDD505-2E9C-101B-9397-08002B2CF9AE}" pid="5" name="MSIP_Label_ed4922b6-aeec-4a72-96e6-e7f0f1e8ddd5_Name">
    <vt:lpwstr>INTERNAL USE</vt:lpwstr>
  </property>
  <property fmtid="{D5CDD505-2E9C-101B-9397-08002B2CF9AE}" pid="6" name="MSIP_Label_ed4922b6-aeec-4a72-96e6-e7f0f1e8ddd5_SiteId">
    <vt:lpwstr>179d26d3-3e59-4051-9377-05d3820e617c</vt:lpwstr>
  </property>
  <property fmtid="{D5CDD505-2E9C-101B-9397-08002B2CF9AE}" pid="7" name="MSIP_Label_ed4922b6-aeec-4a72-96e6-e7f0f1e8ddd5_ActionId">
    <vt:lpwstr>f905048d-233a-4513-b0ea-eca54226efb5</vt:lpwstr>
  </property>
  <property fmtid="{D5CDD505-2E9C-101B-9397-08002B2CF9AE}" pid="8" name="MSIP_Label_ed4922b6-aeec-4a72-96e6-e7f0f1e8ddd5_ContentBits">
    <vt:lpwstr>0</vt:lpwstr>
  </property>
  <property fmtid="{D5CDD505-2E9C-101B-9397-08002B2CF9AE}" pid="9" name="MSIP_Label_ed4922b6-aeec-4a72-96e6-e7f0f1e8ddd5_Tag">
    <vt:lpwstr>10, 0, 1, 1</vt:lpwstr>
  </property>
</Properties>
</file>