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KY\03 Rate Case\Rate Case - 2026\7-Revenue Workspace\SFRs and SDRs\Staff 1-2 (Comp of Rev Acct Bal)\"/>
    </mc:Choice>
  </mc:AlternateContent>
  <xr:revisionPtr revIDLastSave="0" documentId="8_{0C04D9F4-DE4D-4CBD-A572-8E928CF20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Sheet1!$A$1:$O$256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7" i="1" l="1"/>
  <c r="K227" i="1"/>
  <c r="L227" i="1"/>
  <c r="M227" i="1"/>
  <c r="N227" i="1"/>
  <c r="O227" i="1"/>
  <c r="I227" i="1"/>
  <c r="D234" i="1"/>
  <c r="D256" i="1"/>
  <c r="D254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E254" i="1"/>
  <c r="F254" i="1"/>
  <c r="G254" i="1"/>
  <c r="H254" i="1"/>
  <c r="I254" i="1"/>
  <c r="J254" i="1"/>
  <c r="K254" i="1"/>
  <c r="L254" i="1"/>
  <c r="M254" i="1"/>
  <c r="N254" i="1"/>
  <c r="O254" i="1"/>
  <c r="E227" i="1"/>
  <c r="F227" i="1"/>
  <c r="G227" i="1"/>
  <c r="H227" i="1"/>
  <c r="D227" i="1"/>
  <c r="J202" i="1"/>
  <c r="K202" i="1"/>
  <c r="L202" i="1"/>
  <c r="M202" i="1"/>
  <c r="N202" i="1"/>
  <c r="O202" i="1"/>
  <c r="I202" i="1"/>
  <c r="E202" i="1"/>
  <c r="F202" i="1"/>
  <c r="G202" i="1"/>
  <c r="H202" i="1"/>
  <c r="D202" i="1"/>
  <c r="C248" i="1"/>
  <c r="C249" i="1"/>
  <c r="C250" i="1"/>
  <c r="C251" i="1"/>
  <c r="C252" i="1"/>
  <c r="C253" i="1"/>
  <c r="C254" i="1"/>
  <c r="O229" i="1" l="1"/>
  <c r="O175" i="1"/>
  <c r="O146" i="1"/>
  <c r="O103" i="1"/>
  <c r="O58" i="1"/>
  <c r="D255" i="1" l="1"/>
  <c r="D247" i="1"/>
  <c r="E247" i="1"/>
  <c r="F247" i="1"/>
  <c r="G247" i="1"/>
  <c r="H247" i="1"/>
  <c r="I247" i="1"/>
  <c r="J247" i="1"/>
  <c r="K247" i="1"/>
  <c r="L247" i="1"/>
  <c r="M247" i="1"/>
  <c r="N247" i="1"/>
  <c r="O247" i="1"/>
  <c r="D246" i="1"/>
  <c r="C245" i="1"/>
  <c r="C246" i="1"/>
  <c r="C247" i="1"/>
  <c r="A246" i="1"/>
  <c r="N55" i="1" l="1"/>
  <c r="M55" i="1"/>
  <c r="L55" i="1"/>
  <c r="K55" i="1"/>
  <c r="J55" i="1"/>
  <c r="I55" i="1"/>
  <c r="H55" i="1"/>
  <c r="G55" i="1"/>
  <c r="F55" i="1"/>
  <c r="E55" i="1"/>
  <c r="D55" i="1"/>
  <c r="N54" i="1"/>
  <c r="M54" i="1"/>
  <c r="L54" i="1"/>
  <c r="K54" i="1"/>
  <c r="J54" i="1"/>
  <c r="I54" i="1"/>
  <c r="H54" i="1"/>
  <c r="G54" i="1"/>
  <c r="F54" i="1"/>
  <c r="E54" i="1"/>
  <c r="D54" i="1"/>
  <c r="C55" i="1"/>
  <c r="O52" i="1"/>
  <c r="N51" i="1"/>
  <c r="M51" i="1"/>
  <c r="L51" i="1"/>
  <c r="K51" i="1"/>
  <c r="J51" i="1"/>
  <c r="I51" i="1"/>
  <c r="H51" i="1"/>
  <c r="G51" i="1"/>
  <c r="F51" i="1"/>
  <c r="E51" i="1"/>
  <c r="D51" i="1"/>
  <c r="C51" i="1"/>
  <c r="H46" i="1"/>
  <c r="H45" i="1"/>
  <c r="O53" i="1" l="1"/>
  <c r="O55" i="1" s="1"/>
  <c r="C54" i="1"/>
  <c r="O54" i="1" l="1"/>
  <c r="C25" i="1"/>
  <c r="D25" i="1"/>
  <c r="E25" i="1"/>
  <c r="F25" i="1"/>
  <c r="G25" i="1"/>
  <c r="H25" i="1"/>
  <c r="I25" i="1"/>
  <c r="J25" i="1"/>
  <c r="K25" i="1"/>
  <c r="L25" i="1"/>
  <c r="M25" i="1"/>
  <c r="N25" i="1"/>
  <c r="C39" i="1"/>
  <c r="D39" i="1"/>
  <c r="E39" i="1"/>
  <c r="F39" i="1"/>
  <c r="G39" i="1"/>
  <c r="H39" i="1"/>
  <c r="I39" i="1"/>
  <c r="J39" i="1"/>
  <c r="K39" i="1"/>
  <c r="L39" i="1"/>
  <c r="M39" i="1"/>
  <c r="N39" i="1"/>
  <c r="A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E246" i="1"/>
  <c r="F246" i="1"/>
  <c r="G246" i="1"/>
  <c r="H246" i="1"/>
  <c r="I246" i="1"/>
  <c r="J246" i="1"/>
  <c r="K246" i="1"/>
  <c r="L246" i="1"/>
  <c r="M246" i="1"/>
  <c r="N246" i="1"/>
  <c r="O246" i="1"/>
  <c r="A255" i="1"/>
  <c r="C255" i="1"/>
  <c r="E255" i="1"/>
  <c r="F255" i="1"/>
  <c r="G255" i="1"/>
  <c r="H255" i="1"/>
  <c r="I255" i="1"/>
  <c r="J255" i="1"/>
  <c r="K255" i="1"/>
  <c r="L255" i="1"/>
  <c r="M255" i="1"/>
  <c r="N255" i="1"/>
  <c r="O255" i="1"/>
  <c r="A256" i="1"/>
  <c r="C256" i="1"/>
  <c r="A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A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A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A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A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A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A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A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A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A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05" i="1"/>
  <c r="A216" i="1"/>
  <c r="A217" i="1"/>
  <c r="A214" i="1"/>
  <c r="A215" i="1"/>
  <c r="A213" i="1"/>
  <c r="A212" i="1"/>
  <c r="A206" i="1"/>
  <c r="A207" i="1"/>
  <c r="A208" i="1"/>
  <c r="A209" i="1"/>
  <c r="A210" i="1"/>
  <c r="A211" i="1"/>
  <c r="H256" i="1"/>
  <c r="G256" i="1"/>
  <c r="F256" i="1"/>
  <c r="E256" i="1"/>
  <c r="A227" i="1"/>
  <c r="C227" i="1"/>
  <c r="C226" i="1"/>
  <c r="A226" i="1"/>
  <c r="A205" i="1"/>
  <c r="C234" i="1"/>
  <c r="A234" i="1"/>
  <c r="I256" i="1" l="1"/>
  <c r="O256" i="1"/>
  <c r="L256" i="1"/>
  <c r="M256" i="1"/>
  <c r="K256" i="1"/>
  <c r="N256" i="1"/>
  <c r="J256" i="1"/>
  <c r="H159" i="1" l="1"/>
  <c r="O70" i="1" l="1"/>
  <c r="O69" i="1"/>
  <c r="O41" i="1"/>
  <c r="O40" i="1"/>
  <c r="D29" i="1"/>
  <c r="D28" i="1"/>
  <c r="C28" i="1"/>
  <c r="O12" i="1"/>
  <c r="O13" i="1"/>
  <c r="D15" i="1"/>
  <c r="D14" i="1"/>
  <c r="C14" i="1"/>
  <c r="O42" i="1" l="1"/>
  <c r="O72" i="1"/>
  <c r="O71" i="1"/>
  <c r="O15" i="1"/>
  <c r="O43" i="1"/>
  <c r="O14" i="1"/>
  <c r="E234" i="1"/>
  <c r="F234" i="1"/>
  <c r="G234" i="1"/>
  <c r="H234" i="1"/>
  <c r="I234" i="1"/>
  <c r="J234" i="1"/>
  <c r="K234" i="1"/>
  <c r="L234" i="1"/>
  <c r="M234" i="1"/>
  <c r="N234" i="1"/>
  <c r="O234" i="1"/>
  <c r="N169" i="1" l="1"/>
  <c r="M169" i="1"/>
  <c r="L169" i="1"/>
  <c r="K169" i="1"/>
  <c r="J169" i="1"/>
  <c r="I169" i="1"/>
  <c r="H169" i="1"/>
  <c r="G169" i="1"/>
  <c r="F169" i="1"/>
  <c r="E169" i="1"/>
  <c r="D169" i="1"/>
  <c r="C169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N96" i="1"/>
  <c r="M96" i="1"/>
  <c r="L96" i="1"/>
  <c r="K96" i="1"/>
  <c r="J96" i="1"/>
  <c r="I96" i="1"/>
  <c r="H96" i="1"/>
  <c r="G96" i="1"/>
  <c r="F96" i="1"/>
  <c r="E96" i="1"/>
  <c r="D96" i="1"/>
  <c r="C96" i="1"/>
  <c r="N82" i="1"/>
  <c r="M82" i="1"/>
  <c r="L82" i="1"/>
  <c r="K82" i="1"/>
  <c r="J82" i="1"/>
  <c r="I82" i="1"/>
  <c r="H82" i="1"/>
  <c r="G82" i="1"/>
  <c r="F82" i="1"/>
  <c r="E82" i="1"/>
  <c r="D82" i="1"/>
  <c r="C82" i="1"/>
  <c r="N68" i="1"/>
  <c r="M68" i="1"/>
  <c r="L68" i="1"/>
  <c r="K68" i="1"/>
  <c r="J68" i="1"/>
  <c r="I68" i="1"/>
  <c r="H68" i="1"/>
  <c r="G68" i="1"/>
  <c r="F68" i="1"/>
  <c r="E68" i="1"/>
  <c r="D68" i="1"/>
  <c r="C68" i="1"/>
  <c r="H164" i="1"/>
  <c r="H163" i="1"/>
  <c r="H151" i="1"/>
  <c r="H150" i="1"/>
  <c r="H134" i="1"/>
  <c r="H133" i="1"/>
  <c r="H121" i="1"/>
  <c r="H120" i="1"/>
  <c r="H108" i="1"/>
  <c r="H107" i="1"/>
  <c r="H91" i="1"/>
  <c r="H90" i="1"/>
  <c r="H77" i="1"/>
  <c r="H76" i="1"/>
  <c r="H63" i="1"/>
  <c r="H62" i="1"/>
  <c r="H34" i="1"/>
  <c r="H33" i="1"/>
  <c r="H20" i="1"/>
  <c r="H19" i="1"/>
  <c r="N173" i="1" l="1"/>
  <c r="M173" i="1"/>
  <c r="L173" i="1"/>
  <c r="K173" i="1"/>
  <c r="J173" i="1"/>
  <c r="I173" i="1"/>
  <c r="H173" i="1"/>
  <c r="G173" i="1"/>
  <c r="F173" i="1"/>
  <c r="E173" i="1"/>
  <c r="D173" i="1"/>
  <c r="C173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1" i="1"/>
  <c r="O17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N159" i="1"/>
  <c r="M159" i="1"/>
  <c r="L159" i="1"/>
  <c r="K159" i="1"/>
  <c r="J159" i="1"/>
  <c r="I159" i="1"/>
  <c r="G159" i="1"/>
  <c r="F159" i="1"/>
  <c r="E159" i="1"/>
  <c r="D159" i="1"/>
  <c r="C159" i="1"/>
  <c r="O158" i="1"/>
  <c r="O157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1" i="1"/>
  <c r="O14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8" i="1"/>
  <c r="O12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5" i="1"/>
  <c r="O114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N99" i="1"/>
  <c r="M99" i="1"/>
  <c r="L99" i="1"/>
  <c r="K99" i="1"/>
  <c r="J99" i="1"/>
  <c r="I99" i="1"/>
  <c r="H99" i="1"/>
  <c r="G99" i="1"/>
  <c r="F99" i="1"/>
  <c r="E99" i="1"/>
  <c r="D99" i="1"/>
  <c r="C99" i="1"/>
  <c r="O98" i="1"/>
  <c r="O97" i="1"/>
  <c r="O173" i="1" l="1"/>
  <c r="O172" i="1"/>
  <c r="O160" i="1"/>
  <c r="O159" i="1"/>
  <c r="O143" i="1"/>
  <c r="O142" i="1"/>
  <c r="O130" i="1"/>
  <c r="O129" i="1"/>
  <c r="O116" i="1"/>
  <c r="O117" i="1"/>
  <c r="O100" i="1"/>
  <c r="O99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O84" i="1"/>
  <c r="O8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29" i="1"/>
  <c r="M29" i="1"/>
  <c r="L29" i="1"/>
  <c r="K29" i="1"/>
  <c r="J29" i="1"/>
  <c r="I29" i="1"/>
  <c r="H29" i="1"/>
  <c r="G29" i="1"/>
  <c r="F29" i="1"/>
  <c r="E29" i="1"/>
  <c r="C29" i="1"/>
  <c r="N28" i="1"/>
  <c r="M28" i="1"/>
  <c r="L28" i="1"/>
  <c r="K28" i="1"/>
  <c r="J28" i="1"/>
  <c r="I28" i="1"/>
  <c r="H28" i="1"/>
  <c r="G28" i="1"/>
  <c r="F28" i="1"/>
  <c r="E28" i="1"/>
  <c r="O27" i="1"/>
  <c r="O26" i="1"/>
  <c r="M15" i="1"/>
  <c r="N15" i="1"/>
  <c r="E15" i="1"/>
  <c r="F15" i="1"/>
  <c r="G15" i="1"/>
  <c r="H15" i="1"/>
  <c r="I15" i="1"/>
  <c r="J15" i="1"/>
  <c r="K15" i="1"/>
  <c r="L15" i="1"/>
  <c r="C15" i="1"/>
  <c r="E14" i="1"/>
  <c r="F14" i="1"/>
  <c r="G14" i="1"/>
  <c r="H14" i="1"/>
  <c r="I14" i="1"/>
  <c r="J14" i="1"/>
  <c r="K14" i="1"/>
  <c r="L14" i="1"/>
  <c r="M14" i="1"/>
  <c r="N14" i="1"/>
  <c r="O85" i="1" l="1"/>
  <c r="O86" i="1"/>
  <c r="O29" i="1"/>
  <c r="O28" i="1"/>
</calcChain>
</file>

<file path=xl/sharedStrings.xml><?xml version="1.0" encoding="utf-8"?>
<sst xmlns="http://schemas.openxmlformats.org/spreadsheetml/2006/main" count="219" uniqueCount="81">
  <si>
    <t>Columbia Gas of Kentucky, Inc.</t>
  </si>
  <si>
    <t>“000 Omitted”</t>
  </si>
  <si>
    <t>Total</t>
  </si>
  <si>
    <t>Increase</t>
  </si>
  <si>
    <t>(Decrease)</t>
  </si>
  <si>
    <t>Most Recent 12 Months</t>
  </si>
  <si>
    <t>Previous 12 Months</t>
  </si>
  <si>
    <t>Comparison of Revenue Account Balances</t>
  </si>
  <si>
    <t>Account 480 Residential Sales Revenue</t>
  </si>
  <si>
    <t>Account 481.1 Commercial Sales Revenue</t>
  </si>
  <si>
    <t>Account 481.2 Industrial Sales Revenue</t>
  </si>
  <si>
    <t>Account 483  Public Utilities</t>
  </si>
  <si>
    <t>Account 487  Forfeited Discounts</t>
  </si>
  <si>
    <t>Account 488 Misc. Service Revenue</t>
  </si>
  <si>
    <t>Account 489 Transportation Revenue</t>
  </si>
  <si>
    <t>Account 489 Unbilled Transportation Revenue</t>
  </si>
  <si>
    <t>Account 493 Rent from Gas Property</t>
  </si>
  <si>
    <t>Account 495 Other Gas Revenue</t>
  </si>
  <si>
    <t>Account 495 Unbilled Gas Revenue</t>
  </si>
  <si>
    <t>$/Mcf</t>
  </si>
  <si>
    <t>$/Bill</t>
  </si>
  <si>
    <t>PSC approved non-base rates: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</si>
  <si>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</si>
  <si>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</si>
  <si>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</si>
  <si>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</si>
  <si>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</si>
  <si>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</si>
  <si>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</si>
  <si>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</si>
  <si>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</si>
  <si>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</si>
  <si>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Increase / (Decrease)</t>
  </si>
  <si>
    <t>With Those of the Preceding 12 months</t>
  </si>
  <si>
    <t>Mar</t>
  </si>
  <si>
    <t>Apr</t>
  </si>
  <si>
    <t>TCJA factor GSR, GTR</t>
  </si>
  <si>
    <t>Research &amp; Development - All Rate Sch</t>
  </si>
  <si>
    <t>Energy Assistance Program GSR, GTR</t>
  </si>
  <si>
    <t>Energy Efficiency Conservation GSR, GTR</t>
  </si>
  <si>
    <t>SMRP - Rate GSR, GTR</t>
  </si>
  <si>
    <t>SMRP - Rate GSO, GTO, GDS</t>
  </si>
  <si>
    <t>SMRP - Rate IUS, IUDS</t>
  </si>
  <si>
    <t>SMRP - Rate IS, DS, SAS</t>
  </si>
  <si>
    <t>TCJA factor GSO, GTO</t>
  </si>
  <si>
    <t>TCJA factor IS</t>
  </si>
  <si>
    <t>TCJA factor IUS</t>
  </si>
  <si>
    <t>TCJA factor DS, SAS</t>
  </si>
  <si>
    <t>TCJA factor GDS</t>
  </si>
  <si>
    <t>Gas Cost Uncollectible Rider GSR, GSO, IS, IUS</t>
  </si>
  <si>
    <t>Gas Cost Uncoll Rider ACA - GSR, GSO, IS, IUS</t>
  </si>
  <si>
    <t>Gas Cost Recovery GSR, GSO, IS, IUS</t>
  </si>
  <si>
    <t>Gas Cost Recovery ACA - GSR, GSO, IS, IUS</t>
  </si>
  <si>
    <t>Choice ACA - GSR, GSO, IS, IUS</t>
  </si>
  <si>
    <t>Choice Uncoll Rider ACA - GTR, GTO</t>
  </si>
  <si>
    <t>Page 6 of 6</t>
  </si>
  <si>
    <t>Page 5 of 6</t>
  </si>
  <si>
    <t>Page 4 of 6</t>
  </si>
  <si>
    <t>Page 3 of 6</t>
  </si>
  <si>
    <t>Page 2 of 6</t>
  </si>
  <si>
    <t>Page 1 of 6</t>
  </si>
  <si>
    <t>Schedule A</t>
  </si>
  <si>
    <t>Account 481.3 Gas Sales - Other Revenue</t>
  </si>
  <si>
    <t>Sep-25 / Sep-24</t>
  </si>
  <si>
    <t>Oct-25  / Oct-24</t>
  </si>
  <si>
    <t>Nov-25 / Nov-24</t>
  </si>
  <si>
    <t>Dec-25 / Dec-24</t>
  </si>
  <si>
    <t>Jan-26 / Jan-25</t>
  </si>
  <si>
    <t>Feb-26 / Feb-25</t>
  </si>
  <si>
    <t>Mar-26 / Mar-25</t>
  </si>
  <si>
    <t>Apr-26 / Apr-25</t>
  </si>
  <si>
    <t>May-26 / May-25</t>
  </si>
  <si>
    <t>Jun-26 / Jun-25</t>
  </si>
  <si>
    <t>Jul-26 / Jul-25</t>
  </si>
  <si>
    <t>Aug-26 / Aug-25</t>
  </si>
  <si>
    <t>SMRP - Rate GSR, GTR - BA</t>
  </si>
  <si>
    <t>SMRP - Rate GSO, GTO, GDS - BA</t>
  </si>
  <si>
    <t>SMRP - Rate IUS, IUDS - BA</t>
  </si>
  <si>
    <t>SMRP - Rate IS, DS, SAS - BA</t>
  </si>
  <si>
    <t>KY PSC Case No. 2026-00099, Staff 1-2, Attachment A</t>
  </si>
  <si>
    <t>Case No. 2026-00099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</si>
</sst>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mmm"/>
    <numFmt numFmtId="166" formatCode="#,##0.0000_);\(#,##0.0000\)"/>
    <numFmt numFmtId="167" formatCode="_(* #,##0.000_);_(* \(#,##0.000\);_(* &quot;-&quot;??_);_(@_)"/>
    <numFmt numFmtId="168" formatCode="_(* #,##0.00000_);_(* \(#,##0.00000\);_(* &quot;-&quot;??_);_(@_)"/>
    <numFmt numFmtId="169" formatCode="_(* #,##0.000000_);_(* \(#,##0.000000\);_(* &quot;-&quot;??_);_(@_)"/>
    <numFmt numFmtId="170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7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164" fontId="2" fillId="2" borderId="17" xfId="1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164" fontId="2" fillId="2" borderId="10" xfId="1" applyNumberFormat="1" applyFont="1" applyFill="1" applyBorder="1" applyAlignment="1">
      <alignment vertical="center" wrapText="1"/>
    </xf>
    <xf numFmtId="164" fontId="2" fillId="2" borderId="11" xfId="1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4" fontId="2" fillId="2" borderId="8" xfId="1" applyNumberFormat="1" applyFont="1" applyFill="1" applyBorder="1" applyAlignment="1">
      <alignment vertical="center" wrapText="1"/>
    </xf>
    <xf numFmtId="164" fontId="2" fillId="2" borderId="14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 wrapText="1"/>
    </xf>
    <xf numFmtId="164" fontId="2" fillId="2" borderId="0" xfId="0" applyNumberFormat="1" applyFont="1" applyFill="1"/>
    <xf numFmtId="0" fontId="3" fillId="2" borderId="0" xfId="0" applyFont="1" applyFill="1"/>
    <xf numFmtId="17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166" fontId="5" fillId="2" borderId="0" xfId="0" applyNumberFormat="1" applyFont="1" applyFill="1"/>
    <xf numFmtId="17" fontId="4" fillId="0" borderId="0" xfId="0" applyNumberFormat="1" applyFont="1" applyAlignment="1">
      <alignment horizontal="center"/>
    </xf>
    <xf numFmtId="39" fontId="2" fillId="0" borderId="0" xfId="0" applyNumberFormat="1" applyFont="1"/>
    <xf numFmtId="39" fontId="5" fillId="2" borderId="0" xfId="0" applyNumberFormat="1" applyFont="1" applyFill="1"/>
    <xf numFmtId="167" fontId="2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0" fontId="2" fillId="0" borderId="0" xfId="0" applyFont="1" applyAlignment="1">
      <alignment horizontal="right"/>
    </xf>
    <xf numFmtId="164" fontId="2" fillId="0" borderId="0" xfId="0" applyNumberFormat="1" applyFont="1"/>
    <xf numFmtId="17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2" fillId="2" borderId="0" xfId="1" applyNumberFormat="1" applyFont="1" applyFill="1"/>
    <xf numFmtId="170" fontId="2" fillId="2" borderId="0" xfId="0" applyNumberFormat="1" applyFont="1" applyFill="1"/>
    <xf numFmtId="43" fontId="2" fillId="2" borderId="0" xfId="0" applyNumberFormat="1" applyFont="1" applyFill="1"/>
    <xf numFmtId="166" fontId="5" fillId="0" borderId="0" xfId="0" applyNumberFormat="1" applyFont="1"/>
    <xf numFmtId="166" fontId="2" fillId="0" borderId="0" xfId="0" applyNumberFormat="1" applyFont="1"/>
    <xf numFmtId="0" fontId="6" fillId="0" borderId="0" xfId="0" applyFont="1"/>
    <xf numFmtId="164" fontId="2" fillId="0" borderId="15" xfId="1" applyNumberFormat="1" applyFont="1" applyFill="1" applyBorder="1" applyAlignment="1">
      <alignment vertical="center" wrapText="1"/>
    </xf>
    <xf numFmtId="164" fontId="2" fillId="0" borderId="10" xfId="1" applyNumberFormat="1" applyFont="1" applyFill="1" applyBorder="1" applyAlignment="1">
      <alignment vertical="center" wrapText="1"/>
    </xf>
    <xf numFmtId="164" fontId="2" fillId="0" borderId="17" xfId="1" applyNumberFormat="1" applyFont="1" applyFill="1" applyBorder="1" applyAlignment="1">
      <alignment vertical="center" wrapText="1"/>
    </xf>
    <xf numFmtId="164" fontId="2" fillId="0" borderId="11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E54DF4D8-9710-4A97-84F2-4878209C7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1"/>
  <sheetViews>
    <sheetView showGridLines="0" tabSelected="1" zoomScale="90" zoomScaleNormal="90" zoomScaleSheetLayoutView="80" workbookViewId="0"/>
  </sheetViews>
  <sheetFormatPr defaultColWidth="9.140625" defaultRowHeight="15" x14ac:dyDescent="0.25"/>
  <cols>
    <col min="1" max="1" width="3.5703125" style="4" customWidth="1"/>
    <col min="2" max="2" width="42.85546875" style="4" customWidth="1"/>
    <col min="3" max="14" width="9.28515625" style="4" customWidth="1"/>
    <col min="15" max="15" width="10.140625" style="4" customWidth="1"/>
    <col min="16" max="16" width="9.140625" style="4"/>
    <col min="17" max="20" width="11.140625" style="4" bestFit="1" customWidth="1"/>
    <col min="21" max="21" width="11.7109375" style="4" bestFit="1" customWidth="1"/>
    <col min="22" max="22" width="13.28515625" style="4" bestFit="1" customWidth="1"/>
    <col min="23" max="16384" width="9.140625" style="4"/>
  </cols>
  <sheetData>
    <row r="1" spans="2:25" x14ac:dyDescent="0.25">
      <c r="K1" s="1"/>
      <c r="L1" s="1"/>
      <c r="M1" s="1"/>
      <c r="N1" s="1"/>
      <c r="O1" s="42" t="s">
        <v>79</v>
      </c>
    </row>
    <row r="2" spans="2:25" x14ac:dyDescent="0.25">
      <c r="K2" s="1"/>
      <c r="L2" s="1"/>
      <c r="M2" s="1"/>
      <c r="N2" s="1"/>
      <c r="O2" s="45" t="s">
        <v>61</v>
      </c>
    </row>
    <row r="3" spans="2:25" x14ac:dyDescent="0.25">
      <c r="K3" s="1"/>
      <c r="L3" s="1"/>
      <c r="M3" s="1"/>
      <c r="N3" s="1"/>
      <c r="O3" s="45" t="s">
        <v>60</v>
      </c>
    </row>
    <row r="4" spans="2:25" ht="15.75" thickBot="1" x14ac:dyDescent="0.3">
      <c r="K4" s="1"/>
      <c r="L4" s="1"/>
      <c r="M4" s="1"/>
      <c r="N4" s="1"/>
      <c r="O4" s="1"/>
    </row>
    <row r="5" spans="2:25" ht="15.75" customHeight="1" thickTop="1" x14ac:dyDescent="0.25">
      <c r="B5" s="6"/>
      <c r="C5" s="7"/>
      <c r="D5" s="7"/>
      <c r="E5" s="7"/>
      <c r="F5" s="46"/>
      <c r="G5" s="46"/>
      <c r="H5" s="50" t="s">
        <v>0</v>
      </c>
      <c r="I5" s="46"/>
      <c r="J5" s="7"/>
      <c r="K5" s="46"/>
      <c r="L5" s="46"/>
      <c r="M5" s="46"/>
      <c r="N5" s="46"/>
      <c r="O5" s="47"/>
    </row>
    <row r="6" spans="2:25" ht="15" customHeight="1" x14ac:dyDescent="0.25">
      <c r="B6" s="10"/>
      <c r="C6" s="11"/>
      <c r="D6" s="11"/>
      <c r="E6" s="11"/>
      <c r="F6" s="48"/>
      <c r="G6" s="48"/>
      <c r="H6" s="61" t="s">
        <v>80</v>
      </c>
      <c r="I6" s="48"/>
      <c r="J6" s="11"/>
      <c r="K6" s="48"/>
      <c r="L6" s="48"/>
      <c r="M6" s="48"/>
      <c r="N6" s="48"/>
      <c r="O6" s="49"/>
    </row>
    <row r="7" spans="2:25" x14ac:dyDescent="0.25">
      <c r="B7" s="10"/>
      <c r="C7" s="11"/>
      <c r="D7" s="11"/>
      <c r="E7" s="11"/>
      <c r="F7" s="48"/>
      <c r="G7" s="48"/>
      <c r="H7" s="48"/>
      <c r="I7" s="48"/>
      <c r="J7" s="11"/>
      <c r="K7" s="11"/>
      <c r="L7" s="11"/>
      <c r="M7" s="14"/>
      <c r="N7" s="14"/>
      <c r="O7" s="13"/>
    </row>
    <row r="8" spans="2:25" ht="15" customHeight="1" x14ac:dyDescent="0.25">
      <c r="B8" s="10"/>
      <c r="C8" s="11"/>
      <c r="D8" s="11"/>
      <c r="E8" s="11"/>
      <c r="F8" s="11"/>
      <c r="G8" s="11"/>
      <c r="H8" s="12" t="s">
        <v>7</v>
      </c>
      <c r="I8" s="11"/>
      <c r="J8" s="11"/>
      <c r="K8" s="11"/>
      <c r="L8" s="11"/>
      <c r="M8" s="11"/>
      <c r="N8" s="11"/>
      <c r="O8" s="13"/>
    </row>
    <row r="9" spans="2:25" ht="15" customHeight="1" x14ac:dyDescent="0.25">
      <c r="B9" s="10"/>
      <c r="C9" s="11"/>
      <c r="D9" s="11"/>
      <c r="E9" s="11"/>
      <c r="F9" s="11"/>
      <c r="G9" s="11"/>
      <c r="H9" s="12" t="s">
        <v>33</v>
      </c>
      <c r="I9" s="11"/>
      <c r="J9" s="11"/>
      <c r="K9" s="11"/>
      <c r="L9" s="11"/>
      <c r="M9" s="11"/>
      <c r="N9" s="11"/>
      <c r="O9" s="15"/>
      <c r="Q9" s="56"/>
      <c r="R9" s="56"/>
      <c r="S9" s="56"/>
      <c r="T9" s="56"/>
      <c r="U9" s="56"/>
      <c r="V9" s="56"/>
      <c r="W9" s="56"/>
      <c r="X9" s="56"/>
      <c r="Y9" s="56"/>
    </row>
    <row r="10" spans="2:25" ht="15.75" thickBot="1" x14ac:dyDescent="0.3">
      <c r="B10" s="10"/>
      <c r="C10" s="11"/>
      <c r="D10" s="11"/>
      <c r="E10" s="11"/>
      <c r="F10" s="11"/>
      <c r="G10" s="11"/>
      <c r="H10" s="12" t="s">
        <v>1</v>
      </c>
      <c r="I10" s="11"/>
      <c r="J10" s="11"/>
      <c r="K10" s="11"/>
      <c r="L10" s="11"/>
      <c r="M10" s="11"/>
      <c r="N10" s="11"/>
      <c r="O10" s="15"/>
      <c r="Q10" s="52"/>
      <c r="R10" s="52"/>
      <c r="S10" s="52"/>
      <c r="T10" s="52"/>
      <c r="U10" s="52"/>
      <c r="V10" s="52"/>
    </row>
    <row r="11" spans="2:25" ht="31.5" thickTop="1" thickBot="1" x14ac:dyDescent="0.3">
      <c r="B11" s="16" t="s">
        <v>8</v>
      </c>
      <c r="C11" s="17" t="s">
        <v>63</v>
      </c>
      <c r="D11" s="17" t="s">
        <v>64</v>
      </c>
      <c r="E11" s="17" t="s">
        <v>65</v>
      </c>
      <c r="F11" s="17" t="s">
        <v>66</v>
      </c>
      <c r="G11" s="17" t="s">
        <v>67</v>
      </c>
      <c r="H11" s="17" t="s">
        <v>68</v>
      </c>
      <c r="I11" s="17" t="s">
        <v>69</v>
      </c>
      <c r="J11" s="17" t="s">
        <v>70</v>
      </c>
      <c r="K11" s="17" t="s">
        <v>71</v>
      </c>
      <c r="L11" s="17" t="s">
        <v>72</v>
      </c>
      <c r="M11" s="17" t="s">
        <v>73</v>
      </c>
      <c r="N11" s="17" t="s">
        <v>74</v>
      </c>
      <c r="O11" s="18" t="s">
        <v>2</v>
      </c>
    </row>
    <row r="12" spans="2:25" ht="15.75" customHeight="1" thickBot="1" x14ac:dyDescent="0.3">
      <c r="B12" s="19" t="s">
        <v>5</v>
      </c>
      <c r="C12" s="57">
        <v>4010.5412099999999</v>
      </c>
      <c r="D12" s="57">
        <v>3979.3581800000002</v>
      </c>
      <c r="E12" s="57">
        <v>9039.45982</v>
      </c>
      <c r="F12" s="57">
        <v>20231.459920000001</v>
      </c>
      <c r="G12" s="57">
        <v>24961.092109999998</v>
      </c>
      <c r="H12" s="57">
        <v>29126.994609999998</v>
      </c>
      <c r="I12" s="57">
        <v>17851.785969999997</v>
      </c>
      <c r="J12" s="57">
        <v>11745.290920000001</v>
      </c>
      <c r="K12" s="57">
        <v>6768.7883899999997</v>
      </c>
      <c r="L12" s="57">
        <v>4735.7685899999997</v>
      </c>
      <c r="M12" s="57">
        <v>3779.9501800000003</v>
      </c>
      <c r="N12" s="57">
        <v>3800.6241300000002</v>
      </c>
      <c r="O12" s="20">
        <f>SUM(C12:N12)</f>
        <v>140031.11403000003</v>
      </c>
      <c r="Q12" s="51"/>
      <c r="R12" s="51"/>
      <c r="S12" s="51"/>
      <c r="T12" s="51"/>
      <c r="U12" s="51"/>
      <c r="V12" s="51"/>
    </row>
    <row r="13" spans="2:25" ht="15.75" customHeight="1" thickBot="1" x14ac:dyDescent="0.3">
      <c r="B13" s="21" t="s">
        <v>6</v>
      </c>
      <c r="C13" s="58">
        <v>3142.6520800000003</v>
      </c>
      <c r="D13" s="58">
        <v>3503.9593999999997</v>
      </c>
      <c r="E13" s="58">
        <v>4767.5799000000006</v>
      </c>
      <c r="F13" s="58">
        <v>13605.015100000001</v>
      </c>
      <c r="G13" s="58">
        <v>20346.367670000003</v>
      </c>
      <c r="H13" s="58">
        <v>20638.549660000001</v>
      </c>
      <c r="I13" s="58">
        <v>17517.758160000001</v>
      </c>
      <c r="J13" s="58">
        <v>10170.516599999999</v>
      </c>
      <c r="K13" s="58">
        <v>5698.4608699999999</v>
      </c>
      <c r="L13" s="58">
        <v>4924.5611600000002</v>
      </c>
      <c r="M13" s="58">
        <v>4065.5706500000001</v>
      </c>
      <c r="N13" s="58">
        <v>3933.6275599999999</v>
      </c>
      <c r="O13" s="23">
        <f>SUM(C13:N13)</f>
        <v>112314.61880999999</v>
      </c>
    </row>
    <row r="14" spans="2:25" ht="15.75" customHeight="1" thickBot="1" x14ac:dyDescent="0.3">
      <c r="B14" s="21" t="s">
        <v>3</v>
      </c>
      <c r="C14" s="22">
        <f>IF((C12-C13)&gt;0,C12-C13,0)</f>
        <v>867.88912999999957</v>
      </c>
      <c r="D14" s="22">
        <f>IF((D12-D13)&gt;0,D12-D13,0)</f>
        <v>475.39878000000044</v>
      </c>
      <c r="E14" s="22">
        <f t="shared" ref="E14:N14" si="0">IF((E12-E13)&gt;0,E12-E13,0)</f>
        <v>4271.8799199999994</v>
      </c>
      <c r="F14" s="22">
        <f t="shared" si="0"/>
        <v>6626.4448200000006</v>
      </c>
      <c r="G14" s="22">
        <f t="shared" si="0"/>
        <v>4614.7244399999945</v>
      </c>
      <c r="H14" s="22">
        <f t="shared" si="0"/>
        <v>8488.4449499999973</v>
      </c>
      <c r="I14" s="22">
        <f t="shared" si="0"/>
        <v>334.02780999999595</v>
      </c>
      <c r="J14" s="22">
        <f t="shared" si="0"/>
        <v>1574.7743200000023</v>
      </c>
      <c r="K14" s="22">
        <f t="shared" si="0"/>
        <v>1070.3275199999998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3">
        <f>IF((O12-O13)&gt;0,O12-O13,0)</f>
        <v>27716.495220000041</v>
      </c>
    </row>
    <row r="15" spans="2:25" ht="15.75" customHeight="1" thickBot="1" x14ac:dyDescent="0.3">
      <c r="B15" s="24" t="s">
        <v>4</v>
      </c>
      <c r="C15" s="25">
        <f>IF((C12-C13)&gt;0,0,C12-C13)</f>
        <v>0</v>
      </c>
      <c r="D15" s="25">
        <f>IF((D12-D13)&gt;0,0,D12-D13)</f>
        <v>0</v>
      </c>
      <c r="E15" s="25">
        <f t="shared" ref="E15:N15" si="1">IF((E12-E13)&gt;0,0,E12-E13)</f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-188.79257000000052</v>
      </c>
      <c r="M15" s="25">
        <f t="shared" si="1"/>
        <v>-285.62046999999984</v>
      </c>
      <c r="N15" s="25">
        <f t="shared" si="1"/>
        <v>-133.00342999999975</v>
      </c>
      <c r="O15" s="26">
        <f>IF((O12-O13)&gt;0,0,O12-O13)</f>
        <v>0</v>
      </c>
    </row>
    <row r="16" spans="2:25" ht="15.75" thickTop="1" x14ac:dyDescent="0.25"/>
    <row r="18" spans="2:15" ht="15.75" thickBot="1" x14ac:dyDescent="0.3"/>
    <row r="19" spans="2:15" ht="15.75" thickTop="1" x14ac:dyDescent="0.25">
      <c r="B19" s="6"/>
      <c r="C19" s="7"/>
      <c r="D19" s="7"/>
      <c r="E19" s="7"/>
      <c r="F19" s="7"/>
      <c r="G19" s="7"/>
      <c r="H19" s="8" t="str">
        <f>$H$5</f>
        <v>Columbia Gas of Kentucky, Inc.</v>
      </c>
      <c r="I19" s="7"/>
      <c r="J19" s="7"/>
      <c r="K19" s="7"/>
      <c r="L19" s="7"/>
      <c r="M19" s="7"/>
      <c r="N19" s="7"/>
      <c r="O19" s="9"/>
    </row>
    <row r="20" spans="2:15" x14ac:dyDescent="0.25">
      <c r="B20" s="10"/>
      <c r="C20" s="11"/>
      <c r="D20" s="11"/>
      <c r="E20" s="11"/>
      <c r="F20" s="11"/>
      <c r="G20" s="11"/>
      <c r="H20" s="12" t="str">
        <f>$H$6</f>
        <v>Case No. 2026-00099</v>
      </c>
      <c r="I20" s="11"/>
      <c r="J20" s="11"/>
      <c r="K20" s="11"/>
      <c r="L20" s="11"/>
      <c r="M20" s="11"/>
      <c r="N20" s="11"/>
      <c r="O20" s="15"/>
    </row>
    <row r="21" spans="2:15" x14ac:dyDescent="0.25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5"/>
    </row>
    <row r="22" spans="2:15" x14ac:dyDescent="0.25">
      <c r="B22" s="10"/>
      <c r="C22" s="11"/>
      <c r="D22" s="11"/>
      <c r="E22" s="11"/>
      <c r="F22" s="11"/>
      <c r="G22" s="11"/>
      <c r="H22" s="12" t="s">
        <v>7</v>
      </c>
      <c r="I22" s="11"/>
      <c r="J22" s="11"/>
      <c r="K22" s="11"/>
      <c r="L22" s="11"/>
      <c r="M22" s="11"/>
      <c r="N22" s="11"/>
      <c r="O22" s="15"/>
    </row>
    <row r="23" spans="2:15" x14ac:dyDescent="0.25">
      <c r="B23" s="10"/>
      <c r="C23" s="11"/>
      <c r="D23" s="11"/>
      <c r="E23" s="11"/>
      <c r="F23" s="11"/>
      <c r="G23" s="11"/>
      <c r="H23" s="12" t="s">
        <v>33</v>
      </c>
      <c r="I23" s="11"/>
      <c r="J23" s="11"/>
      <c r="K23" s="11"/>
      <c r="L23" s="11"/>
      <c r="M23" s="11"/>
      <c r="N23" s="11"/>
      <c r="O23" s="15"/>
    </row>
    <row r="24" spans="2:15" ht="15.75" thickBot="1" x14ac:dyDescent="0.3">
      <c r="B24" s="10"/>
      <c r="C24" s="11"/>
      <c r="D24" s="11"/>
      <c r="E24" s="11"/>
      <c r="F24" s="11"/>
      <c r="G24" s="11"/>
      <c r="H24" s="12" t="s">
        <v>1</v>
      </c>
      <c r="I24" s="11"/>
      <c r="J24" s="11"/>
      <c r="K24" s="11"/>
      <c r="L24" s="11"/>
      <c r="M24" s="11"/>
      <c r="N24" s="11"/>
      <c r="O24" s="15"/>
    </row>
    <row r="25" spans="2:15" ht="31.5" thickTop="1" thickBot="1" x14ac:dyDescent="0.3">
      <c r="B25" s="16" t="s">
        <v>9</v>
      </c>
      <c r="C25" s="17" t="str">
        <f>$C$11</f>
        <v>Sep-25 / Sep-24</v>
      </c>
      <c r="D25" s="17" t="str">
        <f>$D$11</f>
        <v>Oct-25  / Oct-24</v>
      </c>
      <c r="E25" s="17" t="str">
        <f>$E$11</f>
        <v>Nov-25 / Nov-24</v>
      </c>
      <c r="F25" s="17" t="str">
        <f>$F$11</f>
        <v>Dec-25 / Dec-24</v>
      </c>
      <c r="G25" s="17" t="str">
        <f>$G$11</f>
        <v>Jan-26 / Jan-25</v>
      </c>
      <c r="H25" s="17" t="str">
        <f>$H$11</f>
        <v>Feb-26 / Feb-25</v>
      </c>
      <c r="I25" s="17" t="str">
        <f>$I$11</f>
        <v>Mar-26 / Mar-25</v>
      </c>
      <c r="J25" s="17" t="str">
        <f>$J$11</f>
        <v>Apr-26 / Apr-25</v>
      </c>
      <c r="K25" s="17" t="str">
        <f>$K$11</f>
        <v>May-26 / May-25</v>
      </c>
      <c r="L25" s="17" t="str">
        <f>$L$11</f>
        <v>Jun-26 / Jun-25</v>
      </c>
      <c r="M25" s="17" t="str">
        <f>$M$11</f>
        <v>Jul-26 / Jul-25</v>
      </c>
      <c r="N25" s="17" t="str">
        <f>$N$11</f>
        <v>Aug-26 / Aug-25</v>
      </c>
      <c r="O25" s="18" t="s">
        <v>2</v>
      </c>
    </row>
    <row r="26" spans="2:15" ht="15.75" customHeight="1" thickBot="1" x14ac:dyDescent="0.3">
      <c r="B26" s="19" t="s">
        <v>5</v>
      </c>
      <c r="C26" s="57">
        <v>2572.6625600000002</v>
      </c>
      <c r="D26" s="57">
        <v>2813.1711700000001</v>
      </c>
      <c r="E26" s="57">
        <v>4488.4915799999999</v>
      </c>
      <c r="F26" s="57">
        <v>9178.9124499999998</v>
      </c>
      <c r="G26" s="57">
        <v>10686.28125</v>
      </c>
      <c r="H26" s="57">
        <v>12382.50549</v>
      </c>
      <c r="I26" s="57">
        <v>7237.03845</v>
      </c>
      <c r="J26" s="57">
        <v>5163.0916900000002</v>
      </c>
      <c r="K26" s="57">
        <v>3497.2061200000003</v>
      </c>
      <c r="L26" s="57">
        <v>2847.5031899999999</v>
      </c>
      <c r="M26" s="57">
        <v>2541.4066800000001</v>
      </c>
      <c r="N26" s="57">
        <v>2612.1347900000001</v>
      </c>
      <c r="O26" s="59">
        <f>SUM(C26:N26)</f>
        <v>66020.40542000001</v>
      </c>
    </row>
    <row r="27" spans="2:15" ht="15.75" customHeight="1" thickBot="1" x14ac:dyDescent="0.3">
      <c r="B27" s="21" t="s">
        <v>6</v>
      </c>
      <c r="C27" s="58">
        <v>1711.23179</v>
      </c>
      <c r="D27" s="58">
        <v>1853.5244499999999</v>
      </c>
      <c r="E27" s="58">
        <v>2272.6434100000001</v>
      </c>
      <c r="F27" s="58">
        <v>5850.2606500000002</v>
      </c>
      <c r="G27" s="58">
        <v>8366.3511900000012</v>
      </c>
      <c r="H27" s="58">
        <v>8210.8586500000001</v>
      </c>
      <c r="I27" s="58">
        <v>7063.5112800000006</v>
      </c>
      <c r="J27" s="58">
        <v>4578.5081100000007</v>
      </c>
      <c r="K27" s="58">
        <v>3135.7819900000004</v>
      </c>
      <c r="L27" s="58">
        <v>3309.7746499999998</v>
      </c>
      <c r="M27" s="58">
        <v>2895.20361</v>
      </c>
      <c r="N27" s="58">
        <v>2895.41174</v>
      </c>
      <c r="O27" s="60">
        <f>SUM(C27:N27)</f>
        <v>52143.061520000003</v>
      </c>
    </row>
    <row r="28" spans="2:15" ht="15.75" customHeight="1" thickBot="1" x14ac:dyDescent="0.3">
      <c r="B28" s="21" t="s">
        <v>3</v>
      </c>
      <c r="C28" s="22">
        <f>IF((C26-C27)&gt;0,C26-C27,0)</f>
        <v>861.43077000000017</v>
      </c>
      <c r="D28" s="22">
        <f>IF((D26-D27)&gt;0,D26-D27,0)</f>
        <v>959.64672000000019</v>
      </c>
      <c r="E28" s="22">
        <f t="shared" ref="E28" si="2">IF((E26-E27)&gt;0,E26-E27,0)</f>
        <v>2215.8481699999998</v>
      </c>
      <c r="F28" s="22">
        <f t="shared" ref="F28" si="3">IF((F26-F27)&gt;0,F26-F27,0)</f>
        <v>3328.6517999999996</v>
      </c>
      <c r="G28" s="22">
        <f t="shared" ref="G28" si="4">IF((G26-G27)&gt;0,G26-G27,0)</f>
        <v>2319.9300599999988</v>
      </c>
      <c r="H28" s="22">
        <f t="shared" ref="H28" si="5">IF((H26-H27)&gt;0,H26-H27,0)</f>
        <v>4171.6468399999994</v>
      </c>
      <c r="I28" s="22">
        <f t="shared" ref="I28" si="6">IF((I26-I27)&gt;0,I26-I27,0)</f>
        <v>173.52716999999939</v>
      </c>
      <c r="J28" s="22">
        <f t="shared" ref="J28" si="7">IF((J26-J27)&gt;0,J26-J27,0)</f>
        <v>584.58357999999953</v>
      </c>
      <c r="K28" s="22">
        <f t="shared" ref="K28" si="8">IF((K26-K27)&gt;0,K26-K27,0)</f>
        <v>361.42412999999988</v>
      </c>
      <c r="L28" s="22">
        <f t="shared" ref="L28" si="9">IF((L26-L27)&gt;0,L26-L27,0)</f>
        <v>0</v>
      </c>
      <c r="M28" s="22">
        <f t="shared" ref="M28" si="10">IF((M26-M27)&gt;0,M26-M27,0)</f>
        <v>0</v>
      </c>
      <c r="N28" s="22">
        <f t="shared" ref="N28" si="11">IF((N26-N27)&gt;0,N26-N27,0)</f>
        <v>0</v>
      </c>
      <c r="O28" s="23">
        <f t="shared" ref="O28" si="12">IF((O26-O27)&gt;0,O26-O27,0)</f>
        <v>13877.343900000007</v>
      </c>
    </row>
    <row r="29" spans="2:15" ht="15.75" customHeight="1" thickBot="1" x14ac:dyDescent="0.3">
      <c r="B29" s="24" t="s">
        <v>4</v>
      </c>
      <c r="C29" s="25">
        <f>IF((C26-C27)&gt;0,0,C26-C27)</f>
        <v>0</v>
      </c>
      <c r="D29" s="25">
        <f>IF((D26-D27)&gt;0,0,D26-D27)</f>
        <v>0</v>
      </c>
      <c r="E29" s="25">
        <f t="shared" ref="E29:O29" si="13">IF((E26-E27)&gt;0,0,E26-E27)</f>
        <v>0</v>
      </c>
      <c r="F29" s="25">
        <f t="shared" si="13"/>
        <v>0</v>
      </c>
      <c r="G29" s="25">
        <f t="shared" si="13"/>
        <v>0</v>
      </c>
      <c r="H29" s="25">
        <f t="shared" si="13"/>
        <v>0</v>
      </c>
      <c r="I29" s="25">
        <f t="shared" si="13"/>
        <v>0</v>
      </c>
      <c r="J29" s="25">
        <f t="shared" si="13"/>
        <v>0</v>
      </c>
      <c r="K29" s="25">
        <f t="shared" si="13"/>
        <v>0</v>
      </c>
      <c r="L29" s="25">
        <f t="shared" si="13"/>
        <v>-462.27145999999993</v>
      </c>
      <c r="M29" s="25">
        <f t="shared" si="13"/>
        <v>-353.79692999999997</v>
      </c>
      <c r="N29" s="25">
        <f t="shared" si="13"/>
        <v>-283.27694999999994</v>
      </c>
      <c r="O29" s="26">
        <f t="shared" si="13"/>
        <v>0</v>
      </c>
    </row>
    <row r="30" spans="2:15" ht="15.75" thickTop="1" x14ac:dyDescent="0.25"/>
    <row r="32" spans="2:15" ht="15.75" thickBot="1" x14ac:dyDescent="0.3"/>
    <row r="33" spans="2:22" ht="15.75" thickTop="1" x14ac:dyDescent="0.25">
      <c r="B33" s="6"/>
      <c r="C33" s="7"/>
      <c r="D33" s="7"/>
      <c r="E33" s="7"/>
      <c r="F33" s="7"/>
      <c r="G33" s="7"/>
      <c r="H33" s="8" t="str">
        <f>$H$5</f>
        <v>Columbia Gas of Kentucky, Inc.</v>
      </c>
      <c r="I33" s="7"/>
      <c r="J33" s="7"/>
      <c r="K33" s="7"/>
      <c r="L33" s="7"/>
      <c r="M33" s="7"/>
      <c r="N33" s="7"/>
      <c r="O33" s="9"/>
    </row>
    <row r="34" spans="2:22" x14ac:dyDescent="0.25">
      <c r="B34" s="10"/>
      <c r="C34" s="11"/>
      <c r="D34" s="11"/>
      <c r="E34" s="11"/>
      <c r="F34" s="11"/>
      <c r="G34" s="11"/>
      <c r="H34" s="12" t="str">
        <f>$H$6</f>
        <v>Case No. 2026-00099</v>
      </c>
      <c r="I34" s="11"/>
      <c r="J34" s="11"/>
      <c r="K34" s="11"/>
      <c r="L34" s="11"/>
      <c r="M34" s="11"/>
      <c r="N34" s="11"/>
      <c r="O34" s="13"/>
    </row>
    <row r="35" spans="2:22" x14ac:dyDescent="0.2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</row>
    <row r="36" spans="2:22" x14ac:dyDescent="0.25">
      <c r="B36" s="10"/>
      <c r="C36" s="11"/>
      <c r="D36" s="11"/>
      <c r="E36" s="11"/>
      <c r="F36" s="11"/>
      <c r="G36" s="11"/>
      <c r="H36" s="12" t="s">
        <v>7</v>
      </c>
      <c r="I36" s="11"/>
      <c r="J36" s="11"/>
      <c r="K36" s="11"/>
      <c r="L36" s="11"/>
      <c r="M36" s="11"/>
      <c r="N36" s="11"/>
      <c r="O36" s="13"/>
    </row>
    <row r="37" spans="2:22" x14ac:dyDescent="0.25">
      <c r="B37" s="10"/>
      <c r="C37" s="11"/>
      <c r="D37" s="11"/>
      <c r="E37" s="11"/>
      <c r="F37" s="11"/>
      <c r="G37" s="11"/>
      <c r="H37" s="12" t="s">
        <v>33</v>
      </c>
      <c r="I37" s="11"/>
      <c r="J37" s="11"/>
      <c r="K37" s="11"/>
      <c r="L37" s="11"/>
      <c r="M37" s="11"/>
      <c r="N37" s="11"/>
      <c r="O37" s="15"/>
    </row>
    <row r="38" spans="2:22" ht="15.75" thickBot="1" x14ac:dyDescent="0.3">
      <c r="B38" s="10"/>
      <c r="C38" s="11"/>
      <c r="D38" s="11"/>
      <c r="E38" s="11"/>
      <c r="F38" s="11"/>
      <c r="G38" s="11"/>
      <c r="H38" s="12" t="s">
        <v>1</v>
      </c>
      <c r="I38" s="11"/>
      <c r="J38" s="11"/>
      <c r="K38" s="11"/>
      <c r="L38" s="11"/>
      <c r="M38" s="11"/>
      <c r="N38" s="11"/>
      <c r="O38" s="15"/>
    </row>
    <row r="39" spans="2:22" ht="31.5" thickTop="1" thickBot="1" x14ac:dyDescent="0.3">
      <c r="B39" s="16" t="s">
        <v>10</v>
      </c>
      <c r="C39" s="17" t="str">
        <f>$C$11</f>
        <v>Sep-25 / Sep-24</v>
      </c>
      <c r="D39" s="17" t="str">
        <f>$D$11</f>
        <v>Oct-25  / Oct-24</v>
      </c>
      <c r="E39" s="17" t="str">
        <f>$E$11</f>
        <v>Nov-25 / Nov-24</v>
      </c>
      <c r="F39" s="17" t="str">
        <f>$F$11</f>
        <v>Dec-25 / Dec-24</v>
      </c>
      <c r="G39" s="17" t="str">
        <f>$G$11</f>
        <v>Jan-26 / Jan-25</v>
      </c>
      <c r="H39" s="17" t="str">
        <f>$H$11</f>
        <v>Feb-26 / Feb-25</v>
      </c>
      <c r="I39" s="17" t="str">
        <f>$I$11</f>
        <v>Mar-26 / Mar-25</v>
      </c>
      <c r="J39" s="17" t="str">
        <f>$J$11</f>
        <v>Apr-26 / Apr-25</v>
      </c>
      <c r="K39" s="17" t="str">
        <f>$K$11</f>
        <v>May-26 / May-25</v>
      </c>
      <c r="L39" s="17" t="str">
        <f>$L$11</f>
        <v>Jun-26 / Jun-25</v>
      </c>
      <c r="M39" s="17" t="str">
        <f>$M$11</f>
        <v>Jul-26 / Jul-25</v>
      </c>
      <c r="N39" s="17" t="str">
        <f>$N$11</f>
        <v>Aug-26 / Aug-25</v>
      </c>
      <c r="O39" s="18" t="s">
        <v>2</v>
      </c>
    </row>
    <row r="40" spans="2:22" ht="15.75" customHeight="1" thickBot="1" x14ac:dyDescent="0.3">
      <c r="B40" s="19" t="s">
        <v>5</v>
      </c>
      <c r="C40" s="57">
        <v>138.04515000000001</v>
      </c>
      <c r="D40" s="57">
        <v>192.25371999999999</v>
      </c>
      <c r="E40" s="57">
        <v>266.27810999999997</v>
      </c>
      <c r="F40" s="57">
        <v>234.14076</v>
      </c>
      <c r="G40" s="57">
        <v>410.17568999999997</v>
      </c>
      <c r="H40" s="57">
        <v>440.41723999999999</v>
      </c>
      <c r="I40" s="57">
        <v>265.28639999999996</v>
      </c>
      <c r="J40" s="57">
        <v>245.98768000000001</v>
      </c>
      <c r="K40" s="57">
        <v>203.45609999999999</v>
      </c>
      <c r="L40" s="57">
        <v>178.39823999999999</v>
      </c>
      <c r="M40" s="57">
        <v>127.05824000000001</v>
      </c>
      <c r="N40" s="57">
        <v>144.54928999999998</v>
      </c>
      <c r="O40" s="20">
        <f>SUM(C40:N40)</f>
        <v>2846.0466199999996</v>
      </c>
      <c r="Q40" s="51"/>
      <c r="R40" s="51"/>
      <c r="S40" s="51"/>
      <c r="T40" s="51"/>
      <c r="U40" s="51"/>
      <c r="V40" s="51"/>
    </row>
    <row r="41" spans="2:22" ht="15.75" customHeight="1" thickBot="1" x14ac:dyDescent="0.3">
      <c r="B41" s="21" t="s">
        <v>6</v>
      </c>
      <c r="C41" s="58">
        <v>91.657539999999997</v>
      </c>
      <c r="D41" s="58">
        <v>105.82727</v>
      </c>
      <c r="E41" s="58">
        <v>136.81688</v>
      </c>
      <c r="F41" s="58">
        <v>369.63989000000004</v>
      </c>
      <c r="G41" s="58">
        <v>311.41631000000001</v>
      </c>
      <c r="H41" s="58">
        <v>292.58570000000003</v>
      </c>
      <c r="I41" s="58">
        <v>347.34694000000002</v>
      </c>
      <c r="J41" s="58">
        <v>210.40445000000003</v>
      </c>
      <c r="K41" s="58">
        <v>193.88705999999999</v>
      </c>
      <c r="L41" s="58">
        <v>286.31076000000002</v>
      </c>
      <c r="M41" s="58">
        <v>174.22941</v>
      </c>
      <c r="N41" s="58">
        <v>169.22992000000002</v>
      </c>
      <c r="O41" s="23">
        <f>SUM(C41:N41)</f>
        <v>2689.3521300000002</v>
      </c>
      <c r="Q41" s="53"/>
      <c r="R41" s="53"/>
      <c r="S41" s="53"/>
      <c r="T41" s="53"/>
      <c r="U41" s="53"/>
      <c r="V41" s="53"/>
    </row>
    <row r="42" spans="2:22" ht="15.75" customHeight="1" thickBot="1" x14ac:dyDescent="0.3">
      <c r="B42" s="21" t="s">
        <v>3</v>
      </c>
      <c r="C42" s="22">
        <f>IF((C40-C41)&gt;0,C40-C41,0)</f>
        <v>46.387610000000009</v>
      </c>
      <c r="D42" s="22">
        <f t="shared" ref="D42" si="14">IF((D40-D41)&gt;0,D40-D41,0)</f>
        <v>86.426449999999988</v>
      </c>
      <c r="E42" s="22">
        <f t="shared" ref="E42" si="15">IF((E40-E41)&gt;0,E40-E41,0)</f>
        <v>129.46122999999997</v>
      </c>
      <c r="F42" s="22">
        <f t="shared" ref="F42" si="16">IF((F40-F41)&gt;0,F40-F41,0)</f>
        <v>0</v>
      </c>
      <c r="G42" s="22">
        <f t="shared" ref="G42" si="17">IF((G40-G41)&gt;0,G40-G41,0)</f>
        <v>98.759379999999965</v>
      </c>
      <c r="H42" s="22">
        <f t="shared" ref="H42" si="18">IF((H40-H41)&gt;0,H40-H41,0)</f>
        <v>147.83153999999996</v>
      </c>
      <c r="I42" s="22">
        <f t="shared" ref="I42" si="19">IF((I40-I41)&gt;0,I40-I41,0)</f>
        <v>0</v>
      </c>
      <c r="J42" s="22">
        <f t="shared" ref="J42" si="20">IF((J40-J41)&gt;0,J40-J41,0)</f>
        <v>35.583229999999986</v>
      </c>
      <c r="K42" s="22">
        <f t="shared" ref="K42" si="21">IF((K40-K41)&gt;0,K40-K41,0)</f>
        <v>9.5690400000000011</v>
      </c>
      <c r="L42" s="22">
        <f t="shared" ref="L42" si="22">IF((L40-L41)&gt;0,L40-L41,0)</f>
        <v>0</v>
      </c>
      <c r="M42" s="22">
        <f t="shared" ref="M42" si="23">IF((M40-M41)&gt;0,M40-M41,0)</f>
        <v>0</v>
      </c>
      <c r="N42" s="22">
        <f t="shared" ref="N42" si="24">IF((N40-N41)&gt;0,N40-N41,0)</f>
        <v>0</v>
      </c>
      <c r="O42" s="23">
        <f>IF((O40-O41)&gt;0,O40-O41,0)</f>
        <v>156.6944899999994</v>
      </c>
    </row>
    <row r="43" spans="2:22" ht="15.75" customHeight="1" thickBot="1" x14ac:dyDescent="0.3">
      <c r="B43" s="24" t="s">
        <v>4</v>
      </c>
      <c r="C43" s="25">
        <f>IF((C40-C41)&gt;0,0,C40-C41)</f>
        <v>0</v>
      </c>
      <c r="D43" s="25">
        <f t="shared" ref="D43:N43" si="25">IF((D40-D41)&gt;0,0,D40-D41)</f>
        <v>0</v>
      </c>
      <c r="E43" s="25">
        <f t="shared" si="25"/>
        <v>0</v>
      </c>
      <c r="F43" s="25">
        <f t="shared" si="25"/>
        <v>-135.49913000000004</v>
      </c>
      <c r="G43" s="25">
        <f t="shared" si="25"/>
        <v>0</v>
      </c>
      <c r="H43" s="25">
        <f t="shared" si="25"/>
        <v>0</v>
      </c>
      <c r="I43" s="25">
        <f t="shared" si="25"/>
        <v>-82.06054000000006</v>
      </c>
      <c r="J43" s="25">
        <f t="shared" si="25"/>
        <v>0</v>
      </c>
      <c r="K43" s="25">
        <f t="shared" si="25"/>
        <v>0</v>
      </c>
      <c r="L43" s="25">
        <f t="shared" si="25"/>
        <v>-107.91252000000003</v>
      </c>
      <c r="M43" s="25">
        <f t="shared" si="25"/>
        <v>-47.171169999999989</v>
      </c>
      <c r="N43" s="25">
        <f t="shared" si="25"/>
        <v>-24.680630000000036</v>
      </c>
      <c r="O43" s="26">
        <f>IF((O40-O41)&gt;0,0,O40-O41)</f>
        <v>0</v>
      </c>
    </row>
    <row r="44" spans="2:22" ht="16.5" thickTop="1" thickBot="1" x14ac:dyDescent="0.3">
      <c r="B44" s="1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2:22" ht="15.75" thickTop="1" x14ac:dyDescent="0.25">
      <c r="B45" s="6"/>
      <c r="C45" s="7"/>
      <c r="D45" s="7"/>
      <c r="E45" s="7"/>
      <c r="F45" s="7"/>
      <c r="G45" s="7"/>
      <c r="H45" s="8" t="str">
        <f>$H$5</f>
        <v>Columbia Gas of Kentucky, Inc.</v>
      </c>
      <c r="I45" s="7"/>
      <c r="J45" s="7"/>
      <c r="K45" s="7"/>
      <c r="L45" s="7"/>
      <c r="M45" s="7"/>
      <c r="N45" s="7"/>
      <c r="O45" s="9"/>
    </row>
    <row r="46" spans="2:22" x14ac:dyDescent="0.25">
      <c r="B46" s="10"/>
      <c r="C46" s="11"/>
      <c r="D46" s="11"/>
      <c r="E46" s="11"/>
      <c r="F46" s="11"/>
      <c r="G46" s="11"/>
      <c r="H46" s="12" t="str">
        <f>$H$6</f>
        <v>Case No. 2026-00099</v>
      </c>
      <c r="I46" s="11"/>
      <c r="J46" s="11"/>
      <c r="K46" s="11"/>
      <c r="L46" s="11"/>
      <c r="M46" s="11"/>
      <c r="N46" s="11"/>
      <c r="O46" s="13"/>
    </row>
    <row r="47" spans="2:22" x14ac:dyDescent="0.25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3"/>
    </row>
    <row r="48" spans="2:22" x14ac:dyDescent="0.25">
      <c r="B48" s="10"/>
      <c r="C48" s="11"/>
      <c r="D48" s="11"/>
      <c r="E48" s="11"/>
      <c r="F48" s="11"/>
      <c r="G48" s="11"/>
      <c r="H48" s="12" t="s">
        <v>7</v>
      </c>
      <c r="I48" s="11"/>
      <c r="J48" s="11"/>
      <c r="K48" s="11"/>
      <c r="L48" s="11"/>
      <c r="M48" s="11"/>
      <c r="N48" s="11"/>
      <c r="O48" s="13"/>
    </row>
    <row r="49" spans="2:15" x14ac:dyDescent="0.25">
      <c r="B49" s="10"/>
      <c r="C49" s="11"/>
      <c r="D49" s="11"/>
      <c r="E49" s="11"/>
      <c r="F49" s="11"/>
      <c r="G49" s="11"/>
      <c r="H49" s="12" t="s">
        <v>33</v>
      </c>
      <c r="I49" s="11"/>
      <c r="J49" s="11"/>
      <c r="K49" s="11"/>
      <c r="L49" s="11"/>
      <c r="M49" s="11"/>
      <c r="N49" s="11"/>
      <c r="O49" s="15"/>
    </row>
    <row r="50" spans="2:15" ht="15.75" thickBot="1" x14ac:dyDescent="0.3">
      <c r="B50" s="10"/>
      <c r="C50" s="11"/>
      <c r="D50" s="11"/>
      <c r="E50" s="11"/>
      <c r="F50" s="11"/>
      <c r="G50" s="11"/>
      <c r="H50" s="12" t="s">
        <v>1</v>
      </c>
      <c r="I50" s="11"/>
      <c r="J50" s="11"/>
      <c r="K50" s="11"/>
      <c r="L50" s="11"/>
      <c r="M50" s="11"/>
      <c r="N50" s="11"/>
      <c r="O50" s="15"/>
    </row>
    <row r="51" spans="2:15" ht="31.5" thickTop="1" thickBot="1" x14ac:dyDescent="0.3">
      <c r="B51" s="16" t="s">
        <v>62</v>
      </c>
      <c r="C51" s="17" t="str">
        <f>$C$11</f>
        <v>Sep-25 / Sep-24</v>
      </c>
      <c r="D51" s="17" t="str">
        <f>$D$11</f>
        <v>Oct-25  / Oct-24</v>
      </c>
      <c r="E51" s="17" t="str">
        <f>$E$11</f>
        <v>Nov-25 / Nov-24</v>
      </c>
      <c r="F51" s="17" t="str">
        <f>$F$11</f>
        <v>Dec-25 / Dec-24</v>
      </c>
      <c r="G51" s="17" t="str">
        <f>$G$11</f>
        <v>Jan-26 / Jan-25</v>
      </c>
      <c r="H51" s="17" t="str">
        <f>$H$11</f>
        <v>Feb-26 / Feb-25</v>
      </c>
      <c r="I51" s="17" t="str">
        <f>$I$11</f>
        <v>Mar-26 / Mar-25</v>
      </c>
      <c r="J51" s="17" t="str">
        <f>$J$11</f>
        <v>Apr-26 / Apr-25</v>
      </c>
      <c r="K51" s="17" t="str">
        <f>$K$11</f>
        <v>May-26 / May-25</v>
      </c>
      <c r="L51" s="17" t="str">
        <f>$L$11</f>
        <v>Jun-26 / Jun-25</v>
      </c>
      <c r="M51" s="17" t="str">
        <f>$M$11</f>
        <v>Jul-26 / Jul-25</v>
      </c>
      <c r="N51" s="17" t="str">
        <f>$N$11</f>
        <v>Aug-26 / Aug-25</v>
      </c>
      <c r="O51" s="18" t="s">
        <v>2</v>
      </c>
    </row>
    <row r="52" spans="2:15" ht="15.75" customHeight="1" thickBot="1" x14ac:dyDescent="0.3">
      <c r="B52" s="19" t="s">
        <v>5</v>
      </c>
      <c r="C52" s="57">
        <v>-8.3187099999999994</v>
      </c>
      <c r="D52" s="57">
        <v>0.72465999999999997</v>
      </c>
      <c r="E52" s="57">
        <v>5.1433999999999997</v>
      </c>
      <c r="F52" s="57">
        <v>-0.22912000000000002</v>
      </c>
      <c r="G52" s="57">
        <v>-0.95645000000000002</v>
      </c>
      <c r="H52" s="57">
        <v>-2.9180000000000001E-2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20">
        <f>SUM(C52:N52)</f>
        <v>-3.6654</v>
      </c>
    </row>
    <row r="53" spans="2:15" ht="15.75" customHeight="1" thickBot="1" x14ac:dyDescent="0.3">
      <c r="B53" s="21" t="s">
        <v>6</v>
      </c>
      <c r="C53" s="58">
        <v>-0.19897000000000001</v>
      </c>
      <c r="D53" s="58">
        <v>1.20004</v>
      </c>
      <c r="E53" s="58">
        <v>2.62473</v>
      </c>
      <c r="F53" s="58">
        <v>5.3504300000000002</v>
      </c>
      <c r="G53" s="58">
        <v>0.31927</v>
      </c>
      <c r="H53" s="58">
        <v>-1.8949999999999998E-2</v>
      </c>
      <c r="I53" s="58">
        <v>-7.2285200000000005</v>
      </c>
      <c r="J53" s="58">
        <v>11.487290000000002</v>
      </c>
      <c r="K53" s="58">
        <v>-14.09384</v>
      </c>
      <c r="L53" s="58">
        <v>-0.52201999999999993</v>
      </c>
      <c r="M53" s="58">
        <v>5.2789899999999994</v>
      </c>
      <c r="N53" s="58">
        <v>5.3337200000000005</v>
      </c>
      <c r="O53" s="23">
        <f>SUM(C53:N53)</f>
        <v>9.5321700000000007</v>
      </c>
    </row>
    <row r="54" spans="2:15" ht="15.75" customHeight="1" thickBot="1" x14ac:dyDescent="0.3">
      <c r="B54" s="21" t="s">
        <v>3</v>
      </c>
      <c r="C54" s="58">
        <f>IF((C52-C53)&gt;0,C52-C53,0)</f>
        <v>0</v>
      </c>
      <c r="D54" s="58">
        <f t="shared" ref="D54:N54" si="26">IF((D52-D53)&gt;0,D52-D53,0)</f>
        <v>0</v>
      </c>
      <c r="E54" s="58">
        <f t="shared" si="26"/>
        <v>2.5186699999999997</v>
      </c>
      <c r="F54" s="58">
        <f t="shared" si="26"/>
        <v>0</v>
      </c>
      <c r="G54" s="58">
        <f t="shared" si="26"/>
        <v>0</v>
      </c>
      <c r="H54" s="58">
        <f t="shared" si="26"/>
        <v>0</v>
      </c>
      <c r="I54" s="58">
        <f t="shared" si="26"/>
        <v>7.2285200000000005</v>
      </c>
      <c r="J54" s="58">
        <f t="shared" si="26"/>
        <v>0</v>
      </c>
      <c r="K54" s="58">
        <f t="shared" si="26"/>
        <v>14.09384</v>
      </c>
      <c r="L54" s="58">
        <f t="shared" si="26"/>
        <v>0.52201999999999993</v>
      </c>
      <c r="M54" s="58">
        <f t="shared" si="26"/>
        <v>0</v>
      </c>
      <c r="N54" s="58">
        <f t="shared" si="26"/>
        <v>0</v>
      </c>
      <c r="O54" s="23">
        <f>IF((O52-O53)&gt;0,O52-O53,0)</f>
        <v>0</v>
      </c>
    </row>
    <row r="55" spans="2:15" ht="15.75" customHeight="1" thickBot="1" x14ac:dyDescent="0.3">
      <c r="B55" s="24" t="s">
        <v>4</v>
      </c>
      <c r="C55" s="25">
        <f>IF((C52-C53)&gt;0,0,C52-C53)</f>
        <v>-8.1197400000000002</v>
      </c>
      <c r="D55" s="25">
        <f t="shared" ref="D55:N55" si="27">IF((D52-D53)&gt;0,0,D52-D53)</f>
        <v>-0.47538000000000002</v>
      </c>
      <c r="E55" s="25">
        <f t="shared" si="27"/>
        <v>0</v>
      </c>
      <c r="F55" s="25">
        <f t="shared" si="27"/>
        <v>-5.5795500000000002</v>
      </c>
      <c r="G55" s="25">
        <f t="shared" si="27"/>
        <v>-1.27572</v>
      </c>
      <c r="H55" s="25">
        <f t="shared" si="27"/>
        <v>-1.0230000000000003E-2</v>
      </c>
      <c r="I55" s="25">
        <f t="shared" si="27"/>
        <v>0</v>
      </c>
      <c r="J55" s="25">
        <f t="shared" si="27"/>
        <v>-11.487290000000002</v>
      </c>
      <c r="K55" s="25">
        <f t="shared" si="27"/>
        <v>0</v>
      </c>
      <c r="L55" s="25">
        <f t="shared" si="27"/>
        <v>0</v>
      </c>
      <c r="M55" s="25">
        <f t="shared" si="27"/>
        <v>-5.2789899999999994</v>
      </c>
      <c r="N55" s="25">
        <f t="shared" si="27"/>
        <v>-5.3337200000000005</v>
      </c>
      <c r="O55" s="26">
        <f>IF((O52-O53)&gt;0,0,O52-O53)</f>
        <v>-13.197570000000001</v>
      </c>
    </row>
    <row r="56" spans="2:15" ht="15.75" thickTop="1" x14ac:dyDescent="0.25">
      <c r="B56" s="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8" spans="2:15" x14ac:dyDescent="0.25">
      <c r="K58" s="1"/>
      <c r="L58" s="1"/>
      <c r="M58" s="1"/>
      <c r="N58" s="1"/>
      <c r="O58" s="42" t="str">
        <f>O1</f>
        <v>KY PSC Case No. 2026-00099, Staff 1-2, Attachment A</v>
      </c>
    </row>
    <row r="59" spans="2:15" x14ac:dyDescent="0.25">
      <c r="O59" s="5" t="s">
        <v>61</v>
      </c>
    </row>
    <row r="60" spans="2:15" x14ac:dyDescent="0.25">
      <c r="O60" s="5" t="s">
        <v>59</v>
      </c>
    </row>
    <row r="61" spans="2:15" ht="15.75" thickBot="1" x14ac:dyDescent="0.3"/>
    <row r="62" spans="2:15" ht="15.75" thickTop="1" x14ac:dyDescent="0.25">
      <c r="B62" s="6"/>
      <c r="C62" s="7"/>
      <c r="D62" s="7"/>
      <c r="E62" s="7"/>
      <c r="F62" s="7"/>
      <c r="G62" s="7"/>
      <c r="H62" s="8" t="str">
        <f>$H$5</f>
        <v>Columbia Gas of Kentucky, Inc.</v>
      </c>
      <c r="I62" s="7"/>
      <c r="J62" s="7"/>
      <c r="K62" s="7"/>
      <c r="L62" s="7"/>
      <c r="M62" s="7"/>
      <c r="N62" s="7"/>
      <c r="O62" s="9"/>
    </row>
    <row r="63" spans="2:15" x14ac:dyDescent="0.25">
      <c r="B63" s="10"/>
      <c r="C63" s="11"/>
      <c r="D63" s="11"/>
      <c r="E63" s="11"/>
      <c r="F63" s="11"/>
      <c r="G63" s="11"/>
      <c r="H63" s="12" t="str">
        <f>$H$6</f>
        <v>Case No. 2026-00099</v>
      </c>
      <c r="I63" s="11"/>
      <c r="J63" s="11"/>
      <c r="K63" s="11"/>
      <c r="L63" s="11"/>
      <c r="M63" s="11"/>
      <c r="N63" s="11"/>
      <c r="O63" s="15"/>
    </row>
    <row r="64" spans="2:15" x14ac:dyDescent="0.25"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5"/>
    </row>
    <row r="65" spans="2:15" x14ac:dyDescent="0.25">
      <c r="B65" s="10"/>
      <c r="C65" s="11"/>
      <c r="D65" s="11"/>
      <c r="E65" s="11"/>
      <c r="F65" s="11"/>
      <c r="G65" s="11"/>
      <c r="H65" s="12" t="s">
        <v>7</v>
      </c>
      <c r="I65" s="11"/>
      <c r="J65" s="11"/>
      <c r="K65" s="11"/>
      <c r="L65" s="11"/>
      <c r="M65" s="11"/>
      <c r="N65" s="11"/>
      <c r="O65" s="15"/>
    </row>
    <row r="66" spans="2:15" x14ac:dyDescent="0.25">
      <c r="B66" s="10"/>
      <c r="C66" s="11"/>
      <c r="D66" s="11"/>
      <c r="E66" s="11"/>
      <c r="F66" s="11"/>
      <c r="G66" s="11"/>
      <c r="H66" s="12" t="s">
        <v>33</v>
      </c>
      <c r="I66" s="11"/>
      <c r="J66" s="11"/>
      <c r="K66" s="11"/>
      <c r="L66" s="11"/>
      <c r="M66" s="11"/>
      <c r="N66" s="11"/>
      <c r="O66" s="15"/>
    </row>
    <row r="67" spans="2:15" ht="15.75" thickBot="1" x14ac:dyDescent="0.3">
      <c r="B67" s="10"/>
      <c r="C67" s="11"/>
      <c r="D67" s="11"/>
      <c r="E67" s="11"/>
      <c r="F67" s="11"/>
      <c r="G67" s="11"/>
      <c r="H67" s="12" t="s">
        <v>1</v>
      </c>
      <c r="I67" s="11"/>
      <c r="J67" s="11"/>
      <c r="K67" s="11"/>
      <c r="L67" s="11"/>
      <c r="M67" s="11"/>
      <c r="N67" s="11"/>
      <c r="O67" s="15"/>
    </row>
    <row r="68" spans="2:15" ht="31.5" thickTop="1" thickBot="1" x14ac:dyDescent="0.3">
      <c r="B68" s="16" t="s">
        <v>11</v>
      </c>
      <c r="C68" s="17" t="str">
        <f>$C$11</f>
        <v>Sep-25 / Sep-24</v>
      </c>
      <c r="D68" s="17" t="str">
        <f>$D$11</f>
        <v>Oct-25  / Oct-24</v>
      </c>
      <c r="E68" s="17" t="str">
        <f>$E$11</f>
        <v>Nov-25 / Nov-24</v>
      </c>
      <c r="F68" s="17" t="str">
        <f>$F$11</f>
        <v>Dec-25 / Dec-24</v>
      </c>
      <c r="G68" s="17" t="str">
        <f>$G$11</f>
        <v>Jan-26 / Jan-25</v>
      </c>
      <c r="H68" s="17" t="str">
        <f>$H$11</f>
        <v>Feb-26 / Feb-25</v>
      </c>
      <c r="I68" s="17" t="str">
        <f>$I$11</f>
        <v>Mar-26 / Mar-25</v>
      </c>
      <c r="J68" s="17" t="str">
        <f>$J$11</f>
        <v>Apr-26 / Apr-25</v>
      </c>
      <c r="K68" s="17" t="str">
        <f>$K$11</f>
        <v>May-26 / May-25</v>
      </c>
      <c r="L68" s="17" t="str">
        <f>$L$11</f>
        <v>Jun-26 / Jun-25</v>
      </c>
      <c r="M68" s="17" t="str">
        <f>$M$11</f>
        <v>Jul-26 / Jul-25</v>
      </c>
      <c r="N68" s="17" t="str">
        <f>$N$11</f>
        <v>Aug-26 / Aug-25</v>
      </c>
      <c r="O68" s="18" t="s">
        <v>2</v>
      </c>
    </row>
    <row r="69" spans="2:15" ht="15.75" customHeight="1" thickBot="1" x14ac:dyDescent="0.3">
      <c r="B69" s="19" t="s">
        <v>5</v>
      </c>
      <c r="C69" s="57">
        <v>5.0971299999999999</v>
      </c>
      <c r="D69" s="57">
        <v>4.7321200000000001</v>
      </c>
      <c r="E69" s="57">
        <v>5.9661599999999995</v>
      </c>
      <c r="F69" s="57">
        <v>9.7418899999999997</v>
      </c>
      <c r="G69" s="57">
        <v>20.07386</v>
      </c>
      <c r="H69" s="57">
        <v>23.1035</v>
      </c>
      <c r="I69" s="57">
        <v>12.523680000000001</v>
      </c>
      <c r="J69" s="57">
        <v>6.8307099999999998</v>
      </c>
      <c r="K69" s="57">
        <v>5.5321800000000003</v>
      </c>
      <c r="L69" s="57">
        <v>4.8037300000000007</v>
      </c>
      <c r="M69" s="57">
        <v>4.2336399999999994</v>
      </c>
      <c r="N69" s="57">
        <v>4.3207399999999998</v>
      </c>
      <c r="O69" s="20">
        <f>SUM(C69:N69)</f>
        <v>106.95933999999998</v>
      </c>
    </row>
    <row r="70" spans="2:15" ht="15.75" customHeight="1" thickBot="1" x14ac:dyDescent="0.3">
      <c r="B70" s="21" t="s">
        <v>6</v>
      </c>
      <c r="C70" s="58">
        <v>3.68798</v>
      </c>
      <c r="D70" s="58">
        <v>3.1069299999999997</v>
      </c>
      <c r="E70" s="58">
        <v>3.5943700000000001</v>
      </c>
      <c r="F70" s="58">
        <v>5.52224</v>
      </c>
      <c r="G70" s="58">
        <v>12.90701</v>
      </c>
      <c r="H70" s="58">
        <v>12.86985</v>
      </c>
      <c r="I70" s="58">
        <v>14.32283</v>
      </c>
      <c r="J70" s="58">
        <v>11.65208</v>
      </c>
      <c r="K70" s="58">
        <v>6.3600500000000002</v>
      </c>
      <c r="L70" s="58">
        <v>5.1964300000000003</v>
      </c>
      <c r="M70" s="58">
        <v>5.7871099999999993</v>
      </c>
      <c r="N70" s="58">
        <v>4.9643600000000001</v>
      </c>
      <c r="O70" s="23">
        <f>SUM(C70:N70)</f>
        <v>89.971239999999995</v>
      </c>
    </row>
    <row r="71" spans="2:15" ht="15.75" customHeight="1" thickBot="1" x14ac:dyDescent="0.3">
      <c r="B71" s="21" t="s">
        <v>3</v>
      </c>
      <c r="C71" s="22">
        <f>IF((C69-C70)&gt;0,C69-C70,0)</f>
        <v>1.4091499999999999</v>
      </c>
      <c r="D71" s="22">
        <f t="shared" ref="D71" si="28">IF((D69-D70)&gt;0,D69-D70,0)</f>
        <v>1.6251900000000004</v>
      </c>
      <c r="E71" s="22">
        <f t="shared" ref="E71" si="29">IF((E69-E70)&gt;0,E69-E70,0)</f>
        <v>2.3717899999999994</v>
      </c>
      <c r="F71" s="22">
        <f t="shared" ref="F71" si="30">IF((F69-F70)&gt;0,F69-F70,0)</f>
        <v>4.2196499999999997</v>
      </c>
      <c r="G71" s="22">
        <f t="shared" ref="G71" si="31">IF((G69-G70)&gt;0,G69-G70,0)</f>
        <v>7.1668500000000002</v>
      </c>
      <c r="H71" s="22">
        <f t="shared" ref="H71" si="32">IF((H69-H70)&gt;0,H69-H70,0)</f>
        <v>10.233650000000001</v>
      </c>
      <c r="I71" s="22">
        <f t="shared" ref="I71" si="33">IF((I69-I70)&gt;0,I69-I70,0)</f>
        <v>0</v>
      </c>
      <c r="J71" s="22">
        <f t="shared" ref="J71" si="34">IF((J69-J70)&gt;0,J69-J70,0)</f>
        <v>0</v>
      </c>
      <c r="K71" s="22">
        <f t="shared" ref="K71" si="35">IF((K69-K70)&gt;0,K69-K70,0)</f>
        <v>0</v>
      </c>
      <c r="L71" s="22">
        <f t="shared" ref="L71" si="36">IF((L69-L70)&gt;0,L69-L70,0)</f>
        <v>0</v>
      </c>
      <c r="M71" s="22">
        <f t="shared" ref="M71" si="37">IF((M69-M70)&gt;0,M69-M70,0)</f>
        <v>0</v>
      </c>
      <c r="N71" s="22">
        <f t="shared" ref="N71" si="38">IF((N69-N70)&gt;0,N69-N70,0)</f>
        <v>0</v>
      </c>
      <c r="O71" s="23">
        <f>IF((O69-O70)&gt;0,O69-O70,0)</f>
        <v>16.988099999999989</v>
      </c>
    </row>
    <row r="72" spans="2:15" ht="15.75" customHeight="1" thickBot="1" x14ac:dyDescent="0.3">
      <c r="B72" s="24" t="s">
        <v>4</v>
      </c>
      <c r="C72" s="25">
        <f>IF((C69-C70)&gt;0,0,C69-C70)</f>
        <v>0</v>
      </c>
      <c r="D72" s="25">
        <f t="shared" ref="D72:N72" si="39">IF((D69-D70)&gt;0,0,D69-D70)</f>
        <v>0</v>
      </c>
      <c r="E72" s="25">
        <f t="shared" si="39"/>
        <v>0</v>
      </c>
      <c r="F72" s="25">
        <f t="shared" si="39"/>
        <v>0</v>
      </c>
      <c r="G72" s="25">
        <f t="shared" si="39"/>
        <v>0</v>
      </c>
      <c r="H72" s="25">
        <f t="shared" si="39"/>
        <v>0</v>
      </c>
      <c r="I72" s="25">
        <f t="shared" si="39"/>
        <v>-1.7991499999999991</v>
      </c>
      <c r="J72" s="25">
        <f t="shared" si="39"/>
        <v>-4.8213699999999999</v>
      </c>
      <c r="K72" s="25">
        <f t="shared" si="39"/>
        <v>-0.82786999999999988</v>
      </c>
      <c r="L72" s="25">
        <f t="shared" si="39"/>
        <v>-0.3926999999999996</v>
      </c>
      <c r="M72" s="25">
        <f t="shared" si="39"/>
        <v>-1.5534699999999999</v>
      </c>
      <c r="N72" s="25">
        <f t="shared" si="39"/>
        <v>-0.6436200000000003</v>
      </c>
      <c r="O72" s="26">
        <f>IF((O69-O70)&gt;0,0,O69-O70)</f>
        <v>0</v>
      </c>
    </row>
    <row r="73" spans="2:15" ht="15.75" thickTop="1" x14ac:dyDescent="0.25"/>
    <row r="75" spans="2:15" ht="15.75" thickBot="1" x14ac:dyDescent="0.3"/>
    <row r="76" spans="2:15" ht="15.75" thickTop="1" x14ac:dyDescent="0.25">
      <c r="B76" s="6"/>
      <c r="C76" s="7"/>
      <c r="D76" s="7"/>
      <c r="E76" s="7"/>
      <c r="F76" s="7"/>
      <c r="G76" s="7"/>
      <c r="H76" s="8" t="str">
        <f>$H$5</f>
        <v>Columbia Gas of Kentucky, Inc.</v>
      </c>
      <c r="I76" s="7"/>
      <c r="J76" s="7"/>
      <c r="K76" s="7"/>
      <c r="L76" s="7"/>
      <c r="M76" s="7"/>
      <c r="N76" s="7"/>
      <c r="O76" s="9"/>
    </row>
    <row r="77" spans="2:15" x14ac:dyDescent="0.25">
      <c r="B77" s="10"/>
      <c r="C77" s="11"/>
      <c r="D77" s="11"/>
      <c r="E77" s="11"/>
      <c r="F77" s="11"/>
      <c r="G77" s="11"/>
      <c r="H77" s="12" t="str">
        <f>$H$6</f>
        <v>Case No. 2026-00099</v>
      </c>
      <c r="I77" s="11"/>
      <c r="J77" s="11"/>
      <c r="K77" s="11"/>
      <c r="L77" s="11"/>
      <c r="M77" s="11"/>
      <c r="N77" s="11"/>
      <c r="O77" s="13"/>
    </row>
    <row r="78" spans="2:15" x14ac:dyDescent="0.25"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3"/>
    </row>
    <row r="79" spans="2:15" x14ac:dyDescent="0.25">
      <c r="B79" s="10"/>
      <c r="C79" s="11"/>
      <c r="D79" s="11"/>
      <c r="E79" s="11"/>
      <c r="F79" s="11"/>
      <c r="G79" s="11"/>
      <c r="H79" s="12" t="s">
        <v>7</v>
      </c>
      <c r="I79" s="11"/>
      <c r="J79" s="11"/>
      <c r="K79" s="11"/>
      <c r="L79" s="11"/>
      <c r="M79" s="11"/>
      <c r="N79" s="11"/>
      <c r="O79" s="13"/>
    </row>
    <row r="80" spans="2:15" x14ac:dyDescent="0.25">
      <c r="B80" s="10"/>
      <c r="C80" s="11"/>
      <c r="D80" s="11"/>
      <c r="E80" s="11"/>
      <c r="F80" s="11"/>
      <c r="G80" s="11"/>
      <c r="H80" s="12" t="s">
        <v>33</v>
      </c>
      <c r="I80" s="11"/>
      <c r="J80" s="11"/>
      <c r="K80" s="11"/>
      <c r="L80" s="11"/>
      <c r="M80" s="11"/>
      <c r="N80" s="11"/>
      <c r="O80" s="15"/>
    </row>
    <row r="81" spans="2:15" ht="15.75" thickBot="1" x14ac:dyDescent="0.3">
      <c r="B81" s="10"/>
      <c r="C81" s="11"/>
      <c r="D81" s="11"/>
      <c r="E81" s="11"/>
      <c r="F81" s="11"/>
      <c r="G81" s="11"/>
      <c r="H81" s="12" t="s">
        <v>1</v>
      </c>
      <c r="I81" s="11"/>
      <c r="J81" s="11"/>
      <c r="K81" s="11"/>
      <c r="L81" s="11"/>
      <c r="M81" s="11"/>
      <c r="N81" s="11"/>
      <c r="O81" s="15"/>
    </row>
    <row r="82" spans="2:15" ht="31.5" thickTop="1" thickBot="1" x14ac:dyDescent="0.3">
      <c r="B82" s="16" t="s">
        <v>12</v>
      </c>
      <c r="C82" s="17" t="str">
        <f>$C$11</f>
        <v>Sep-25 / Sep-24</v>
      </c>
      <c r="D82" s="17" t="str">
        <f>$D$11</f>
        <v>Oct-25  / Oct-24</v>
      </c>
      <c r="E82" s="17" t="str">
        <f>$E$11</f>
        <v>Nov-25 / Nov-24</v>
      </c>
      <c r="F82" s="17" t="str">
        <f>$F$11</f>
        <v>Dec-25 / Dec-24</v>
      </c>
      <c r="G82" s="17" t="str">
        <f>$G$11</f>
        <v>Jan-26 / Jan-25</v>
      </c>
      <c r="H82" s="17" t="str">
        <f>$H$11</f>
        <v>Feb-26 / Feb-25</v>
      </c>
      <c r="I82" s="17" t="str">
        <f>$I$11</f>
        <v>Mar-26 / Mar-25</v>
      </c>
      <c r="J82" s="17" t="str">
        <f>$J$11</f>
        <v>Apr-26 / Apr-25</v>
      </c>
      <c r="K82" s="17" t="str">
        <f>$K$11</f>
        <v>May-26 / May-25</v>
      </c>
      <c r="L82" s="17" t="str">
        <f>$L$11</f>
        <v>Jun-26 / Jun-25</v>
      </c>
      <c r="M82" s="17" t="str">
        <f>$M$11</f>
        <v>Jul-26 / Jul-25</v>
      </c>
      <c r="N82" s="17" t="str">
        <f>$N$11</f>
        <v>Aug-26 / Aug-25</v>
      </c>
      <c r="O82" s="18" t="s">
        <v>2</v>
      </c>
    </row>
    <row r="83" spans="2:15" ht="15.75" customHeight="1" thickBot="1" x14ac:dyDescent="0.3">
      <c r="B83" s="19" t="s">
        <v>5</v>
      </c>
      <c r="C83" s="57">
        <v>4.68072</v>
      </c>
      <c r="D83" s="57">
        <v>8.465069999999999</v>
      </c>
      <c r="E83" s="57">
        <v>6.5745200000000006</v>
      </c>
      <c r="F83" s="57">
        <v>15.278709999999998</v>
      </c>
      <c r="G83" s="57">
        <v>26.386759999999999</v>
      </c>
      <c r="H83" s="57">
        <v>30.950479999999999</v>
      </c>
      <c r="I83" s="57">
        <v>25.028604695999999</v>
      </c>
      <c r="J83" s="57">
        <v>17.84442954</v>
      </c>
      <c r="K83" s="57">
        <v>12.587989858</v>
      </c>
      <c r="L83" s="57">
        <v>9.7195959270000003</v>
      </c>
      <c r="M83" s="57">
        <v>6.8869238670000001</v>
      </c>
      <c r="N83" s="57">
        <v>6.9577452559999999</v>
      </c>
      <c r="O83" s="20">
        <f>SUM(C83:N83)</f>
        <v>171.36154914400004</v>
      </c>
    </row>
    <row r="84" spans="2:15" ht="15.75" customHeight="1" thickBot="1" x14ac:dyDescent="0.3">
      <c r="B84" s="21" t="s">
        <v>6</v>
      </c>
      <c r="C84" s="58">
        <v>21.136580000000002</v>
      </c>
      <c r="D84" s="58">
        <v>21.958299999999998</v>
      </c>
      <c r="E84" s="58">
        <v>23.347810000000003</v>
      </c>
      <c r="F84" s="58">
        <v>35.100850000000001</v>
      </c>
      <c r="G84" s="58">
        <v>33.274790000000003</v>
      </c>
      <c r="H84" s="58">
        <v>28.33193</v>
      </c>
      <c r="I84" s="58">
        <v>25.883599999999998</v>
      </c>
      <c r="J84" s="58">
        <v>21.743299999999998</v>
      </c>
      <c r="K84" s="58">
        <v>18.106090000000002</v>
      </c>
      <c r="L84" s="58">
        <v>8.1510300000000004</v>
      </c>
      <c r="M84" s="58">
        <v>11.475790000000002</v>
      </c>
      <c r="N84" s="58">
        <v>6.4104999999999999</v>
      </c>
      <c r="O84" s="23">
        <f>SUM(C84:N84)</f>
        <v>254.92057</v>
      </c>
    </row>
    <row r="85" spans="2:15" ht="15.75" customHeight="1" thickBot="1" x14ac:dyDescent="0.3">
      <c r="B85" s="21" t="s">
        <v>3</v>
      </c>
      <c r="C85" s="22">
        <f>IF((C83-C84)&gt;0,C83-C84,0)</f>
        <v>0</v>
      </c>
      <c r="D85" s="22">
        <f t="shared" ref="D85" si="40">IF((D83-D84)&gt;0,D83-D84,0)</f>
        <v>0</v>
      </c>
      <c r="E85" s="22">
        <f t="shared" ref="E85" si="41">IF((E83-E84)&gt;0,E83-E84,0)</f>
        <v>0</v>
      </c>
      <c r="F85" s="22">
        <f t="shared" ref="F85" si="42">IF((F83-F84)&gt;0,F83-F84,0)</f>
        <v>0</v>
      </c>
      <c r="G85" s="22">
        <f t="shared" ref="G85" si="43">IF((G83-G84)&gt;0,G83-G84,0)</f>
        <v>0</v>
      </c>
      <c r="H85" s="22">
        <f t="shared" ref="H85" si="44">IF((H83-H84)&gt;0,H83-H84,0)</f>
        <v>2.618549999999999</v>
      </c>
      <c r="I85" s="22">
        <f t="shared" ref="I85" si="45">IF((I83-I84)&gt;0,I83-I84,0)</f>
        <v>0</v>
      </c>
      <c r="J85" s="22">
        <f t="shared" ref="J85" si="46">IF((J83-J84)&gt;0,J83-J84,0)</f>
        <v>0</v>
      </c>
      <c r="K85" s="22">
        <f t="shared" ref="K85" si="47">IF((K83-K84)&gt;0,K83-K84,0)</f>
        <v>0</v>
      </c>
      <c r="L85" s="22">
        <f t="shared" ref="L85" si="48">IF((L83-L84)&gt;0,L83-L84,0)</f>
        <v>1.5685659269999999</v>
      </c>
      <c r="M85" s="22">
        <f t="shared" ref="M85" si="49">IF((M83-M84)&gt;0,M83-M84,0)</f>
        <v>0</v>
      </c>
      <c r="N85" s="22">
        <f t="shared" ref="N85" si="50">IF((N83-N84)&gt;0,N83-N84,0)</f>
        <v>0.54724525600000007</v>
      </c>
      <c r="O85" s="23">
        <f t="shared" ref="O85" si="51">IF((O83-O84)&gt;0,O83-O84,0)</f>
        <v>0</v>
      </c>
    </row>
    <row r="86" spans="2:15" ht="15.75" customHeight="1" thickBot="1" x14ac:dyDescent="0.3">
      <c r="B86" s="24" t="s">
        <v>4</v>
      </c>
      <c r="C86" s="25">
        <f>IF((C83-C84)&gt;0,0,C83-C84)</f>
        <v>-16.455860000000001</v>
      </c>
      <c r="D86" s="25">
        <f t="shared" ref="D86:O86" si="52">IF((D83-D84)&gt;0,0,D83-D84)</f>
        <v>-13.493229999999999</v>
      </c>
      <c r="E86" s="25">
        <f t="shared" si="52"/>
        <v>-16.773290000000003</v>
      </c>
      <c r="F86" s="25">
        <f t="shared" si="52"/>
        <v>-19.822140000000005</v>
      </c>
      <c r="G86" s="25">
        <f t="shared" si="52"/>
        <v>-6.8880300000000041</v>
      </c>
      <c r="H86" s="25">
        <f t="shared" si="52"/>
        <v>0</v>
      </c>
      <c r="I86" s="25">
        <f t="shared" si="52"/>
        <v>-0.85499530399999912</v>
      </c>
      <c r="J86" s="25">
        <f t="shared" si="52"/>
        <v>-3.8988704599999977</v>
      </c>
      <c r="K86" s="25">
        <f t="shared" si="52"/>
        <v>-5.5181001420000015</v>
      </c>
      <c r="L86" s="25">
        <f t="shared" si="52"/>
        <v>0</v>
      </c>
      <c r="M86" s="25">
        <f t="shared" si="52"/>
        <v>-4.5888661330000016</v>
      </c>
      <c r="N86" s="25">
        <f t="shared" si="52"/>
        <v>0</v>
      </c>
      <c r="O86" s="26">
        <f t="shared" si="52"/>
        <v>-83.559020855999961</v>
      </c>
    </row>
    <row r="87" spans="2:15" ht="15.75" thickTop="1" x14ac:dyDescent="0.25"/>
    <row r="89" spans="2:15" ht="15.75" thickBot="1" x14ac:dyDescent="0.3"/>
    <row r="90" spans="2:15" ht="15.75" thickTop="1" x14ac:dyDescent="0.25">
      <c r="B90" s="6"/>
      <c r="C90" s="7"/>
      <c r="D90" s="7"/>
      <c r="E90" s="7"/>
      <c r="F90" s="7"/>
      <c r="G90" s="7"/>
      <c r="H90" s="8" t="str">
        <f>$H$5</f>
        <v>Columbia Gas of Kentucky, Inc.</v>
      </c>
      <c r="I90" s="7"/>
      <c r="J90" s="7"/>
      <c r="K90" s="7"/>
      <c r="L90" s="7"/>
      <c r="M90" s="7"/>
      <c r="N90" s="7"/>
      <c r="O90" s="9"/>
    </row>
    <row r="91" spans="2:15" x14ac:dyDescent="0.25">
      <c r="B91" s="10"/>
      <c r="C91" s="11"/>
      <c r="D91" s="11"/>
      <c r="E91" s="11"/>
      <c r="F91" s="11"/>
      <c r="G91" s="11"/>
      <c r="H91" s="12" t="str">
        <f>$H$6</f>
        <v>Case No. 2026-00099</v>
      </c>
      <c r="I91" s="11"/>
      <c r="J91" s="11"/>
      <c r="K91" s="11"/>
      <c r="L91" s="11"/>
      <c r="M91" s="11"/>
      <c r="N91" s="11"/>
      <c r="O91" s="15"/>
    </row>
    <row r="92" spans="2:15" x14ac:dyDescent="0.25"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5"/>
    </row>
    <row r="93" spans="2:15" x14ac:dyDescent="0.25">
      <c r="B93" s="10"/>
      <c r="C93" s="11"/>
      <c r="D93" s="11"/>
      <c r="E93" s="11"/>
      <c r="F93" s="11"/>
      <c r="G93" s="11"/>
      <c r="H93" s="12" t="s">
        <v>7</v>
      </c>
      <c r="I93" s="11"/>
      <c r="J93" s="11"/>
      <c r="K93" s="11"/>
      <c r="L93" s="11"/>
      <c r="M93" s="11"/>
      <c r="N93" s="11"/>
      <c r="O93" s="15"/>
    </row>
    <row r="94" spans="2:15" x14ac:dyDescent="0.25">
      <c r="B94" s="10"/>
      <c r="C94" s="11"/>
      <c r="D94" s="11"/>
      <c r="E94" s="11"/>
      <c r="F94" s="11"/>
      <c r="G94" s="11"/>
      <c r="H94" s="12" t="s">
        <v>33</v>
      </c>
      <c r="I94" s="11"/>
      <c r="J94" s="11"/>
      <c r="K94" s="11"/>
      <c r="L94" s="11"/>
      <c r="M94" s="11"/>
      <c r="N94" s="11"/>
      <c r="O94" s="15"/>
    </row>
    <row r="95" spans="2:15" ht="15.75" thickBot="1" x14ac:dyDescent="0.3">
      <c r="B95" s="10"/>
      <c r="C95" s="11"/>
      <c r="D95" s="11"/>
      <c r="E95" s="11"/>
      <c r="F95" s="11"/>
      <c r="G95" s="11"/>
      <c r="H95" s="12" t="s">
        <v>1</v>
      </c>
      <c r="I95" s="11"/>
      <c r="J95" s="11"/>
      <c r="K95" s="11"/>
      <c r="L95" s="11"/>
      <c r="M95" s="11"/>
      <c r="N95" s="11"/>
      <c r="O95" s="15"/>
    </row>
    <row r="96" spans="2:15" ht="31.5" thickTop="1" thickBot="1" x14ac:dyDescent="0.3">
      <c r="B96" s="16" t="s">
        <v>13</v>
      </c>
      <c r="C96" s="17" t="str">
        <f>$C$11</f>
        <v>Sep-25 / Sep-24</v>
      </c>
      <c r="D96" s="17" t="str">
        <f>$D$11</f>
        <v>Oct-25  / Oct-24</v>
      </c>
      <c r="E96" s="17" t="str">
        <f>$E$11</f>
        <v>Nov-25 / Nov-24</v>
      </c>
      <c r="F96" s="17" t="str">
        <f>$F$11</f>
        <v>Dec-25 / Dec-24</v>
      </c>
      <c r="G96" s="17" t="str">
        <f>$G$11</f>
        <v>Jan-26 / Jan-25</v>
      </c>
      <c r="H96" s="17" t="str">
        <f>$H$11</f>
        <v>Feb-26 / Feb-25</v>
      </c>
      <c r="I96" s="17" t="str">
        <f>$I$11</f>
        <v>Mar-26 / Mar-25</v>
      </c>
      <c r="J96" s="17" t="str">
        <f>$J$11</f>
        <v>Apr-26 / Apr-25</v>
      </c>
      <c r="K96" s="17" t="str">
        <f>$K$11</f>
        <v>May-26 / May-25</v>
      </c>
      <c r="L96" s="17" t="str">
        <f>$L$11</f>
        <v>Jun-26 / Jun-25</v>
      </c>
      <c r="M96" s="17" t="str">
        <f>$M$11</f>
        <v>Jul-26 / Jul-25</v>
      </c>
      <c r="N96" s="17" t="str">
        <f>$N$11</f>
        <v>Aug-26 / Aug-25</v>
      </c>
      <c r="O96" s="18" t="s">
        <v>2</v>
      </c>
    </row>
    <row r="97" spans="2:15" ht="15.75" customHeight="1" thickBot="1" x14ac:dyDescent="0.3">
      <c r="B97" s="19" t="s">
        <v>5</v>
      </c>
      <c r="C97" s="57">
        <v>5.6372799999999996</v>
      </c>
      <c r="D97" s="57">
        <v>8.8819999999999997</v>
      </c>
      <c r="E97" s="57">
        <v>8.9</v>
      </c>
      <c r="F97" s="57">
        <v>3.75604</v>
      </c>
      <c r="G97" s="57">
        <v>1.20557</v>
      </c>
      <c r="H97" s="57">
        <v>1.4139999999999999</v>
      </c>
      <c r="I97" s="57">
        <v>9.7054780560000005</v>
      </c>
      <c r="J97" s="57">
        <v>9.7054780560000005</v>
      </c>
      <c r="K97" s="57">
        <v>9.7054780560000005</v>
      </c>
      <c r="L97" s="57">
        <v>9.7054780560000005</v>
      </c>
      <c r="M97" s="57">
        <v>9.7054780560000005</v>
      </c>
      <c r="N97" s="57">
        <v>9.7054780560000005</v>
      </c>
      <c r="O97" s="20">
        <f>SUM(C97:N97)</f>
        <v>88.027758336000019</v>
      </c>
    </row>
    <row r="98" spans="2:15" ht="15.75" customHeight="1" thickBot="1" x14ac:dyDescent="0.3">
      <c r="B98" s="21" t="s">
        <v>6</v>
      </c>
      <c r="C98" s="58">
        <v>4.9368999999999996</v>
      </c>
      <c r="D98" s="58">
        <v>24.730460000000001</v>
      </c>
      <c r="E98" s="58">
        <v>6.19564</v>
      </c>
      <c r="F98" s="58">
        <v>17.534779999999998</v>
      </c>
      <c r="G98" s="58">
        <v>-5.3367299999999993</v>
      </c>
      <c r="H98" s="58">
        <v>6.5815400000000004</v>
      </c>
      <c r="I98" s="58">
        <v>3.83996</v>
      </c>
      <c r="J98" s="58">
        <v>3.4337600000000004</v>
      </c>
      <c r="K98" s="58">
        <v>2.4521500000000001</v>
      </c>
      <c r="L98" s="58">
        <v>7.5854900000000001</v>
      </c>
      <c r="M98" s="58">
        <v>0.64171</v>
      </c>
      <c r="N98" s="58">
        <v>2.68621</v>
      </c>
      <c r="O98" s="23">
        <f>SUM(C98:N98)</f>
        <v>75.281869999999998</v>
      </c>
    </row>
    <row r="99" spans="2:15" ht="15.75" customHeight="1" thickBot="1" x14ac:dyDescent="0.3">
      <c r="B99" s="21" t="s">
        <v>3</v>
      </c>
      <c r="C99" s="22">
        <f>IF((C97-C98)&gt;0,C97-C98,0)</f>
        <v>0.70038</v>
      </c>
      <c r="D99" s="22">
        <f t="shared" ref="D99" si="53">IF((D97-D98)&gt;0,D97-D98,0)</f>
        <v>0</v>
      </c>
      <c r="E99" s="22">
        <f t="shared" ref="E99" si="54">IF((E97-E98)&gt;0,E97-E98,0)</f>
        <v>2.7043600000000003</v>
      </c>
      <c r="F99" s="22">
        <f t="shared" ref="F99" si="55">IF((F97-F98)&gt;0,F97-F98,0)</f>
        <v>0</v>
      </c>
      <c r="G99" s="22">
        <f t="shared" ref="G99" si="56">IF((G97-G98)&gt;0,G97-G98,0)</f>
        <v>6.5422999999999991</v>
      </c>
      <c r="H99" s="22">
        <f t="shared" ref="H99" si="57">IF((H97-H98)&gt;0,H97-H98,0)</f>
        <v>0</v>
      </c>
      <c r="I99" s="22">
        <f t="shared" ref="I99" si="58">IF((I97-I98)&gt;0,I97-I98,0)</f>
        <v>5.8655180560000009</v>
      </c>
      <c r="J99" s="22">
        <f t="shared" ref="J99" si="59">IF((J97-J98)&gt;0,J97-J98,0)</f>
        <v>6.2717180560000001</v>
      </c>
      <c r="K99" s="22">
        <f t="shared" ref="K99" si="60">IF((K97-K98)&gt;0,K97-K98,0)</f>
        <v>7.2533280560000009</v>
      </c>
      <c r="L99" s="22">
        <f t="shared" ref="L99" si="61">IF((L97-L98)&gt;0,L97-L98,0)</f>
        <v>2.1199880560000004</v>
      </c>
      <c r="M99" s="22">
        <f t="shared" ref="M99" si="62">IF((M97-M98)&gt;0,M97-M98,0)</f>
        <v>9.0637680560000007</v>
      </c>
      <c r="N99" s="22">
        <f t="shared" ref="N99" si="63">IF((N97-N98)&gt;0,N97-N98,0)</f>
        <v>7.0192680560000005</v>
      </c>
      <c r="O99" s="23">
        <f t="shared" ref="O99" si="64">IF((O97-O98)&gt;0,O97-O98,0)</f>
        <v>12.745888336000021</v>
      </c>
    </row>
    <row r="100" spans="2:15" ht="15.75" customHeight="1" thickBot="1" x14ac:dyDescent="0.3">
      <c r="B100" s="24" t="s">
        <v>4</v>
      </c>
      <c r="C100" s="25">
        <f>IF((C97-C98)&gt;0,0,C97-C98)</f>
        <v>0</v>
      </c>
      <c r="D100" s="25">
        <f t="shared" ref="D100:O100" si="65">IF((D97-D98)&gt;0,0,D97-D98)</f>
        <v>-15.848460000000001</v>
      </c>
      <c r="E100" s="25">
        <f t="shared" si="65"/>
        <v>0</v>
      </c>
      <c r="F100" s="25">
        <f t="shared" si="65"/>
        <v>-13.778739999999997</v>
      </c>
      <c r="G100" s="25">
        <f t="shared" si="65"/>
        <v>0</v>
      </c>
      <c r="H100" s="25">
        <f t="shared" si="65"/>
        <v>-5.1675400000000007</v>
      </c>
      <c r="I100" s="25">
        <f t="shared" si="65"/>
        <v>0</v>
      </c>
      <c r="J100" s="25">
        <f t="shared" si="65"/>
        <v>0</v>
      </c>
      <c r="K100" s="25">
        <f t="shared" si="65"/>
        <v>0</v>
      </c>
      <c r="L100" s="25">
        <f t="shared" si="65"/>
        <v>0</v>
      </c>
      <c r="M100" s="25">
        <f t="shared" si="65"/>
        <v>0</v>
      </c>
      <c r="N100" s="25">
        <f t="shared" si="65"/>
        <v>0</v>
      </c>
      <c r="O100" s="26">
        <f t="shared" si="65"/>
        <v>0</v>
      </c>
    </row>
    <row r="101" spans="2:15" ht="15.75" thickTop="1" x14ac:dyDescent="0.25"/>
    <row r="103" spans="2:15" x14ac:dyDescent="0.25">
      <c r="K103" s="1"/>
      <c r="L103" s="1"/>
      <c r="M103" s="1"/>
      <c r="N103" s="1"/>
      <c r="O103" s="42" t="str">
        <f>O1</f>
        <v>KY PSC Case No. 2026-00099, Staff 1-2, Attachment A</v>
      </c>
    </row>
    <row r="104" spans="2:15" x14ac:dyDescent="0.25">
      <c r="O104" s="5" t="s">
        <v>61</v>
      </c>
    </row>
    <row r="105" spans="2:15" x14ac:dyDescent="0.25">
      <c r="O105" s="5" t="s">
        <v>58</v>
      </c>
    </row>
    <row r="106" spans="2:15" ht="15.75" thickBot="1" x14ac:dyDescent="0.3"/>
    <row r="107" spans="2:15" ht="15.75" thickTop="1" x14ac:dyDescent="0.25">
      <c r="B107" s="6"/>
      <c r="C107" s="7"/>
      <c r="D107" s="7"/>
      <c r="E107" s="7"/>
      <c r="F107" s="7"/>
      <c r="G107" s="7"/>
      <c r="H107" s="8" t="str">
        <f>$H$5</f>
        <v>Columbia Gas of Kentucky, Inc.</v>
      </c>
      <c r="I107" s="7"/>
      <c r="J107" s="7"/>
      <c r="K107" s="7"/>
      <c r="L107" s="7"/>
      <c r="M107" s="7"/>
      <c r="N107" s="7"/>
      <c r="O107" s="9"/>
    </row>
    <row r="108" spans="2:15" x14ac:dyDescent="0.25">
      <c r="B108" s="10"/>
      <c r="C108" s="11"/>
      <c r="D108" s="11"/>
      <c r="E108" s="11"/>
      <c r="F108" s="11"/>
      <c r="G108" s="11"/>
      <c r="H108" s="12" t="str">
        <f>$H$6</f>
        <v>Case No. 2026-00099</v>
      </c>
      <c r="I108" s="11"/>
      <c r="J108" s="11"/>
      <c r="K108" s="11"/>
      <c r="L108" s="11"/>
      <c r="M108" s="11"/>
      <c r="N108" s="11"/>
      <c r="O108" s="13"/>
    </row>
    <row r="109" spans="2:15" x14ac:dyDescent="0.25">
      <c r="B109" s="10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3"/>
    </row>
    <row r="110" spans="2:15" x14ac:dyDescent="0.25">
      <c r="B110" s="10"/>
      <c r="C110" s="11"/>
      <c r="D110" s="11"/>
      <c r="E110" s="11"/>
      <c r="F110" s="11"/>
      <c r="G110" s="11"/>
      <c r="H110" s="12" t="s">
        <v>7</v>
      </c>
      <c r="I110" s="11"/>
      <c r="J110" s="11"/>
      <c r="K110" s="11"/>
      <c r="L110" s="11"/>
      <c r="M110" s="11"/>
      <c r="N110" s="11"/>
      <c r="O110" s="13"/>
    </row>
    <row r="111" spans="2:15" x14ac:dyDescent="0.25">
      <c r="B111" s="10"/>
      <c r="C111" s="11"/>
      <c r="D111" s="11"/>
      <c r="E111" s="11"/>
      <c r="F111" s="11"/>
      <c r="G111" s="11"/>
      <c r="H111" s="12" t="s">
        <v>33</v>
      </c>
      <c r="I111" s="11"/>
      <c r="J111" s="11"/>
      <c r="K111" s="11"/>
      <c r="L111" s="11"/>
      <c r="M111" s="11"/>
      <c r="N111" s="11"/>
      <c r="O111" s="15"/>
    </row>
    <row r="112" spans="2:15" ht="15.75" thickBot="1" x14ac:dyDescent="0.3">
      <c r="B112" s="10"/>
      <c r="C112" s="11"/>
      <c r="D112" s="11"/>
      <c r="E112" s="11"/>
      <c r="F112" s="11"/>
      <c r="G112" s="11"/>
      <c r="H112" s="12" t="s">
        <v>1</v>
      </c>
      <c r="I112" s="11"/>
      <c r="J112" s="11"/>
      <c r="K112" s="11"/>
      <c r="L112" s="11"/>
      <c r="M112" s="11"/>
      <c r="N112" s="11"/>
      <c r="O112" s="15"/>
    </row>
    <row r="113" spans="2:15" ht="31.5" thickTop="1" thickBot="1" x14ac:dyDescent="0.3">
      <c r="B113" s="16" t="s">
        <v>14</v>
      </c>
      <c r="C113" s="17" t="str">
        <f>$C$11</f>
        <v>Sep-25 / Sep-24</v>
      </c>
      <c r="D113" s="17" t="str">
        <f>$D$11</f>
        <v>Oct-25  / Oct-24</v>
      </c>
      <c r="E113" s="17" t="str">
        <f>$E$11</f>
        <v>Nov-25 / Nov-24</v>
      </c>
      <c r="F113" s="17" t="str">
        <f>$F$11</f>
        <v>Dec-25 / Dec-24</v>
      </c>
      <c r="G113" s="17" t="str">
        <f>$G$11</f>
        <v>Jan-26 / Jan-25</v>
      </c>
      <c r="H113" s="17" t="str">
        <f>$H$11</f>
        <v>Feb-26 / Feb-25</v>
      </c>
      <c r="I113" s="17" t="str">
        <f>$I$11</f>
        <v>Mar-26 / Mar-25</v>
      </c>
      <c r="J113" s="17" t="str">
        <f>$J$11</f>
        <v>Apr-26 / Apr-25</v>
      </c>
      <c r="K113" s="17" t="str">
        <f>$K$11</f>
        <v>May-26 / May-25</v>
      </c>
      <c r="L113" s="17" t="str">
        <f>$L$11</f>
        <v>Jun-26 / Jun-25</v>
      </c>
      <c r="M113" s="17" t="str">
        <f>$M$11</f>
        <v>Jul-26 / Jul-25</v>
      </c>
      <c r="N113" s="17" t="str">
        <f>$N$11</f>
        <v>Aug-26 / Aug-25</v>
      </c>
      <c r="O113" s="18" t="s">
        <v>2</v>
      </c>
    </row>
    <row r="114" spans="2:15" ht="15.75" customHeight="1" thickBot="1" x14ac:dyDescent="0.3">
      <c r="B114" s="19" t="s">
        <v>5</v>
      </c>
      <c r="C114" s="57">
        <v>1399.2135600000001</v>
      </c>
      <c r="D114" s="57">
        <v>1644.9416000000001</v>
      </c>
      <c r="E114" s="57">
        <v>2175.4364100000003</v>
      </c>
      <c r="F114" s="57">
        <v>2955.1650299999997</v>
      </c>
      <c r="G114" s="57">
        <v>3693.2904399999998</v>
      </c>
      <c r="H114" s="57">
        <v>3538.67094</v>
      </c>
      <c r="I114" s="57">
        <v>2679.2360099999996</v>
      </c>
      <c r="J114" s="57">
        <v>2162.6847299999999</v>
      </c>
      <c r="K114" s="57">
        <v>1714.3493999999998</v>
      </c>
      <c r="L114" s="57">
        <v>1515.6954099999998</v>
      </c>
      <c r="M114" s="57">
        <v>1344.78079</v>
      </c>
      <c r="N114" s="57">
        <v>1425.58519</v>
      </c>
      <c r="O114" s="20">
        <f>SUM(C114:N114)</f>
        <v>26249.049510000004</v>
      </c>
    </row>
    <row r="115" spans="2:15" ht="15.75" customHeight="1" thickBot="1" x14ac:dyDescent="0.3">
      <c r="B115" s="21" t="s">
        <v>6</v>
      </c>
      <c r="C115" s="58">
        <v>1298.98893</v>
      </c>
      <c r="D115" s="58">
        <v>1397.1520500000001</v>
      </c>
      <c r="E115" s="58">
        <v>1777.3663200000001</v>
      </c>
      <c r="F115" s="58">
        <v>2642.4554600000001</v>
      </c>
      <c r="G115" s="58">
        <v>3642.7362000000003</v>
      </c>
      <c r="H115" s="58">
        <v>3486.2712700000002</v>
      </c>
      <c r="I115" s="58">
        <v>3227.7818299999994</v>
      </c>
      <c r="J115" s="58">
        <v>2185.7805099999996</v>
      </c>
      <c r="K115" s="58">
        <v>1714.15221</v>
      </c>
      <c r="L115" s="58">
        <v>1561.1205</v>
      </c>
      <c r="M115" s="58">
        <v>1255.6276</v>
      </c>
      <c r="N115" s="58">
        <v>1522.8544199999999</v>
      </c>
      <c r="O115" s="23">
        <f>SUM(C115:N115)</f>
        <v>25712.287300000004</v>
      </c>
    </row>
    <row r="116" spans="2:15" ht="15.75" customHeight="1" thickBot="1" x14ac:dyDescent="0.3">
      <c r="B116" s="21" t="s">
        <v>3</v>
      </c>
      <c r="C116" s="22">
        <f>IF((C114-C115)&gt;0,C114-C115,0)</f>
        <v>100.22463000000016</v>
      </c>
      <c r="D116" s="22">
        <f t="shared" ref="D116" si="66">IF((D114-D115)&gt;0,D114-D115,0)</f>
        <v>247.78954999999996</v>
      </c>
      <c r="E116" s="22">
        <f t="shared" ref="E116" si="67">IF((E114-E115)&gt;0,E114-E115,0)</f>
        <v>398.07009000000016</v>
      </c>
      <c r="F116" s="22">
        <f t="shared" ref="F116" si="68">IF((F114-F115)&gt;0,F114-F115,0)</f>
        <v>312.70956999999953</v>
      </c>
      <c r="G116" s="22">
        <f t="shared" ref="G116" si="69">IF((G114-G115)&gt;0,G114-G115,0)</f>
        <v>50.554239999999481</v>
      </c>
      <c r="H116" s="22">
        <f t="shared" ref="H116" si="70">IF((H114-H115)&gt;0,H114-H115,0)</f>
        <v>52.399669999999787</v>
      </c>
      <c r="I116" s="22">
        <f t="shared" ref="I116" si="71">IF((I114-I115)&gt;0,I114-I115,0)</f>
        <v>0</v>
      </c>
      <c r="J116" s="22">
        <f t="shared" ref="J116" si="72">IF((J114-J115)&gt;0,J114-J115,0)</f>
        <v>0</v>
      </c>
      <c r="K116" s="22">
        <f t="shared" ref="K116" si="73">IF((K114-K115)&gt;0,K114-K115,0)</f>
        <v>0.19718999999986409</v>
      </c>
      <c r="L116" s="22">
        <f t="shared" ref="L116" si="74">IF((L114-L115)&gt;0,L114-L115,0)</f>
        <v>0</v>
      </c>
      <c r="M116" s="22">
        <f t="shared" ref="M116" si="75">IF((M114-M115)&gt;0,M114-M115,0)</f>
        <v>89.153189999999995</v>
      </c>
      <c r="N116" s="22">
        <f t="shared" ref="N116" si="76">IF((N114-N115)&gt;0,N114-N115,0)</f>
        <v>0</v>
      </c>
      <c r="O116" s="23">
        <f t="shared" ref="O116" si="77">IF((O114-O115)&gt;0,O114-O115,0)</f>
        <v>536.76221000000078</v>
      </c>
    </row>
    <row r="117" spans="2:15" ht="15.75" customHeight="1" thickBot="1" x14ac:dyDescent="0.3">
      <c r="B117" s="24" t="s">
        <v>4</v>
      </c>
      <c r="C117" s="25">
        <f>IF((C114-C115)&gt;0,0,C114-C115)</f>
        <v>0</v>
      </c>
      <c r="D117" s="25">
        <f t="shared" ref="D117:O117" si="78">IF((D114-D115)&gt;0,0,D114-D115)</f>
        <v>0</v>
      </c>
      <c r="E117" s="25">
        <f t="shared" si="78"/>
        <v>0</v>
      </c>
      <c r="F117" s="25">
        <f t="shared" si="78"/>
        <v>0</v>
      </c>
      <c r="G117" s="25">
        <f t="shared" si="78"/>
        <v>0</v>
      </c>
      <c r="H117" s="25">
        <f t="shared" si="78"/>
        <v>0</v>
      </c>
      <c r="I117" s="25">
        <f t="shared" si="78"/>
        <v>-548.54581999999982</v>
      </c>
      <c r="J117" s="25">
        <f t="shared" si="78"/>
        <v>-23.09577999999965</v>
      </c>
      <c r="K117" s="25">
        <f t="shared" si="78"/>
        <v>0</v>
      </c>
      <c r="L117" s="25">
        <f t="shared" si="78"/>
        <v>-45.425090000000182</v>
      </c>
      <c r="M117" s="25">
        <f t="shared" si="78"/>
        <v>0</v>
      </c>
      <c r="N117" s="25">
        <f t="shared" si="78"/>
        <v>-97.26922999999988</v>
      </c>
      <c r="O117" s="26">
        <f t="shared" si="78"/>
        <v>0</v>
      </c>
    </row>
    <row r="118" spans="2:15" ht="15.75" thickTop="1" x14ac:dyDescent="0.25"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2:15" ht="15.75" thickBot="1" x14ac:dyDescent="0.3"/>
    <row r="120" spans="2:15" ht="15.75" thickTop="1" x14ac:dyDescent="0.25">
      <c r="B120" s="6"/>
      <c r="C120" s="7"/>
      <c r="D120" s="7"/>
      <c r="E120" s="7"/>
      <c r="F120" s="7"/>
      <c r="G120" s="7"/>
      <c r="H120" s="8" t="str">
        <f>$H$5</f>
        <v>Columbia Gas of Kentucky, Inc.</v>
      </c>
      <c r="I120" s="7"/>
      <c r="J120" s="7"/>
      <c r="K120" s="7"/>
      <c r="L120" s="7"/>
      <c r="M120" s="7"/>
      <c r="N120" s="7"/>
      <c r="O120" s="9"/>
    </row>
    <row r="121" spans="2:15" x14ac:dyDescent="0.25">
      <c r="B121" s="10"/>
      <c r="C121" s="11"/>
      <c r="D121" s="11"/>
      <c r="E121" s="11"/>
      <c r="F121" s="11"/>
      <c r="G121" s="11"/>
      <c r="H121" s="12" t="str">
        <f>$H$6</f>
        <v>Case No. 2026-00099</v>
      </c>
      <c r="I121" s="11"/>
      <c r="J121" s="11"/>
      <c r="K121" s="11"/>
      <c r="L121" s="11"/>
      <c r="M121" s="11"/>
      <c r="N121" s="11"/>
      <c r="O121" s="15"/>
    </row>
    <row r="122" spans="2:15" x14ac:dyDescent="0.25">
      <c r="B122" s="10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5"/>
    </row>
    <row r="123" spans="2:15" x14ac:dyDescent="0.25">
      <c r="B123" s="10"/>
      <c r="C123" s="11"/>
      <c r="D123" s="11"/>
      <c r="E123" s="11"/>
      <c r="F123" s="11"/>
      <c r="G123" s="11"/>
      <c r="H123" s="12" t="s">
        <v>7</v>
      </c>
      <c r="I123" s="11"/>
      <c r="J123" s="11"/>
      <c r="K123" s="11"/>
      <c r="L123" s="11"/>
      <c r="M123" s="11"/>
      <c r="N123" s="11"/>
      <c r="O123" s="15"/>
    </row>
    <row r="124" spans="2:15" x14ac:dyDescent="0.25">
      <c r="B124" s="10"/>
      <c r="C124" s="11"/>
      <c r="D124" s="11"/>
      <c r="E124" s="11"/>
      <c r="F124" s="11"/>
      <c r="G124" s="11"/>
      <c r="H124" s="12" t="s">
        <v>33</v>
      </c>
      <c r="I124" s="11"/>
      <c r="J124" s="11"/>
      <c r="K124" s="11"/>
      <c r="L124" s="11"/>
      <c r="M124" s="11"/>
      <c r="N124" s="11"/>
      <c r="O124" s="15"/>
    </row>
    <row r="125" spans="2:15" ht="15.75" thickBot="1" x14ac:dyDescent="0.3">
      <c r="B125" s="10"/>
      <c r="C125" s="11"/>
      <c r="D125" s="11"/>
      <c r="E125" s="11"/>
      <c r="F125" s="11"/>
      <c r="G125" s="11"/>
      <c r="H125" s="12" t="s">
        <v>1</v>
      </c>
      <c r="I125" s="11"/>
      <c r="J125" s="11"/>
      <c r="K125" s="11"/>
      <c r="L125" s="11"/>
      <c r="M125" s="11"/>
      <c r="N125" s="11"/>
      <c r="O125" s="15"/>
    </row>
    <row r="126" spans="2:15" ht="31.5" thickTop="1" thickBot="1" x14ac:dyDescent="0.3">
      <c r="B126" s="16" t="s">
        <v>15</v>
      </c>
      <c r="C126" s="17" t="str">
        <f>$C$11</f>
        <v>Sep-25 / Sep-24</v>
      </c>
      <c r="D126" s="17" t="str">
        <f>$D$11</f>
        <v>Oct-25  / Oct-24</v>
      </c>
      <c r="E126" s="17" t="str">
        <f>$E$11</f>
        <v>Nov-25 / Nov-24</v>
      </c>
      <c r="F126" s="17" t="str">
        <f>$F$11</f>
        <v>Dec-25 / Dec-24</v>
      </c>
      <c r="G126" s="17" t="str">
        <f>$G$11</f>
        <v>Jan-26 / Jan-25</v>
      </c>
      <c r="H126" s="17" t="str">
        <f>$H$11</f>
        <v>Feb-26 / Feb-25</v>
      </c>
      <c r="I126" s="17" t="str">
        <f>$I$11</f>
        <v>Mar-26 / Mar-25</v>
      </c>
      <c r="J126" s="17" t="str">
        <f>$J$11</f>
        <v>Apr-26 / Apr-25</v>
      </c>
      <c r="K126" s="17" t="str">
        <f>$K$11</f>
        <v>May-26 / May-25</v>
      </c>
      <c r="L126" s="17" t="str">
        <f>$L$11</f>
        <v>Jun-26 / Jun-25</v>
      </c>
      <c r="M126" s="17" t="str">
        <f>$M$11</f>
        <v>Jul-26 / Jul-25</v>
      </c>
      <c r="N126" s="17" t="str">
        <f>$N$11</f>
        <v>Aug-26 / Aug-25</v>
      </c>
      <c r="O126" s="18" t="s">
        <v>2</v>
      </c>
    </row>
    <row r="127" spans="2:15" ht="15.75" customHeight="1" thickBot="1" x14ac:dyDescent="0.3">
      <c r="B127" s="19" t="s">
        <v>5</v>
      </c>
      <c r="C127" s="57">
        <v>-0.52651000000014392</v>
      </c>
      <c r="D127" s="57">
        <v>225.26593000000003</v>
      </c>
      <c r="E127" s="57">
        <v>282.77701999999999</v>
      </c>
      <c r="F127" s="57">
        <v>119.14631000000008</v>
      </c>
      <c r="G127" s="57">
        <v>48.44112000000041</v>
      </c>
      <c r="H127" s="57">
        <v>-162.5900200000001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20">
        <f>SUM(C127:N127)</f>
        <v>512.51385000000028</v>
      </c>
    </row>
    <row r="128" spans="2:15" ht="15.75" customHeight="1" thickBot="1" x14ac:dyDescent="0.3">
      <c r="B128" s="21" t="s">
        <v>6</v>
      </c>
      <c r="C128" s="58">
        <v>4.0038099999999304</v>
      </c>
      <c r="D128" s="58">
        <v>101.53993999999989</v>
      </c>
      <c r="E128" s="58">
        <v>354.0986399999997</v>
      </c>
      <c r="F128" s="58">
        <v>151.91479999999956</v>
      </c>
      <c r="G128" s="58">
        <v>144.69105999999965</v>
      </c>
      <c r="H128" s="58">
        <v>-158.32941000000028</v>
      </c>
      <c r="I128" s="58">
        <v>-202.9740199999992</v>
      </c>
      <c r="J128" s="58">
        <v>-235.67551999999955</v>
      </c>
      <c r="K128" s="58">
        <v>1.1244299999998475</v>
      </c>
      <c r="L128" s="58">
        <v>-81.644810000000007</v>
      </c>
      <c r="M128" s="58">
        <v>5.824619999999868</v>
      </c>
      <c r="N128" s="58">
        <v>-15.938689999999951</v>
      </c>
      <c r="O128" s="23">
        <f>SUM(C128:N128)</f>
        <v>68.63484999999946</v>
      </c>
    </row>
    <row r="129" spans="2:15" ht="15.75" customHeight="1" thickBot="1" x14ac:dyDescent="0.3">
      <c r="B129" s="21" t="s">
        <v>3</v>
      </c>
      <c r="C129" s="22">
        <f>IF((C127-C128)&gt;0,C127-C128,0)</f>
        <v>0</v>
      </c>
      <c r="D129" s="22">
        <f t="shared" ref="D129" si="79">IF((D127-D128)&gt;0,D127-D128,0)</f>
        <v>123.72599000000014</v>
      </c>
      <c r="E129" s="22">
        <f t="shared" ref="E129" si="80">IF((E127-E128)&gt;0,E127-E128,0)</f>
        <v>0</v>
      </c>
      <c r="F129" s="22">
        <f t="shared" ref="F129" si="81">IF((F127-F128)&gt;0,F127-F128,0)</f>
        <v>0</v>
      </c>
      <c r="G129" s="22">
        <f t="shared" ref="G129" si="82">IF((G127-G128)&gt;0,G127-G128,0)</f>
        <v>0</v>
      </c>
      <c r="H129" s="22">
        <f t="shared" ref="H129" si="83">IF((H127-H128)&gt;0,H127-H128,0)</f>
        <v>0</v>
      </c>
      <c r="I129" s="22">
        <f t="shared" ref="I129" si="84">IF((I127-I128)&gt;0,I127-I128,0)</f>
        <v>202.9740199999992</v>
      </c>
      <c r="J129" s="22">
        <f t="shared" ref="J129" si="85">IF((J127-J128)&gt;0,J127-J128,0)</f>
        <v>235.67551999999955</v>
      </c>
      <c r="K129" s="22">
        <f t="shared" ref="K129" si="86">IF((K127-K128)&gt;0,K127-K128,0)</f>
        <v>0</v>
      </c>
      <c r="L129" s="22">
        <f t="shared" ref="L129" si="87">IF((L127-L128)&gt;0,L127-L128,0)</f>
        <v>81.644810000000007</v>
      </c>
      <c r="M129" s="22">
        <f t="shared" ref="M129" si="88">IF((M127-M128)&gt;0,M127-M128,0)</f>
        <v>0</v>
      </c>
      <c r="N129" s="22">
        <f t="shared" ref="N129" si="89">IF((N127-N128)&gt;0,N127-N128,0)</f>
        <v>15.938689999999951</v>
      </c>
      <c r="O129" s="23">
        <f t="shared" ref="O129" si="90">IF((O127-O128)&gt;0,O127-O128,0)</f>
        <v>443.87900000000081</v>
      </c>
    </row>
    <row r="130" spans="2:15" ht="15.75" customHeight="1" thickBot="1" x14ac:dyDescent="0.3">
      <c r="B130" s="24" t="s">
        <v>4</v>
      </c>
      <c r="C130" s="25">
        <f>IF((C127-C128)&gt;0,0,C127-C128)</f>
        <v>-4.5303200000000743</v>
      </c>
      <c r="D130" s="25">
        <f t="shared" ref="D130:O130" si="91">IF((D127-D128)&gt;0,0,D127-D128)</f>
        <v>0</v>
      </c>
      <c r="E130" s="25">
        <f t="shared" si="91"/>
        <v>-71.321619999999712</v>
      </c>
      <c r="F130" s="25">
        <f t="shared" si="91"/>
        <v>-32.768489999999474</v>
      </c>
      <c r="G130" s="25">
        <f t="shared" si="91"/>
        <v>-96.249939999999242</v>
      </c>
      <c r="H130" s="25">
        <f t="shared" si="91"/>
        <v>-4.260609999999815</v>
      </c>
      <c r="I130" s="25">
        <f t="shared" si="91"/>
        <v>0</v>
      </c>
      <c r="J130" s="25">
        <f t="shared" si="91"/>
        <v>0</v>
      </c>
      <c r="K130" s="25">
        <f t="shared" si="91"/>
        <v>-1.1244299999998475</v>
      </c>
      <c r="L130" s="25">
        <f t="shared" si="91"/>
        <v>0</v>
      </c>
      <c r="M130" s="25">
        <f t="shared" si="91"/>
        <v>-5.824619999999868</v>
      </c>
      <c r="N130" s="25">
        <f t="shared" si="91"/>
        <v>0</v>
      </c>
      <c r="O130" s="26">
        <f t="shared" si="91"/>
        <v>0</v>
      </c>
    </row>
    <row r="131" spans="2:15" ht="15.75" thickTop="1" x14ac:dyDescent="0.25"/>
    <row r="132" spans="2:15" ht="15.75" thickBot="1" x14ac:dyDescent="0.3"/>
    <row r="133" spans="2:15" ht="15.75" thickTop="1" x14ac:dyDescent="0.25">
      <c r="B133" s="6"/>
      <c r="C133" s="7"/>
      <c r="D133" s="7"/>
      <c r="E133" s="7"/>
      <c r="F133" s="7"/>
      <c r="G133" s="7"/>
      <c r="H133" s="8" t="str">
        <f>$H$5</f>
        <v>Columbia Gas of Kentucky, Inc.</v>
      </c>
      <c r="I133" s="7"/>
      <c r="J133" s="7"/>
      <c r="K133" s="7"/>
      <c r="L133" s="7"/>
      <c r="M133" s="7"/>
      <c r="N133" s="7"/>
      <c r="O133" s="9"/>
    </row>
    <row r="134" spans="2:15" x14ac:dyDescent="0.25">
      <c r="B134" s="10"/>
      <c r="C134" s="11"/>
      <c r="D134" s="11"/>
      <c r="E134" s="11"/>
      <c r="F134" s="11"/>
      <c r="G134" s="11"/>
      <c r="H134" s="12" t="str">
        <f>$H$6</f>
        <v>Case No. 2026-00099</v>
      </c>
      <c r="I134" s="11"/>
      <c r="J134" s="11"/>
      <c r="K134" s="11"/>
      <c r="L134" s="11"/>
      <c r="M134" s="11"/>
      <c r="N134" s="11"/>
      <c r="O134" s="13"/>
    </row>
    <row r="135" spans="2:15" x14ac:dyDescent="0.25">
      <c r="B135" s="10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3"/>
    </row>
    <row r="136" spans="2:15" x14ac:dyDescent="0.25">
      <c r="B136" s="10"/>
      <c r="C136" s="11"/>
      <c r="D136" s="11"/>
      <c r="E136" s="11"/>
      <c r="F136" s="11"/>
      <c r="G136" s="11"/>
      <c r="H136" s="12" t="s">
        <v>7</v>
      </c>
      <c r="I136" s="11"/>
      <c r="J136" s="11"/>
      <c r="K136" s="11"/>
      <c r="L136" s="11"/>
      <c r="M136" s="11"/>
      <c r="N136" s="11"/>
      <c r="O136" s="13"/>
    </row>
    <row r="137" spans="2:15" x14ac:dyDescent="0.25">
      <c r="B137" s="10"/>
      <c r="C137" s="11"/>
      <c r="D137" s="11"/>
      <c r="E137" s="11"/>
      <c r="F137" s="11"/>
      <c r="G137" s="11"/>
      <c r="H137" s="12" t="s">
        <v>33</v>
      </c>
      <c r="I137" s="11"/>
      <c r="J137" s="11"/>
      <c r="K137" s="11"/>
      <c r="L137" s="11"/>
      <c r="M137" s="11"/>
      <c r="N137" s="11"/>
      <c r="O137" s="15"/>
    </row>
    <row r="138" spans="2:15" ht="15.75" thickBot="1" x14ac:dyDescent="0.3">
      <c r="B138" s="10"/>
      <c r="C138" s="11"/>
      <c r="D138" s="11"/>
      <c r="E138" s="11"/>
      <c r="F138" s="11"/>
      <c r="G138" s="11"/>
      <c r="H138" s="12" t="s">
        <v>1</v>
      </c>
      <c r="I138" s="11"/>
      <c r="J138" s="11"/>
      <c r="K138" s="11"/>
      <c r="L138" s="11"/>
      <c r="M138" s="11"/>
      <c r="N138" s="11"/>
      <c r="O138" s="15"/>
    </row>
    <row r="139" spans="2:15" ht="31.5" thickTop="1" thickBot="1" x14ac:dyDescent="0.3">
      <c r="B139" s="16" t="s">
        <v>16</v>
      </c>
      <c r="C139" s="17" t="str">
        <f>$C$11</f>
        <v>Sep-25 / Sep-24</v>
      </c>
      <c r="D139" s="17" t="str">
        <f>$D$11</f>
        <v>Oct-25  / Oct-24</v>
      </c>
      <c r="E139" s="17" t="str">
        <f>$E$11</f>
        <v>Nov-25 / Nov-24</v>
      </c>
      <c r="F139" s="17" t="str">
        <f>$F$11</f>
        <v>Dec-25 / Dec-24</v>
      </c>
      <c r="G139" s="17" t="str">
        <f>$G$11</f>
        <v>Jan-26 / Jan-25</v>
      </c>
      <c r="H139" s="17" t="str">
        <f>$H$11</f>
        <v>Feb-26 / Feb-25</v>
      </c>
      <c r="I139" s="17" t="str">
        <f>$I$11</f>
        <v>Mar-26 / Mar-25</v>
      </c>
      <c r="J139" s="17" t="str">
        <f>$J$11</f>
        <v>Apr-26 / Apr-25</v>
      </c>
      <c r="K139" s="17" t="str">
        <f>$K$11</f>
        <v>May-26 / May-25</v>
      </c>
      <c r="L139" s="17" t="str">
        <f>$L$11</f>
        <v>Jun-26 / Jun-25</v>
      </c>
      <c r="M139" s="17" t="str">
        <f>$M$11</f>
        <v>Jul-26 / Jul-25</v>
      </c>
      <c r="N139" s="17" t="str">
        <f>$N$11</f>
        <v>Aug-26 / Aug-25</v>
      </c>
      <c r="O139" s="18" t="s">
        <v>2</v>
      </c>
    </row>
    <row r="140" spans="2:15" ht="15.75" customHeight="1" thickBot="1" x14ac:dyDescent="0.3">
      <c r="B140" s="19" t="s">
        <v>5</v>
      </c>
      <c r="C140" s="57">
        <v>3.50095</v>
      </c>
      <c r="D140" s="57">
        <v>3.50095</v>
      </c>
      <c r="E140" s="57">
        <v>3.50095</v>
      </c>
      <c r="F140" s="57">
        <v>3.50095</v>
      </c>
      <c r="G140" s="57">
        <v>3.50095</v>
      </c>
      <c r="H140" s="57">
        <v>3.50095</v>
      </c>
      <c r="I140" s="57">
        <v>6.1695000000000002</v>
      </c>
      <c r="J140" s="57">
        <v>6.1695000000000002</v>
      </c>
      <c r="K140" s="57">
        <v>6.1695000000000002</v>
      </c>
      <c r="L140" s="57">
        <v>6.1695000000000002</v>
      </c>
      <c r="M140" s="57">
        <v>6.1695000000000002</v>
      </c>
      <c r="N140" s="57">
        <v>6.1695000000000002</v>
      </c>
      <c r="O140" s="20">
        <f>SUM(C140:N140)</f>
        <v>58.0227</v>
      </c>
    </row>
    <row r="141" spans="2:15" ht="15.75" customHeight="1" thickBot="1" x14ac:dyDescent="0.3">
      <c r="B141" s="21" t="s">
        <v>6</v>
      </c>
      <c r="C141" s="58">
        <v>6.1695000000000002</v>
      </c>
      <c r="D141" s="58">
        <v>6.1695000000000002</v>
      </c>
      <c r="E141" s="58">
        <v>6.1695000000000002</v>
      </c>
      <c r="F141" s="58">
        <v>6.1695000000000002</v>
      </c>
      <c r="G141" s="58">
        <v>6.1695000000000002</v>
      </c>
      <c r="H141" s="58">
        <v>6.1695000000000002</v>
      </c>
      <c r="I141" s="58">
        <v>6.1695000000000002</v>
      </c>
      <c r="J141" s="58">
        <v>-4.5046999999999997</v>
      </c>
      <c r="K141" s="58">
        <v>3.50095</v>
      </c>
      <c r="L141" s="58">
        <v>3.50095</v>
      </c>
      <c r="M141" s="58">
        <v>3.50095</v>
      </c>
      <c r="N141" s="58">
        <v>3.50095</v>
      </c>
      <c r="O141" s="23">
        <f>SUM(C141:N141)</f>
        <v>52.685600000000015</v>
      </c>
    </row>
    <row r="142" spans="2:15" ht="15.75" customHeight="1" thickBot="1" x14ac:dyDescent="0.3">
      <c r="B142" s="21" t="s">
        <v>3</v>
      </c>
      <c r="C142" s="58">
        <f>IF((C140-C141)&gt;0,C140-C141,0)</f>
        <v>0</v>
      </c>
      <c r="D142" s="58">
        <f t="shared" ref="D142" si="92">IF((D140-D141)&gt;0,D140-D141,0)</f>
        <v>0</v>
      </c>
      <c r="E142" s="58">
        <f t="shared" ref="E142" si="93">IF((E140-E141)&gt;0,E140-E141,0)</f>
        <v>0</v>
      </c>
      <c r="F142" s="58">
        <f t="shared" ref="F142" si="94">IF((F140-F141)&gt;0,F140-F141,0)</f>
        <v>0</v>
      </c>
      <c r="G142" s="58">
        <f t="shared" ref="G142" si="95">IF((G140-G141)&gt;0,G140-G141,0)</f>
        <v>0</v>
      </c>
      <c r="H142" s="58">
        <f t="shared" ref="H142" si="96">IF((H140-H141)&gt;0,H140-H141,0)</f>
        <v>0</v>
      </c>
      <c r="I142" s="58">
        <f t="shared" ref="I142" si="97">IF((I140-I141)&gt;0,I140-I141,0)</f>
        <v>0</v>
      </c>
      <c r="J142" s="58">
        <f t="shared" ref="J142" si="98">IF((J140-J141)&gt;0,J140-J141,0)</f>
        <v>10.674199999999999</v>
      </c>
      <c r="K142" s="58">
        <f t="shared" ref="K142" si="99">IF((K140-K141)&gt;0,K140-K141,0)</f>
        <v>2.6685500000000002</v>
      </c>
      <c r="L142" s="58">
        <f t="shared" ref="L142" si="100">IF((L140-L141)&gt;0,L140-L141,0)</f>
        <v>2.6685500000000002</v>
      </c>
      <c r="M142" s="58">
        <f t="shared" ref="M142" si="101">IF((M140-M141)&gt;0,M140-M141,0)</f>
        <v>2.6685500000000002</v>
      </c>
      <c r="N142" s="58">
        <f t="shared" ref="N142" si="102">IF((N140-N141)&gt;0,N140-N141,0)</f>
        <v>2.6685500000000002</v>
      </c>
      <c r="O142" s="23">
        <f t="shared" ref="O142" si="103">IF((O140-O141)&gt;0,O140-O141,0)</f>
        <v>5.3370999999999853</v>
      </c>
    </row>
    <row r="143" spans="2:15" ht="15.75" customHeight="1" thickBot="1" x14ac:dyDescent="0.3">
      <c r="B143" s="24" t="s">
        <v>4</v>
      </c>
      <c r="C143" s="25">
        <f>IF((C140-C141)&gt;0,0,C140-C141)</f>
        <v>-2.6685500000000002</v>
      </c>
      <c r="D143" s="25">
        <f t="shared" ref="D143:O143" si="104">IF((D140-D141)&gt;0,0,D140-D141)</f>
        <v>-2.6685500000000002</v>
      </c>
      <c r="E143" s="25">
        <f t="shared" si="104"/>
        <v>-2.6685500000000002</v>
      </c>
      <c r="F143" s="25">
        <f t="shared" si="104"/>
        <v>-2.6685500000000002</v>
      </c>
      <c r="G143" s="25">
        <f t="shared" si="104"/>
        <v>-2.6685500000000002</v>
      </c>
      <c r="H143" s="25">
        <f t="shared" si="104"/>
        <v>-2.6685500000000002</v>
      </c>
      <c r="I143" s="25">
        <f t="shared" si="104"/>
        <v>0</v>
      </c>
      <c r="J143" s="25">
        <f t="shared" si="104"/>
        <v>0</v>
      </c>
      <c r="K143" s="25">
        <f t="shared" si="104"/>
        <v>0</v>
      </c>
      <c r="L143" s="25">
        <f t="shared" si="104"/>
        <v>0</v>
      </c>
      <c r="M143" s="25">
        <f t="shared" si="104"/>
        <v>0</v>
      </c>
      <c r="N143" s="25">
        <f t="shared" si="104"/>
        <v>0</v>
      </c>
      <c r="O143" s="26">
        <f t="shared" si="104"/>
        <v>0</v>
      </c>
    </row>
    <row r="144" spans="2:15" ht="15.75" thickTop="1" x14ac:dyDescent="0.25"/>
    <row r="146" spans="2:15" x14ac:dyDescent="0.25">
      <c r="K146" s="1"/>
      <c r="L146" s="1"/>
      <c r="M146" s="1"/>
      <c r="N146" s="1"/>
      <c r="O146" s="42" t="str">
        <f>O1</f>
        <v>KY PSC Case No. 2026-00099, Staff 1-2, Attachment A</v>
      </c>
    </row>
    <row r="147" spans="2:15" x14ac:dyDescent="0.25">
      <c r="O147" s="5" t="s">
        <v>61</v>
      </c>
    </row>
    <row r="148" spans="2:15" x14ac:dyDescent="0.25">
      <c r="O148" s="5" t="s">
        <v>57</v>
      </c>
    </row>
    <row r="149" spans="2:15" ht="15.75" thickBot="1" x14ac:dyDescent="0.3"/>
    <row r="150" spans="2:15" ht="15.75" thickTop="1" x14ac:dyDescent="0.25">
      <c r="B150" s="6"/>
      <c r="C150" s="7"/>
      <c r="D150" s="7"/>
      <c r="E150" s="7"/>
      <c r="F150" s="7"/>
      <c r="G150" s="7"/>
      <c r="H150" s="8" t="str">
        <f>$H$5</f>
        <v>Columbia Gas of Kentucky, Inc.</v>
      </c>
      <c r="I150" s="7"/>
      <c r="J150" s="7"/>
      <c r="K150" s="7"/>
      <c r="L150" s="7"/>
      <c r="M150" s="7"/>
      <c r="N150" s="7"/>
      <c r="O150" s="9"/>
    </row>
    <row r="151" spans="2:15" x14ac:dyDescent="0.25">
      <c r="B151" s="10"/>
      <c r="C151" s="11"/>
      <c r="D151" s="11"/>
      <c r="E151" s="11"/>
      <c r="F151" s="11"/>
      <c r="G151" s="11"/>
      <c r="H151" s="12" t="str">
        <f>$H$6</f>
        <v>Case No. 2026-00099</v>
      </c>
      <c r="I151" s="11"/>
      <c r="J151" s="11"/>
      <c r="K151" s="11"/>
      <c r="L151" s="11"/>
      <c r="M151" s="11"/>
      <c r="N151" s="11"/>
      <c r="O151" s="15"/>
    </row>
    <row r="152" spans="2:15" x14ac:dyDescent="0.25">
      <c r="B152" s="10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5"/>
    </row>
    <row r="153" spans="2:15" x14ac:dyDescent="0.25">
      <c r="B153" s="10"/>
      <c r="C153" s="11"/>
      <c r="D153" s="11"/>
      <c r="E153" s="11"/>
      <c r="F153" s="11"/>
      <c r="G153" s="11"/>
      <c r="H153" s="12" t="s">
        <v>7</v>
      </c>
      <c r="I153" s="11"/>
      <c r="J153" s="11"/>
      <c r="K153" s="11"/>
      <c r="L153" s="11"/>
      <c r="M153" s="11"/>
      <c r="N153" s="11"/>
      <c r="O153" s="15"/>
    </row>
    <row r="154" spans="2:15" x14ac:dyDescent="0.25">
      <c r="B154" s="10"/>
      <c r="C154" s="11"/>
      <c r="D154" s="11"/>
      <c r="E154" s="11"/>
      <c r="F154" s="11"/>
      <c r="G154" s="11"/>
      <c r="H154" s="12" t="s">
        <v>33</v>
      </c>
      <c r="I154" s="11"/>
      <c r="J154" s="11"/>
      <c r="K154" s="11"/>
      <c r="L154" s="11"/>
      <c r="M154" s="11"/>
      <c r="N154" s="11"/>
      <c r="O154" s="15"/>
    </row>
    <row r="155" spans="2:15" ht="15.75" thickBot="1" x14ac:dyDescent="0.3">
      <c r="B155" s="10"/>
      <c r="C155" s="11"/>
      <c r="D155" s="11"/>
      <c r="E155" s="11"/>
      <c r="F155" s="11"/>
      <c r="G155" s="11"/>
      <c r="H155" s="12" t="s">
        <v>1</v>
      </c>
      <c r="I155" s="11"/>
      <c r="J155" s="11"/>
      <c r="K155" s="11"/>
      <c r="L155" s="11"/>
      <c r="M155" s="11"/>
      <c r="N155" s="11"/>
      <c r="O155" s="15"/>
    </row>
    <row r="156" spans="2:15" ht="31.5" thickTop="1" thickBot="1" x14ac:dyDescent="0.3">
      <c r="B156" s="16" t="s">
        <v>17</v>
      </c>
      <c r="C156" s="17" t="str">
        <f>$C$11</f>
        <v>Sep-25 / Sep-24</v>
      </c>
      <c r="D156" s="17" t="str">
        <f>$D$11</f>
        <v>Oct-25  / Oct-24</v>
      </c>
      <c r="E156" s="17" t="str">
        <f>$E$11</f>
        <v>Nov-25 / Nov-24</v>
      </c>
      <c r="F156" s="17" t="str">
        <f>$F$11</f>
        <v>Dec-25 / Dec-24</v>
      </c>
      <c r="G156" s="17" t="str">
        <f>$G$11</f>
        <v>Jan-26 / Jan-25</v>
      </c>
      <c r="H156" s="17" t="str">
        <f>$H$11</f>
        <v>Feb-26 / Feb-25</v>
      </c>
      <c r="I156" s="17" t="str">
        <f>$I$11</f>
        <v>Mar-26 / Mar-25</v>
      </c>
      <c r="J156" s="17" t="str">
        <f>$J$11</f>
        <v>Apr-26 / Apr-25</v>
      </c>
      <c r="K156" s="17" t="str">
        <f>$K$11</f>
        <v>May-26 / May-25</v>
      </c>
      <c r="L156" s="17" t="str">
        <f>$L$11</f>
        <v>Jun-26 / Jun-25</v>
      </c>
      <c r="M156" s="17" t="str">
        <f>$M$11</f>
        <v>Jul-26 / Jul-25</v>
      </c>
      <c r="N156" s="17" t="str">
        <f>$N$11</f>
        <v>Aug-26 / Aug-25</v>
      </c>
      <c r="O156" s="18" t="s">
        <v>2</v>
      </c>
    </row>
    <row r="157" spans="2:15" ht="15.75" customHeight="1" thickBot="1" x14ac:dyDescent="0.3">
      <c r="B157" s="19" t="s">
        <v>5</v>
      </c>
      <c r="C157" s="57">
        <v>1108.4313100000002</v>
      </c>
      <c r="D157" s="57">
        <v>1159.1954900000001</v>
      </c>
      <c r="E157" s="57">
        <v>1144.8623</v>
      </c>
      <c r="F157" s="57">
        <v>-654.90929000000006</v>
      </c>
      <c r="G157" s="57">
        <v>618.68260999999984</v>
      </c>
      <c r="H157" s="57">
        <v>-2728.8528099999994</v>
      </c>
      <c r="I157" s="57">
        <v>19.697203333000001</v>
      </c>
      <c r="J157" s="57">
        <v>19.045080000000002</v>
      </c>
      <c r="K157" s="57">
        <v>14.345243333000001</v>
      </c>
      <c r="L157" s="57">
        <v>9.6200499999999991</v>
      </c>
      <c r="M157" s="57">
        <v>9.150129999999999</v>
      </c>
      <c r="N157" s="57">
        <v>3.1977099999999998</v>
      </c>
      <c r="O157" s="20">
        <f>SUM(C157:N157)</f>
        <v>722.46502666600009</v>
      </c>
    </row>
    <row r="158" spans="2:15" ht="15.75" customHeight="1" thickBot="1" x14ac:dyDescent="0.3">
      <c r="B158" s="21" t="s">
        <v>6</v>
      </c>
      <c r="C158" s="58">
        <v>633.57937000000004</v>
      </c>
      <c r="D158" s="58">
        <v>708.60433000000012</v>
      </c>
      <c r="E158" s="58">
        <v>719.21905000000004</v>
      </c>
      <c r="F158" s="58">
        <v>-88.711420000000018</v>
      </c>
      <c r="G158" s="58">
        <v>-1017.20977</v>
      </c>
      <c r="H158" s="58">
        <v>-1206.3617199999999</v>
      </c>
      <c r="I158" s="58">
        <v>-463.59103999999991</v>
      </c>
      <c r="J158" s="58">
        <v>231.98418999999998</v>
      </c>
      <c r="K158" s="58">
        <v>744.61882000000003</v>
      </c>
      <c r="L158" s="58">
        <v>1150.2962299999999</v>
      </c>
      <c r="M158" s="58">
        <v>793.49348999999995</v>
      </c>
      <c r="N158" s="58">
        <v>940.47405000000003</v>
      </c>
      <c r="O158" s="23">
        <f>SUM(C158:N158)</f>
        <v>3146.3955800000003</v>
      </c>
    </row>
    <row r="159" spans="2:15" ht="15.75" customHeight="1" thickBot="1" x14ac:dyDescent="0.3">
      <c r="B159" s="21" t="s">
        <v>3</v>
      </c>
      <c r="C159" s="22">
        <f>IF((C157-C158)&gt;0,C157-C158,0)</f>
        <v>474.85194000000013</v>
      </c>
      <c r="D159" s="22">
        <f t="shared" ref="D159" si="105">IF((D157-D158)&gt;0,D157-D158,0)</f>
        <v>450.59115999999995</v>
      </c>
      <c r="E159" s="22">
        <f t="shared" ref="E159" si="106">IF((E157-E158)&gt;0,E157-E158,0)</f>
        <v>425.64324999999997</v>
      </c>
      <c r="F159" s="22">
        <f t="shared" ref="F159" si="107">IF((F157-F158)&gt;0,F157-F158,0)</f>
        <v>0</v>
      </c>
      <c r="G159" s="22">
        <f t="shared" ref="G159:H159" si="108">IF((G157-G158)&gt;0,G157-G158,0)</f>
        <v>1635.8923799999998</v>
      </c>
      <c r="H159" s="22">
        <f t="shared" si="108"/>
        <v>0</v>
      </c>
      <c r="I159" s="22">
        <f t="shared" ref="I159" si="109">IF((I157-I158)&gt;0,I157-I158,0)</f>
        <v>483.28824333299991</v>
      </c>
      <c r="J159" s="22">
        <f t="shared" ref="J159" si="110">IF((J157-J158)&gt;0,J157-J158,0)</f>
        <v>0</v>
      </c>
      <c r="K159" s="22">
        <f t="shared" ref="K159" si="111">IF((K157-K158)&gt;0,K157-K158,0)</f>
        <v>0</v>
      </c>
      <c r="L159" s="22">
        <f t="shared" ref="L159" si="112">IF((L157-L158)&gt;0,L157-L158,0)</f>
        <v>0</v>
      </c>
      <c r="M159" s="22">
        <f t="shared" ref="M159" si="113">IF((M157-M158)&gt;0,M157-M158,0)</f>
        <v>0</v>
      </c>
      <c r="N159" s="22">
        <f t="shared" ref="N159" si="114">IF((N157-N158)&gt;0,N157-N158,0)</f>
        <v>0</v>
      </c>
      <c r="O159" s="23">
        <f t="shared" ref="O159" si="115">IF((O157-O158)&gt;0,O157-O158,0)</f>
        <v>0</v>
      </c>
    </row>
    <row r="160" spans="2:15" ht="15.75" customHeight="1" thickBot="1" x14ac:dyDescent="0.3">
      <c r="B160" s="24" t="s">
        <v>4</v>
      </c>
      <c r="C160" s="25">
        <f>IF((C157-C158)&gt;0,0,C157-C158)</f>
        <v>0</v>
      </c>
      <c r="D160" s="25">
        <f t="shared" ref="D160:O160" si="116">IF((D157-D158)&gt;0,0,D157-D158)</f>
        <v>0</v>
      </c>
      <c r="E160" s="25">
        <f t="shared" si="116"/>
        <v>0</v>
      </c>
      <c r="F160" s="25">
        <f t="shared" si="116"/>
        <v>-566.19787000000008</v>
      </c>
      <c r="G160" s="25">
        <f t="shared" si="116"/>
        <v>0</v>
      </c>
      <c r="H160" s="25">
        <f t="shared" si="116"/>
        <v>-1522.4910899999995</v>
      </c>
      <c r="I160" s="25">
        <f t="shared" si="116"/>
        <v>0</v>
      </c>
      <c r="J160" s="25">
        <f t="shared" si="116"/>
        <v>-212.93910999999997</v>
      </c>
      <c r="K160" s="25">
        <f t="shared" si="116"/>
        <v>-730.27357666700004</v>
      </c>
      <c r="L160" s="25">
        <f t="shared" si="116"/>
        <v>-1140.6761799999999</v>
      </c>
      <c r="M160" s="25">
        <f t="shared" si="116"/>
        <v>-784.34335999999996</v>
      </c>
      <c r="N160" s="25">
        <f t="shared" si="116"/>
        <v>-937.27634</v>
      </c>
      <c r="O160" s="26">
        <f t="shared" si="116"/>
        <v>-2423.9305533340003</v>
      </c>
    </row>
    <row r="161" spans="2:15" ht="15.75" thickTop="1" x14ac:dyDescent="0.25"/>
    <row r="162" spans="2:15" ht="15.75" thickBot="1" x14ac:dyDescent="0.3"/>
    <row r="163" spans="2:15" ht="15.75" thickTop="1" x14ac:dyDescent="0.25">
      <c r="B163" s="6"/>
      <c r="C163" s="7"/>
      <c r="D163" s="7"/>
      <c r="E163" s="7"/>
      <c r="F163" s="7"/>
      <c r="G163" s="7"/>
      <c r="H163" s="8" t="str">
        <f>$H$5</f>
        <v>Columbia Gas of Kentucky, Inc.</v>
      </c>
      <c r="I163" s="7"/>
      <c r="J163" s="7"/>
      <c r="K163" s="7"/>
      <c r="L163" s="7"/>
      <c r="M163" s="7"/>
      <c r="N163" s="7"/>
      <c r="O163" s="9"/>
    </row>
    <row r="164" spans="2:15" x14ac:dyDescent="0.25">
      <c r="B164" s="10"/>
      <c r="C164" s="11"/>
      <c r="D164" s="11"/>
      <c r="E164" s="11"/>
      <c r="F164" s="11"/>
      <c r="G164" s="11"/>
      <c r="H164" s="12" t="str">
        <f>$H$6</f>
        <v>Case No. 2026-00099</v>
      </c>
      <c r="I164" s="11"/>
      <c r="J164" s="11"/>
      <c r="K164" s="11"/>
      <c r="L164" s="11"/>
      <c r="M164" s="11"/>
      <c r="N164" s="11"/>
      <c r="O164" s="13"/>
    </row>
    <row r="165" spans="2:15" x14ac:dyDescent="0.25">
      <c r="B165" s="10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3"/>
    </row>
    <row r="166" spans="2:15" x14ac:dyDescent="0.25">
      <c r="B166" s="10"/>
      <c r="C166" s="11"/>
      <c r="D166" s="11"/>
      <c r="E166" s="11"/>
      <c r="F166" s="11"/>
      <c r="G166" s="11"/>
      <c r="H166" s="12" t="s">
        <v>7</v>
      </c>
      <c r="I166" s="11"/>
      <c r="J166" s="11"/>
      <c r="K166" s="11"/>
      <c r="L166" s="11"/>
      <c r="M166" s="11"/>
      <c r="N166" s="11"/>
      <c r="O166" s="13"/>
    </row>
    <row r="167" spans="2:15" x14ac:dyDescent="0.25">
      <c r="B167" s="10"/>
      <c r="C167" s="11"/>
      <c r="D167" s="11"/>
      <c r="E167" s="11"/>
      <c r="F167" s="11"/>
      <c r="G167" s="11"/>
      <c r="H167" s="12" t="s">
        <v>33</v>
      </c>
      <c r="I167" s="11"/>
      <c r="J167" s="11"/>
      <c r="K167" s="11"/>
      <c r="L167" s="11"/>
      <c r="M167" s="11"/>
      <c r="N167" s="11"/>
      <c r="O167" s="15"/>
    </row>
    <row r="168" spans="2:15" ht="15.75" thickBot="1" x14ac:dyDescent="0.3">
      <c r="B168" s="10"/>
      <c r="C168" s="11"/>
      <c r="D168" s="11"/>
      <c r="E168" s="11"/>
      <c r="F168" s="11"/>
      <c r="G168" s="11"/>
      <c r="H168" s="12" t="s">
        <v>1</v>
      </c>
      <c r="I168" s="11"/>
      <c r="J168" s="11"/>
      <c r="K168" s="11"/>
      <c r="L168" s="11"/>
      <c r="M168" s="11"/>
      <c r="N168" s="11"/>
      <c r="O168" s="15"/>
    </row>
    <row r="169" spans="2:15" ht="31.5" thickTop="1" thickBot="1" x14ac:dyDescent="0.3">
      <c r="B169" s="16" t="s">
        <v>18</v>
      </c>
      <c r="C169" s="17" t="str">
        <f>$C$11</f>
        <v>Sep-25 / Sep-24</v>
      </c>
      <c r="D169" s="17" t="str">
        <f>$D$11</f>
        <v>Oct-25  / Oct-24</v>
      </c>
      <c r="E169" s="17" t="str">
        <f>$E$11</f>
        <v>Nov-25 / Nov-24</v>
      </c>
      <c r="F169" s="44" t="str">
        <f>$F$11</f>
        <v>Dec-25 / Dec-24</v>
      </c>
      <c r="G169" s="17" t="str">
        <f>$G$11</f>
        <v>Jan-26 / Jan-25</v>
      </c>
      <c r="H169" s="17" t="str">
        <f>$H$11</f>
        <v>Feb-26 / Feb-25</v>
      </c>
      <c r="I169" s="17" t="str">
        <f>$I$11</f>
        <v>Mar-26 / Mar-25</v>
      </c>
      <c r="J169" s="17" t="str">
        <f>$J$11</f>
        <v>Apr-26 / Apr-25</v>
      </c>
      <c r="K169" s="17" t="str">
        <f>$K$11</f>
        <v>May-26 / May-25</v>
      </c>
      <c r="L169" s="17" t="str">
        <f>$L$11</f>
        <v>Jun-26 / Jun-25</v>
      </c>
      <c r="M169" s="17" t="str">
        <f>$M$11</f>
        <v>Jul-26 / Jul-25</v>
      </c>
      <c r="N169" s="17" t="str">
        <f>$N$11</f>
        <v>Aug-26 / Aug-25</v>
      </c>
      <c r="O169" s="18" t="s">
        <v>2</v>
      </c>
    </row>
    <row r="170" spans="2:15" ht="15.75" customHeight="1" thickBot="1" x14ac:dyDescent="0.3">
      <c r="B170" s="19" t="s">
        <v>5</v>
      </c>
      <c r="C170" s="57">
        <v>2.0531799999999998</v>
      </c>
      <c r="D170" s="57">
        <v>3641.08502</v>
      </c>
      <c r="E170" s="57">
        <v>7344.66435</v>
      </c>
      <c r="F170" s="57">
        <v>2694.8673199999998</v>
      </c>
      <c r="G170" s="57">
        <v>5109.1568499999994</v>
      </c>
      <c r="H170" s="57">
        <v>-8932.3357599999999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20">
        <f>SUM(C170:N170)</f>
        <v>9859.4909599999974</v>
      </c>
    </row>
    <row r="171" spans="2:15" ht="15.75" customHeight="1" thickBot="1" x14ac:dyDescent="0.3">
      <c r="B171" s="21" t="s">
        <v>6</v>
      </c>
      <c r="C171" s="58">
        <v>11.981479999999999</v>
      </c>
      <c r="D171" s="58">
        <v>1420.2836199999999</v>
      </c>
      <c r="E171" s="58">
        <v>5533.8115199999993</v>
      </c>
      <c r="F171" s="58">
        <v>2536.16309</v>
      </c>
      <c r="G171" s="58">
        <v>3865.5153500000001</v>
      </c>
      <c r="H171" s="58">
        <v>-2872.23891</v>
      </c>
      <c r="I171" s="58">
        <v>-4326.8823400000001</v>
      </c>
      <c r="J171" s="58">
        <v>-3221.0476300000005</v>
      </c>
      <c r="K171" s="58">
        <v>-29.29512999999999</v>
      </c>
      <c r="L171" s="58">
        <v>-1405.4145699999999</v>
      </c>
      <c r="M171" s="58">
        <v>13.767279999999994</v>
      </c>
      <c r="N171" s="58">
        <v>-304.89246999999995</v>
      </c>
      <c r="O171" s="23">
        <f>SUM(C171:N171)</f>
        <v>1221.7512899999972</v>
      </c>
    </row>
    <row r="172" spans="2:15" ht="15.75" customHeight="1" thickBot="1" x14ac:dyDescent="0.3">
      <c r="B172" s="21" t="s">
        <v>3</v>
      </c>
      <c r="C172" s="22">
        <f>IF((C170-C171)&gt;0,C170-C171,0)</f>
        <v>0</v>
      </c>
      <c r="D172" s="22">
        <f t="shared" ref="D172" si="117">IF((D170-D171)&gt;0,D170-D171,0)</f>
        <v>2220.8014000000003</v>
      </c>
      <c r="E172" s="22">
        <f t="shared" ref="E172" si="118">IF((E170-E171)&gt;0,E170-E171,0)</f>
        <v>1810.8528300000007</v>
      </c>
      <c r="F172" s="22">
        <f t="shared" ref="F172" si="119">IF((F170-F171)&gt;0,F170-F171,0)</f>
        <v>158.70422999999982</v>
      </c>
      <c r="G172" s="22">
        <f t="shared" ref="G172" si="120">IF((G170-G171)&gt;0,G170-G171,0)</f>
        <v>1243.6414999999993</v>
      </c>
      <c r="H172" s="22">
        <f t="shared" ref="H172" si="121">IF((H170-H171)&gt;0,H170-H171,0)</f>
        <v>0</v>
      </c>
      <c r="I172" s="22">
        <f t="shared" ref="I172" si="122">IF((I170-I171)&gt;0,I170-I171,0)</f>
        <v>4326.8823400000001</v>
      </c>
      <c r="J172" s="22">
        <f t="shared" ref="J172" si="123">IF((J170-J171)&gt;0,J170-J171,0)</f>
        <v>3221.0476300000005</v>
      </c>
      <c r="K172" s="22">
        <f t="shared" ref="K172" si="124">IF((K170-K171)&gt;0,K170-K171,0)</f>
        <v>29.29512999999999</v>
      </c>
      <c r="L172" s="22">
        <f t="shared" ref="L172" si="125">IF((L170-L171)&gt;0,L170-L171,0)</f>
        <v>1405.4145699999999</v>
      </c>
      <c r="M172" s="22">
        <f t="shared" ref="M172" si="126">IF((M170-M171)&gt;0,M170-M171,0)</f>
        <v>0</v>
      </c>
      <c r="N172" s="22">
        <f t="shared" ref="N172" si="127">IF((N170-N171)&gt;0,N170-N171,0)</f>
        <v>304.89246999999995</v>
      </c>
      <c r="O172" s="23">
        <f t="shared" ref="O172" si="128">IF((O170-O171)&gt;0,O170-O171,0)</f>
        <v>8637.7396700000008</v>
      </c>
    </row>
    <row r="173" spans="2:15" ht="15.75" customHeight="1" thickBot="1" x14ac:dyDescent="0.3">
      <c r="B173" s="24" t="s">
        <v>4</v>
      </c>
      <c r="C173" s="25">
        <f>IF((C170-C171)&gt;0,0,C170-C171)</f>
        <v>-9.9283000000000001</v>
      </c>
      <c r="D173" s="25">
        <f t="shared" ref="D173:N173" si="129">IF((D170-D171)&gt;0,0,D170-D171)</f>
        <v>0</v>
      </c>
      <c r="E173" s="25">
        <f t="shared" si="129"/>
        <v>0</v>
      </c>
      <c r="F173" s="25">
        <f t="shared" si="129"/>
        <v>0</v>
      </c>
      <c r="G173" s="25">
        <f t="shared" si="129"/>
        <v>0</v>
      </c>
      <c r="H173" s="25">
        <f t="shared" si="129"/>
        <v>-6060.0968499999999</v>
      </c>
      <c r="I173" s="25">
        <f t="shared" si="129"/>
        <v>0</v>
      </c>
      <c r="J173" s="25">
        <f t="shared" si="129"/>
        <v>0</v>
      </c>
      <c r="K173" s="25">
        <f t="shared" si="129"/>
        <v>0</v>
      </c>
      <c r="L173" s="25">
        <f t="shared" si="129"/>
        <v>0</v>
      </c>
      <c r="M173" s="25">
        <f t="shared" si="129"/>
        <v>-13.767279999999994</v>
      </c>
      <c r="N173" s="25">
        <f t="shared" si="129"/>
        <v>0</v>
      </c>
      <c r="O173" s="26">
        <f>IF((O170-O171)&gt;0,0,O170-O171)</f>
        <v>0</v>
      </c>
    </row>
    <row r="174" spans="2:15" ht="15.75" thickTop="1" x14ac:dyDescent="0.25">
      <c r="C174" s="39"/>
      <c r="D174" s="39"/>
      <c r="E174" s="39"/>
      <c r="F174" s="40"/>
      <c r="G174" s="40"/>
      <c r="H174" s="40"/>
      <c r="I174" s="40"/>
      <c r="J174" s="40"/>
      <c r="K174" s="40"/>
      <c r="L174" s="41"/>
      <c r="M174" s="40"/>
      <c r="N174" s="40"/>
    </row>
    <row r="175" spans="2:15" x14ac:dyDescent="0.25">
      <c r="C175" s="28"/>
      <c r="D175" s="28"/>
      <c r="E175" s="28"/>
      <c r="F175" s="28"/>
      <c r="G175" s="28"/>
      <c r="H175" s="28"/>
      <c r="I175" s="28"/>
      <c r="J175" s="28"/>
      <c r="K175" s="43"/>
      <c r="L175" s="43"/>
      <c r="M175" s="43"/>
      <c r="N175" s="43"/>
      <c r="O175" s="42" t="str">
        <f>O1</f>
        <v>KY PSC Case No. 2026-00099, Staff 1-2, Attachment A</v>
      </c>
    </row>
    <row r="176" spans="2:15" x14ac:dyDescent="0.25"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5" t="s">
        <v>61</v>
      </c>
    </row>
    <row r="177" spans="1:15" x14ac:dyDescent="0.2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5" t="s">
        <v>56</v>
      </c>
    </row>
    <row r="178" spans="1:15" x14ac:dyDescent="0.25"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x14ac:dyDescent="0.25">
      <c r="A179" s="29" t="s">
        <v>21</v>
      </c>
      <c r="D179" s="30">
        <v>45536</v>
      </c>
      <c r="E179" s="30">
        <v>45566</v>
      </c>
      <c r="F179" s="30">
        <v>45597</v>
      </c>
      <c r="G179" s="30">
        <v>45627</v>
      </c>
      <c r="H179" s="30">
        <v>45658</v>
      </c>
      <c r="I179" s="30">
        <v>45689</v>
      </c>
      <c r="J179" s="30">
        <v>45717</v>
      </c>
      <c r="K179" s="30">
        <v>45748</v>
      </c>
      <c r="L179" s="30">
        <v>45778</v>
      </c>
      <c r="M179" s="30">
        <v>45809</v>
      </c>
      <c r="N179" s="30">
        <v>45839</v>
      </c>
      <c r="O179" s="30">
        <v>45870</v>
      </c>
    </row>
    <row r="180" spans="1:15" x14ac:dyDescent="0.25">
      <c r="A180" s="2" t="s">
        <v>37</v>
      </c>
      <c r="B180" s="1"/>
      <c r="C180" s="3" t="s">
        <v>19</v>
      </c>
      <c r="D180" s="55">
        <v>1.24E-2</v>
      </c>
      <c r="E180" s="55">
        <v>1.24E-2</v>
      </c>
      <c r="F180" s="55">
        <v>1.24E-2</v>
      </c>
      <c r="G180" s="55">
        <v>1.24E-2</v>
      </c>
      <c r="H180" s="55">
        <v>1.24E-2</v>
      </c>
      <c r="I180" s="55">
        <v>1.24E-2</v>
      </c>
      <c r="J180" s="55">
        <v>1.34E-2</v>
      </c>
      <c r="K180" s="55">
        <v>1.34E-2</v>
      </c>
      <c r="L180" s="55">
        <v>1.34E-2</v>
      </c>
      <c r="M180" s="55">
        <v>1.34E-2</v>
      </c>
      <c r="N180" s="55">
        <v>1.34E-2</v>
      </c>
      <c r="O180" s="55">
        <v>1.34E-2</v>
      </c>
    </row>
    <row r="181" spans="1:15" x14ac:dyDescent="0.25">
      <c r="A181" s="2" t="s">
        <v>36</v>
      </c>
      <c r="B181" s="1"/>
      <c r="C181" s="3" t="s">
        <v>19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</row>
    <row r="182" spans="1:15" x14ac:dyDescent="0.25">
      <c r="A182" s="2" t="s">
        <v>44</v>
      </c>
      <c r="B182" s="1"/>
      <c r="C182" s="3" t="s">
        <v>19</v>
      </c>
      <c r="D182" s="55">
        <v>0</v>
      </c>
      <c r="E182" s="55">
        <v>0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</row>
    <row r="183" spans="1:15" x14ac:dyDescent="0.25">
      <c r="A183" s="2" t="s">
        <v>45</v>
      </c>
      <c r="B183" s="1"/>
      <c r="C183" s="3" t="s">
        <v>19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</row>
    <row r="184" spans="1:15" x14ac:dyDescent="0.25">
      <c r="A184" s="2" t="s">
        <v>46</v>
      </c>
      <c r="B184" s="1"/>
      <c r="C184" s="3" t="s">
        <v>19</v>
      </c>
      <c r="D184" s="55">
        <v>0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</row>
    <row r="185" spans="1:15" x14ac:dyDescent="0.25">
      <c r="A185" s="2" t="s">
        <v>47</v>
      </c>
      <c r="B185" s="1"/>
      <c r="C185" s="3" t="s">
        <v>19</v>
      </c>
      <c r="D185" s="55">
        <v>0</v>
      </c>
      <c r="E185" s="55">
        <v>0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>
        <v>0</v>
      </c>
      <c r="O185" s="55">
        <v>0</v>
      </c>
    </row>
    <row r="186" spans="1:15" x14ac:dyDescent="0.25">
      <c r="A186" s="2" t="s">
        <v>48</v>
      </c>
      <c r="B186" s="1"/>
      <c r="C186" s="3" t="s">
        <v>19</v>
      </c>
      <c r="D186" s="55">
        <v>0</v>
      </c>
      <c r="E186" s="55">
        <v>0</v>
      </c>
      <c r="F186" s="55">
        <v>0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>
        <v>0</v>
      </c>
      <c r="O186" s="55">
        <v>0</v>
      </c>
    </row>
    <row r="187" spans="1:15" x14ac:dyDescent="0.25">
      <c r="A187" s="2" t="s">
        <v>49</v>
      </c>
      <c r="B187" s="1"/>
      <c r="C187" s="3" t="s">
        <v>19</v>
      </c>
      <c r="D187" s="55">
        <v>9.7000000000000003E-3</v>
      </c>
      <c r="E187" s="55">
        <v>9.7000000000000003E-3</v>
      </c>
      <c r="F187" s="55">
        <v>9.7000000000000003E-3</v>
      </c>
      <c r="G187" s="55">
        <v>1.54E-2</v>
      </c>
      <c r="H187" s="55">
        <v>1.4999999999999999E-2</v>
      </c>
      <c r="I187" s="55">
        <v>1.4999999999999999E-2</v>
      </c>
      <c r="J187" s="55">
        <v>1.4999999999999999E-2</v>
      </c>
      <c r="K187" s="55">
        <v>1.4999999999999999E-2</v>
      </c>
      <c r="L187" s="55">
        <v>1.4999999999999999E-2</v>
      </c>
      <c r="M187" s="55">
        <v>1.49E-2</v>
      </c>
      <c r="N187" s="55">
        <v>1.49E-2</v>
      </c>
      <c r="O187" s="55">
        <v>1.49E-2</v>
      </c>
    </row>
    <row r="188" spans="1:15" x14ac:dyDescent="0.25">
      <c r="A188" s="2" t="s">
        <v>50</v>
      </c>
      <c r="B188" s="1"/>
      <c r="C188" s="3" t="s">
        <v>19</v>
      </c>
      <c r="D188" s="55">
        <v>-5.4000000000000003E-3</v>
      </c>
      <c r="E188" s="55">
        <v>-5.4000000000000003E-3</v>
      </c>
      <c r="F188" s="55">
        <v>-5.4000000000000003E-3</v>
      </c>
      <c r="G188" s="55">
        <v>-4.4000000000000003E-3</v>
      </c>
      <c r="H188" s="55">
        <v>-4.4000000000000003E-3</v>
      </c>
      <c r="I188" s="55">
        <v>-4.4000000000000003E-3</v>
      </c>
      <c r="J188" s="55">
        <v>-3.8999999999999998E-3</v>
      </c>
      <c r="K188" s="55">
        <v>-3.8999999999999998E-3</v>
      </c>
      <c r="L188" s="55">
        <v>-3.8999999999999998E-3</v>
      </c>
      <c r="M188" s="55">
        <v>-2E-3</v>
      </c>
      <c r="N188" s="55">
        <v>-2E-3</v>
      </c>
      <c r="O188" s="55">
        <v>-2E-3</v>
      </c>
    </row>
    <row r="189" spans="1:15" x14ac:dyDescent="0.25">
      <c r="A189" s="2" t="s">
        <v>51</v>
      </c>
      <c r="B189" s="1"/>
      <c r="C189" s="3" t="s">
        <v>19</v>
      </c>
      <c r="D189" s="55">
        <v>4.1356999999999999</v>
      </c>
      <c r="E189" s="55">
        <v>4.1356999999999999</v>
      </c>
      <c r="F189" s="55">
        <v>4.1356999999999999</v>
      </c>
      <c r="G189" s="55">
        <v>5.5021000000000004</v>
      </c>
      <c r="H189" s="55">
        <v>5.5021000000000004</v>
      </c>
      <c r="I189" s="55">
        <v>5.5021000000000004</v>
      </c>
      <c r="J189" s="55">
        <v>6.2262000000000004</v>
      </c>
      <c r="K189" s="55">
        <v>6.2262000000000004</v>
      </c>
      <c r="L189" s="55">
        <v>6.2262000000000004</v>
      </c>
      <c r="M189" s="55">
        <v>9.09</v>
      </c>
      <c r="N189" s="55">
        <v>9.09</v>
      </c>
      <c r="O189" s="55">
        <v>9.09</v>
      </c>
    </row>
    <row r="190" spans="1:15" x14ac:dyDescent="0.25">
      <c r="A190" s="2" t="s">
        <v>52</v>
      </c>
      <c r="B190" s="1"/>
      <c r="C190" s="3" t="s">
        <v>19</v>
      </c>
      <c r="D190" s="55">
        <v>-1.1618999999999999</v>
      </c>
      <c r="E190" s="55">
        <v>-1.1618999999999999</v>
      </c>
      <c r="F190" s="55">
        <v>-1.1618999999999999</v>
      </c>
      <c r="G190" s="55">
        <v>-0.72250000000000003</v>
      </c>
      <c r="H190" s="55">
        <v>-0.72250000000000003</v>
      </c>
      <c r="I190" s="55">
        <v>-0.72250000000000003</v>
      </c>
      <c r="J190" s="55">
        <v>-0.41839999999999999</v>
      </c>
      <c r="K190" s="55">
        <v>-0.41839999999999999</v>
      </c>
      <c r="L190" s="55">
        <v>-0.41839999999999999</v>
      </c>
      <c r="M190" s="55">
        <v>0.53110000000000002</v>
      </c>
      <c r="N190" s="55">
        <v>0.53110000000000002</v>
      </c>
      <c r="O190" s="55">
        <v>0.53110000000000002</v>
      </c>
    </row>
    <row r="191" spans="1:15" x14ac:dyDescent="0.25">
      <c r="A191" s="2" t="s">
        <v>53</v>
      </c>
      <c r="B191" s="1"/>
      <c r="C191" s="3" t="s">
        <v>19</v>
      </c>
      <c r="D191" s="55">
        <v>-0.95030000000000003</v>
      </c>
      <c r="E191" s="55">
        <v>-0.95030000000000003</v>
      </c>
      <c r="F191" s="55">
        <v>-0.95030000000000003</v>
      </c>
      <c r="G191" s="55">
        <v>-0.5474</v>
      </c>
      <c r="H191" s="55">
        <v>-0.5474</v>
      </c>
      <c r="I191" s="55">
        <v>-0.5474</v>
      </c>
      <c r="J191" s="55">
        <v>-0.3337</v>
      </c>
      <c r="K191" s="55">
        <v>-0.3337</v>
      </c>
      <c r="L191" s="55">
        <v>-0.3337</v>
      </c>
      <c r="M191" s="55">
        <v>0.67600000000000005</v>
      </c>
      <c r="N191" s="55">
        <v>0.67600000000000005</v>
      </c>
      <c r="O191" s="55">
        <v>0.67600000000000005</v>
      </c>
    </row>
    <row r="192" spans="1:15" x14ac:dyDescent="0.25">
      <c r="A192" s="2" t="s">
        <v>54</v>
      </c>
      <c r="B192" s="1"/>
      <c r="C192" s="3" t="s">
        <v>19</v>
      </c>
      <c r="D192" s="55">
        <v>-5.4000000000000003E-3</v>
      </c>
      <c r="E192" s="55">
        <v>-5.4000000000000003E-3</v>
      </c>
      <c r="F192" s="55">
        <v>-5.4000000000000003E-3</v>
      </c>
      <c r="G192" s="55">
        <v>-4.4000000000000003E-3</v>
      </c>
      <c r="H192" s="55">
        <v>-4.4000000000000003E-3</v>
      </c>
      <c r="I192" s="55">
        <v>-4.4000000000000003E-3</v>
      </c>
      <c r="J192" s="55">
        <v>-3.8999999999999998E-3</v>
      </c>
      <c r="K192" s="55">
        <v>-3.8999999999999998E-3</v>
      </c>
      <c r="L192" s="55">
        <v>-3.8999999999999998E-3</v>
      </c>
      <c r="M192" s="55">
        <v>-2E-3</v>
      </c>
      <c r="N192" s="55">
        <v>-2E-3</v>
      </c>
      <c r="O192" s="55">
        <v>-2E-3</v>
      </c>
    </row>
    <row r="193" spans="1:15" x14ac:dyDescent="0.25">
      <c r="A193" s="2" t="s">
        <v>40</v>
      </c>
      <c r="B193" s="1"/>
      <c r="C193" s="3" t="s">
        <v>19</v>
      </c>
      <c r="D193" s="55">
        <v>0.53010000000000002</v>
      </c>
      <c r="E193" s="55">
        <v>0.53010000000000002</v>
      </c>
      <c r="F193" s="55">
        <v>0.53010000000000002</v>
      </c>
      <c r="G193" s="55">
        <v>0.53010000000000002</v>
      </c>
      <c r="H193" s="55">
        <v>0.98660000000000003</v>
      </c>
      <c r="I193" s="55">
        <v>0.98660000000000003</v>
      </c>
      <c r="J193" s="55">
        <v>0.98660000000000003</v>
      </c>
      <c r="K193" s="55">
        <v>0.98660000000000003</v>
      </c>
      <c r="L193" s="55">
        <v>0.98660000000000003</v>
      </c>
      <c r="M193" s="55">
        <v>0.98660000000000003</v>
      </c>
      <c r="N193" s="55">
        <v>0.98660000000000003</v>
      </c>
      <c r="O193" s="55">
        <v>0.98660000000000003</v>
      </c>
    </row>
    <row r="194" spans="1:15" x14ac:dyDescent="0.25">
      <c r="A194" s="2" t="s">
        <v>75</v>
      </c>
      <c r="B194" s="1"/>
      <c r="C194" s="3" t="s">
        <v>19</v>
      </c>
      <c r="D194" s="55">
        <v>4.3200000000000002E-2</v>
      </c>
      <c r="E194" s="55">
        <v>4.3200000000000002E-2</v>
      </c>
      <c r="F194" s="55">
        <v>4.3200000000000002E-2</v>
      </c>
      <c r="G194" s="55">
        <v>4.3200000000000002E-2</v>
      </c>
      <c r="H194" s="55">
        <v>4.3200000000000002E-2</v>
      </c>
      <c r="I194" s="55">
        <v>4.3200000000000002E-2</v>
      </c>
      <c r="J194" s="55">
        <v>4.3200000000000002E-2</v>
      </c>
      <c r="K194" s="55">
        <v>4.3200000000000002E-2</v>
      </c>
      <c r="L194" s="55">
        <v>4.3200000000000002E-2</v>
      </c>
      <c r="M194" s="55">
        <v>2.9899999999999999E-2</v>
      </c>
      <c r="N194" s="55">
        <v>2.9899999999999999E-2</v>
      </c>
      <c r="O194" s="55">
        <v>2.9899999999999999E-2</v>
      </c>
    </row>
    <row r="195" spans="1:15" x14ac:dyDescent="0.25">
      <c r="A195" s="2" t="s">
        <v>41</v>
      </c>
      <c r="B195" s="1"/>
      <c r="C195" s="3" t="s">
        <v>19</v>
      </c>
      <c r="D195" s="55">
        <v>0.32100000000000001</v>
      </c>
      <c r="E195" s="55">
        <v>0.32100000000000001</v>
      </c>
      <c r="F195" s="55">
        <v>0.32100000000000001</v>
      </c>
      <c r="G195" s="55">
        <v>0.32100000000000001</v>
      </c>
      <c r="H195" s="55">
        <v>0.55969999999999998</v>
      </c>
      <c r="I195" s="55">
        <v>0.55969999999999998</v>
      </c>
      <c r="J195" s="55">
        <v>0.55969999999999998</v>
      </c>
      <c r="K195" s="55">
        <v>0.55969999999999998</v>
      </c>
      <c r="L195" s="55">
        <v>0.55969999999999998</v>
      </c>
      <c r="M195" s="55">
        <v>0.55969999999999998</v>
      </c>
      <c r="N195" s="55">
        <v>0.55969999999999998</v>
      </c>
      <c r="O195" s="55">
        <v>0.55969999999999998</v>
      </c>
    </row>
    <row r="196" spans="1:15" x14ac:dyDescent="0.25">
      <c r="A196" s="2" t="s">
        <v>76</v>
      </c>
      <c r="B196" s="1"/>
      <c r="C196" s="3" t="s">
        <v>19</v>
      </c>
      <c r="D196" s="55">
        <v>2.6200000000000001E-2</v>
      </c>
      <c r="E196" s="55">
        <v>2.6200000000000001E-2</v>
      </c>
      <c r="F196" s="55">
        <v>2.6200000000000001E-2</v>
      </c>
      <c r="G196" s="55">
        <v>2.6200000000000001E-2</v>
      </c>
      <c r="H196" s="55">
        <v>2.6200000000000001E-2</v>
      </c>
      <c r="I196" s="55">
        <v>2.6200000000000001E-2</v>
      </c>
      <c r="J196" s="55">
        <v>2.6200000000000001E-2</v>
      </c>
      <c r="K196" s="55">
        <v>2.6200000000000001E-2</v>
      </c>
      <c r="L196" s="55">
        <v>2.6200000000000001E-2</v>
      </c>
      <c r="M196" s="55">
        <v>1.6500000000000001E-2</v>
      </c>
      <c r="N196" s="55">
        <v>1.6500000000000001E-2</v>
      </c>
      <c r="O196" s="55">
        <v>1.6500000000000001E-2</v>
      </c>
    </row>
    <row r="197" spans="1:15" x14ac:dyDescent="0.25">
      <c r="A197" s="2" t="s">
        <v>42</v>
      </c>
      <c r="B197" s="1"/>
      <c r="C197" s="3" t="s">
        <v>19</v>
      </c>
      <c r="D197" s="55">
        <v>0.2011</v>
      </c>
      <c r="E197" s="55">
        <v>0.2011</v>
      </c>
      <c r="F197" s="55">
        <v>0.2011</v>
      </c>
      <c r="G197" s="55">
        <v>0.2011</v>
      </c>
      <c r="H197" s="55">
        <v>0.35139999999999999</v>
      </c>
      <c r="I197" s="55">
        <v>0.35139999999999999</v>
      </c>
      <c r="J197" s="55">
        <v>0.35139999999999999</v>
      </c>
      <c r="K197" s="55">
        <v>0.35139999999999999</v>
      </c>
      <c r="L197" s="55">
        <v>0.35139999999999999</v>
      </c>
      <c r="M197" s="55">
        <v>0.35139999999999999</v>
      </c>
      <c r="N197" s="55">
        <v>0.35139999999999999</v>
      </c>
      <c r="O197" s="55">
        <v>0.35139999999999999</v>
      </c>
    </row>
    <row r="198" spans="1:15" x14ac:dyDescent="0.25">
      <c r="A198" s="2" t="s">
        <v>77</v>
      </c>
      <c r="B198" s="1"/>
      <c r="C198" s="3" t="s">
        <v>19</v>
      </c>
      <c r="D198" s="55">
        <v>1.6400000000000001E-2</v>
      </c>
      <c r="E198" s="55">
        <v>1.6400000000000001E-2</v>
      </c>
      <c r="F198" s="55">
        <v>1.6400000000000001E-2</v>
      </c>
      <c r="G198" s="55">
        <v>1.6400000000000001E-2</v>
      </c>
      <c r="H198" s="55">
        <v>1.6400000000000001E-2</v>
      </c>
      <c r="I198" s="55">
        <v>1.6400000000000001E-2</v>
      </c>
      <c r="J198" s="55">
        <v>1.6400000000000001E-2</v>
      </c>
      <c r="K198" s="55">
        <v>1.6400000000000001E-2</v>
      </c>
      <c r="L198" s="55">
        <v>1.6400000000000001E-2</v>
      </c>
      <c r="M198" s="55">
        <v>1.11E-2</v>
      </c>
      <c r="N198" s="55">
        <v>1.11E-2</v>
      </c>
      <c r="O198" s="55">
        <v>1.11E-2</v>
      </c>
    </row>
    <row r="199" spans="1:15" x14ac:dyDescent="0.25">
      <c r="A199" s="2" t="s">
        <v>43</v>
      </c>
      <c r="B199" s="1"/>
      <c r="C199" s="3" t="s">
        <v>19</v>
      </c>
      <c r="D199" s="55">
        <v>5.8700000000000002E-2</v>
      </c>
      <c r="E199" s="55">
        <v>5.8700000000000002E-2</v>
      </c>
      <c r="F199" s="55">
        <v>5.8700000000000002E-2</v>
      </c>
      <c r="G199" s="55">
        <v>5.8700000000000002E-2</v>
      </c>
      <c r="H199" s="55">
        <v>0.1036</v>
      </c>
      <c r="I199" s="55">
        <v>0.1036</v>
      </c>
      <c r="J199" s="55">
        <v>0.1036</v>
      </c>
      <c r="K199" s="55">
        <v>0.1036</v>
      </c>
      <c r="L199" s="55">
        <v>0.1036</v>
      </c>
      <c r="M199" s="55">
        <v>0.1036</v>
      </c>
      <c r="N199" s="55">
        <v>0.1036</v>
      </c>
      <c r="O199" s="55">
        <v>0.1036</v>
      </c>
    </row>
    <row r="200" spans="1:15" x14ac:dyDescent="0.25">
      <c r="A200" s="2" t="s">
        <v>78</v>
      </c>
      <c r="B200" s="1"/>
      <c r="C200" s="3" t="s">
        <v>19</v>
      </c>
      <c r="D200" s="55">
        <v>4.7000000000000002E-3</v>
      </c>
      <c r="E200" s="55">
        <v>4.7000000000000002E-3</v>
      </c>
      <c r="F200" s="55">
        <v>4.7000000000000002E-3</v>
      </c>
      <c r="G200" s="55">
        <v>4.7000000000000002E-3</v>
      </c>
      <c r="H200" s="55">
        <v>4.7000000000000002E-3</v>
      </c>
      <c r="I200" s="55">
        <v>4.7000000000000002E-3</v>
      </c>
      <c r="J200" s="55">
        <v>4.7000000000000002E-3</v>
      </c>
      <c r="K200" s="55">
        <v>4.7000000000000002E-3</v>
      </c>
      <c r="L200" s="55">
        <v>4.7000000000000002E-3</v>
      </c>
      <c r="M200" s="55">
        <v>3.3E-3</v>
      </c>
      <c r="N200" s="55">
        <v>3.3E-3</v>
      </c>
      <c r="O200" s="55">
        <v>3.3E-3</v>
      </c>
    </row>
    <row r="201" spans="1:15" x14ac:dyDescent="0.25">
      <c r="A201" s="2" t="s">
        <v>38</v>
      </c>
      <c r="B201" s="1"/>
      <c r="C201" s="3" t="s">
        <v>20</v>
      </c>
      <c r="D201" s="37">
        <v>0.3</v>
      </c>
      <c r="E201" s="37">
        <v>0.3</v>
      </c>
      <c r="F201" s="37">
        <v>0.3</v>
      </c>
      <c r="G201" s="37">
        <v>0.3</v>
      </c>
      <c r="H201" s="37">
        <v>0.3</v>
      </c>
      <c r="I201" s="37">
        <v>0.3</v>
      </c>
      <c r="J201" s="37">
        <v>0.3</v>
      </c>
      <c r="K201" s="37">
        <v>0.3</v>
      </c>
      <c r="L201" s="37">
        <v>0.3</v>
      </c>
      <c r="M201" s="37">
        <v>0.3</v>
      </c>
      <c r="N201" s="37">
        <v>0.3</v>
      </c>
      <c r="O201" s="37">
        <v>0.3</v>
      </c>
    </row>
    <row r="202" spans="1:15" x14ac:dyDescent="0.25">
      <c r="A202" s="31" t="s">
        <v>39</v>
      </c>
      <c r="B202" s="1"/>
      <c r="C202" s="3" t="s">
        <v>20</v>
      </c>
      <c r="D202" s="37">
        <f>0.21-0.13</f>
        <v>7.9999999999999988E-2</v>
      </c>
      <c r="E202" s="37">
        <f t="shared" ref="E202:H202" si="130">0.21-0.13</f>
        <v>7.9999999999999988E-2</v>
      </c>
      <c r="F202" s="37">
        <f t="shared" si="130"/>
        <v>7.9999999999999988E-2</v>
      </c>
      <c r="G202" s="37">
        <f t="shared" si="130"/>
        <v>7.9999999999999988E-2</v>
      </c>
      <c r="H202" s="37">
        <f t="shared" si="130"/>
        <v>7.9999999999999988E-2</v>
      </c>
      <c r="I202" s="37">
        <f>0.21-0.11</f>
        <v>9.9999999999999992E-2</v>
      </c>
      <c r="J202" s="37">
        <f t="shared" ref="J202:O202" si="131">0.21-0.11</f>
        <v>9.9999999999999992E-2</v>
      </c>
      <c r="K202" s="37">
        <f t="shared" si="131"/>
        <v>9.9999999999999992E-2</v>
      </c>
      <c r="L202" s="37">
        <f t="shared" si="131"/>
        <v>9.9999999999999992E-2</v>
      </c>
      <c r="M202" s="37">
        <f t="shared" si="131"/>
        <v>9.9999999999999992E-2</v>
      </c>
      <c r="N202" s="37">
        <f t="shared" si="131"/>
        <v>9.9999999999999992E-2</v>
      </c>
      <c r="O202" s="37">
        <f t="shared" si="131"/>
        <v>9.9999999999999992E-2</v>
      </c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2"/>
      <c r="B204" s="1"/>
      <c r="C204" s="3"/>
      <c r="D204" s="36">
        <v>45901</v>
      </c>
      <c r="E204" s="36">
        <v>45931</v>
      </c>
      <c r="F204" s="36">
        <v>45962</v>
      </c>
      <c r="G204" s="36">
        <v>45992</v>
      </c>
      <c r="H204" s="36">
        <v>46023</v>
      </c>
      <c r="I204" s="36">
        <v>46054</v>
      </c>
      <c r="J204" s="36">
        <v>46082</v>
      </c>
      <c r="K204" s="36">
        <v>46113</v>
      </c>
      <c r="L204" s="36">
        <v>46143</v>
      </c>
      <c r="M204" s="36">
        <v>46174</v>
      </c>
      <c r="N204" s="36">
        <v>46204</v>
      </c>
      <c r="O204" s="36">
        <v>46235</v>
      </c>
    </row>
    <row r="205" spans="1:15" x14ac:dyDescent="0.25">
      <c r="A205" s="2" t="str">
        <f t="shared" ref="A205:A217" si="132">A180</f>
        <v>Research &amp; Development - All Rate Sch</v>
      </c>
      <c r="B205" s="1"/>
      <c r="C205" s="3" t="str">
        <f t="shared" ref="C205:C217" si="133">C180</f>
        <v>$/Mcf</v>
      </c>
      <c r="D205" s="54">
        <v>1.34E-2</v>
      </c>
      <c r="E205" s="54">
        <v>1.34E-2</v>
      </c>
      <c r="F205" s="54">
        <v>1.34E-2</v>
      </c>
      <c r="G205" s="54">
        <v>1.34E-2</v>
      </c>
      <c r="H205" s="54">
        <v>1.34E-2</v>
      </c>
      <c r="I205" s="54">
        <v>1.34E-2</v>
      </c>
      <c r="J205" s="54">
        <v>1.2500000000000001E-2</v>
      </c>
      <c r="K205" s="54">
        <v>1.2500000000000001E-2</v>
      </c>
      <c r="L205" s="54">
        <v>1.2500000000000001E-2</v>
      </c>
      <c r="M205" s="54">
        <v>1.2500000000000001E-2</v>
      </c>
      <c r="N205" s="54">
        <v>1.2500000000000001E-2</v>
      </c>
      <c r="O205" s="54">
        <v>1.2500000000000001E-2</v>
      </c>
    </row>
    <row r="206" spans="1:15" x14ac:dyDescent="0.25">
      <c r="A206" s="2" t="str">
        <f t="shared" si="132"/>
        <v>TCJA factor GSR, GTR</v>
      </c>
      <c r="B206" s="1"/>
      <c r="C206" s="3" t="str">
        <f t="shared" si="133"/>
        <v>$/Mcf</v>
      </c>
      <c r="D206" s="55">
        <v>0</v>
      </c>
      <c r="E206" s="55">
        <v>0</v>
      </c>
      <c r="F206" s="55">
        <v>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>
        <v>0</v>
      </c>
      <c r="O206" s="55">
        <v>0</v>
      </c>
    </row>
    <row r="207" spans="1:15" x14ac:dyDescent="0.25">
      <c r="A207" s="2" t="str">
        <f t="shared" si="132"/>
        <v>TCJA factor GSO, GTO</v>
      </c>
      <c r="B207" s="1"/>
      <c r="C207" s="3" t="str">
        <f t="shared" si="133"/>
        <v>$/Mcf</v>
      </c>
      <c r="D207" s="55">
        <v>0</v>
      </c>
      <c r="E207" s="55">
        <v>0</v>
      </c>
      <c r="F207" s="55">
        <v>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</row>
    <row r="208" spans="1:15" x14ac:dyDescent="0.25">
      <c r="A208" s="2" t="str">
        <f t="shared" si="132"/>
        <v>TCJA factor IS</v>
      </c>
      <c r="B208" s="1"/>
      <c r="C208" s="3" t="str">
        <f t="shared" si="133"/>
        <v>$/Mcf</v>
      </c>
      <c r="D208" s="55">
        <v>0</v>
      </c>
      <c r="E208" s="55">
        <v>0</v>
      </c>
      <c r="F208" s="55">
        <v>0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5">
        <v>0</v>
      </c>
      <c r="O208" s="55">
        <v>0</v>
      </c>
    </row>
    <row r="209" spans="1:23" x14ac:dyDescent="0.25">
      <c r="A209" s="2" t="str">
        <f t="shared" si="132"/>
        <v>TCJA factor IUS</v>
      </c>
      <c r="B209" s="1"/>
      <c r="C209" s="3" t="str">
        <f t="shared" si="133"/>
        <v>$/Mcf</v>
      </c>
      <c r="D209" s="55">
        <v>0</v>
      </c>
      <c r="E209" s="55">
        <v>0</v>
      </c>
      <c r="F209" s="55">
        <v>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0</v>
      </c>
      <c r="N209" s="55">
        <v>0</v>
      </c>
      <c r="O209" s="55">
        <v>0</v>
      </c>
    </row>
    <row r="210" spans="1:23" x14ac:dyDescent="0.25">
      <c r="A210" s="2" t="str">
        <f t="shared" si="132"/>
        <v>TCJA factor DS, SAS</v>
      </c>
      <c r="B210" s="1"/>
      <c r="C210" s="3" t="str">
        <f t="shared" si="133"/>
        <v>$/Mcf</v>
      </c>
      <c r="D210" s="55">
        <v>0</v>
      </c>
      <c r="E210" s="55">
        <v>0</v>
      </c>
      <c r="F210" s="55">
        <v>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0</v>
      </c>
      <c r="N210" s="55">
        <v>0</v>
      </c>
      <c r="O210" s="55">
        <v>0</v>
      </c>
    </row>
    <row r="211" spans="1:23" x14ac:dyDescent="0.25">
      <c r="A211" s="2" t="str">
        <f t="shared" si="132"/>
        <v>TCJA factor GDS</v>
      </c>
      <c r="B211" s="1"/>
      <c r="C211" s="3" t="str">
        <f t="shared" si="133"/>
        <v>$/Mcf</v>
      </c>
      <c r="D211" s="55">
        <v>0</v>
      </c>
      <c r="E211" s="55">
        <v>0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0</v>
      </c>
      <c r="O211" s="55">
        <v>0</v>
      </c>
    </row>
    <row r="212" spans="1:23" x14ac:dyDescent="0.25">
      <c r="A212" s="2" t="str">
        <f t="shared" si="132"/>
        <v>Gas Cost Uncollectible Rider GSR, GSO, IS, IUS</v>
      </c>
      <c r="B212" s="1"/>
      <c r="C212" s="3" t="str">
        <f t="shared" si="133"/>
        <v>$/Mcf</v>
      </c>
      <c r="D212" s="55">
        <v>1.34E-2</v>
      </c>
      <c r="E212" s="55">
        <v>1.34E-2</v>
      </c>
      <c r="F212" s="55">
        <v>1.34E-2</v>
      </c>
      <c r="G212" s="55">
        <v>1.9599999999999999E-2</v>
      </c>
      <c r="H212" s="55">
        <v>1.9599999999999999E-2</v>
      </c>
      <c r="I212" s="55">
        <v>1.9599999999999999E-2</v>
      </c>
      <c r="J212" s="55">
        <v>1.54E-2</v>
      </c>
      <c r="K212" s="55">
        <v>1.54E-2</v>
      </c>
      <c r="L212" s="55">
        <v>1.54E-2</v>
      </c>
      <c r="M212" s="55">
        <v>1.54E-2</v>
      </c>
      <c r="N212" s="55">
        <v>1.54E-2</v>
      </c>
      <c r="O212" s="55">
        <v>1.54E-2</v>
      </c>
    </row>
    <row r="213" spans="1:23" x14ac:dyDescent="0.25">
      <c r="A213" s="2" t="str">
        <f t="shared" si="132"/>
        <v>Gas Cost Uncoll Rider ACA - GSR, GSO, IS, IUS</v>
      </c>
      <c r="B213" s="1"/>
      <c r="C213" s="3" t="str">
        <f t="shared" si="133"/>
        <v>$/Mcf</v>
      </c>
      <c r="D213" s="55">
        <v>-1.6999999999999999E-3</v>
      </c>
      <c r="E213" s="55">
        <v>-1.6999999999999999E-3</v>
      </c>
      <c r="F213" s="55">
        <v>-1.6999999999999999E-3</v>
      </c>
      <c r="G213" s="55">
        <v>-2.5999999999999999E-3</v>
      </c>
      <c r="H213" s="55">
        <v>-2.5999999999999999E-3</v>
      </c>
      <c r="I213" s="55">
        <v>-2.5999999999999999E-3</v>
      </c>
      <c r="J213" s="55">
        <v>-2.8999999999999998E-3</v>
      </c>
      <c r="K213" s="55">
        <v>-2.8999999999999998E-3</v>
      </c>
      <c r="L213" s="55">
        <v>-2.8999999999999998E-3</v>
      </c>
      <c r="M213" s="55">
        <v>-2.8999999999999998E-3</v>
      </c>
      <c r="N213" s="55">
        <v>-2.8999999999999998E-3</v>
      </c>
      <c r="O213" s="55">
        <v>-2.8999999999999998E-3</v>
      </c>
    </row>
    <row r="214" spans="1:23" x14ac:dyDescent="0.25">
      <c r="A214" s="2" t="str">
        <f t="shared" si="132"/>
        <v>Gas Cost Recovery GSR, GSO, IS, IUS</v>
      </c>
      <c r="B214" s="1"/>
      <c r="C214" s="3" t="str">
        <f t="shared" si="133"/>
        <v>$/Mcf</v>
      </c>
      <c r="D214" s="55">
        <v>6.4909999999999997</v>
      </c>
      <c r="E214" s="55">
        <v>6.4909999999999997</v>
      </c>
      <c r="F214" s="55">
        <v>6.4909999999999997</v>
      </c>
      <c r="G214" s="55">
        <v>8.0099</v>
      </c>
      <c r="H214" s="55">
        <v>8.0099</v>
      </c>
      <c r="I214" s="55">
        <v>8.0099</v>
      </c>
      <c r="J214" s="55">
        <v>6.9702999999999999</v>
      </c>
      <c r="K214" s="55">
        <v>6.9702999999999999</v>
      </c>
      <c r="L214" s="55">
        <v>6.9702999999999999</v>
      </c>
      <c r="M214" s="55">
        <v>6.9702999999999999</v>
      </c>
      <c r="N214" s="55">
        <v>6.9702999999999999</v>
      </c>
      <c r="O214" s="55">
        <v>6.9702999999999999</v>
      </c>
    </row>
    <row r="215" spans="1:23" x14ac:dyDescent="0.25">
      <c r="A215" s="2" t="str">
        <f t="shared" si="132"/>
        <v>Gas Cost Recovery ACA - GSR, GSO, IS, IUS</v>
      </c>
      <c r="B215" s="1"/>
      <c r="C215" s="3" t="str">
        <f t="shared" si="133"/>
        <v>$/Mcf</v>
      </c>
      <c r="D215" s="55">
        <v>7.8200000000000006E-2</v>
      </c>
      <c r="E215" s="55">
        <v>7.8200000000000006E-2</v>
      </c>
      <c r="F215" s="55">
        <v>7.8200000000000006E-2</v>
      </c>
      <c r="G215" s="55">
        <v>-0.1429</v>
      </c>
      <c r="H215" s="55">
        <v>-0.1429</v>
      </c>
      <c r="I215" s="55">
        <v>-0.1429</v>
      </c>
      <c r="J215" s="55">
        <v>-0.19689999999999999</v>
      </c>
      <c r="K215" s="55">
        <v>-0.19689999999999999</v>
      </c>
      <c r="L215" s="55">
        <v>-0.19689999999999999</v>
      </c>
      <c r="M215" s="55">
        <v>-0.19689999999999999</v>
      </c>
      <c r="N215" s="55">
        <v>-0.19689999999999999</v>
      </c>
      <c r="O215" s="55">
        <v>-0.19689999999999999</v>
      </c>
    </row>
    <row r="216" spans="1:23" x14ac:dyDescent="0.25">
      <c r="A216" s="2" t="str">
        <f t="shared" si="132"/>
        <v>Choice ACA - GSR, GSO, IS, IUS</v>
      </c>
      <c r="B216" s="1"/>
      <c r="C216" s="3" t="str">
        <f t="shared" si="133"/>
        <v>$/Mcf</v>
      </c>
      <c r="D216" s="55">
        <v>-6.4000000000000001E-2</v>
      </c>
      <c r="E216" s="55">
        <v>-6.4000000000000001E-2</v>
      </c>
      <c r="F216" s="55">
        <v>-6.4000000000000001E-2</v>
      </c>
      <c r="G216" s="55">
        <v>-0.2903</v>
      </c>
      <c r="H216" s="55">
        <v>-0.2903</v>
      </c>
      <c r="I216" s="55">
        <v>-0.2903</v>
      </c>
      <c r="J216" s="55">
        <v>-0.53839999999999999</v>
      </c>
      <c r="K216" s="55">
        <v>-0.53839999999999999</v>
      </c>
      <c r="L216" s="55">
        <v>-0.53839999999999999</v>
      </c>
      <c r="M216" s="55">
        <v>-0.53839999999999999</v>
      </c>
      <c r="N216" s="55">
        <v>-0.53839999999999999</v>
      </c>
      <c r="O216" s="55">
        <v>-0.53839999999999999</v>
      </c>
    </row>
    <row r="217" spans="1:23" x14ac:dyDescent="0.25">
      <c r="A217" s="2" t="str">
        <f t="shared" si="132"/>
        <v>Choice Uncoll Rider ACA - GTR, GTO</v>
      </c>
      <c r="B217" s="1"/>
      <c r="C217" s="3" t="str">
        <f t="shared" si="133"/>
        <v>$/Mcf</v>
      </c>
      <c r="D217" s="55">
        <v>-1.6999999999999999E-3</v>
      </c>
      <c r="E217" s="55">
        <v>-1.6999999999999999E-3</v>
      </c>
      <c r="F217" s="55">
        <v>-1.6999999999999999E-3</v>
      </c>
      <c r="G217" s="55">
        <v>-2.5999999999999999E-3</v>
      </c>
      <c r="H217" s="55">
        <v>-2.5999999999999999E-3</v>
      </c>
      <c r="I217" s="55">
        <v>-2.5999999999999999E-3</v>
      </c>
      <c r="J217" s="55">
        <v>-2.8999999999999998E-3</v>
      </c>
      <c r="K217" s="55">
        <v>-2.8999999999999998E-3</v>
      </c>
      <c r="L217" s="55">
        <v>-2.8999999999999998E-3</v>
      </c>
      <c r="M217" s="55">
        <v>-2.8999999999999998E-3</v>
      </c>
      <c r="N217" s="55">
        <v>-2.8999999999999998E-3</v>
      </c>
      <c r="O217" s="55">
        <v>-2.8999999999999998E-3</v>
      </c>
    </row>
    <row r="218" spans="1:23" s="1" customFormat="1" x14ac:dyDescent="0.25">
      <c r="A218" s="2" t="s">
        <v>40</v>
      </c>
      <c r="C218" s="3" t="s">
        <v>19</v>
      </c>
      <c r="D218" s="55">
        <v>0.98660000000000003</v>
      </c>
      <c r="E218" s="55">
        <v>0.98660000000000003</v>
      </c>
      <c r="F218" s="55">
        <v>0.98660000000000003</v>
      </c>
      <c r="G218" s="55">
        <v>0.98660000000000003</v>
      </c>
      <c r="H218" s="55">
        <v>1.4175</v>
      </c>
      <c r="I218" s="55">
        <v>1.4175</v>
      </c>
      <c r="J218" s="55">
        <v>1.4175</v>
      </c>
      <c r="K218" s="55">
        <v>1.4175</v>
      </c>
      <c r="L218" s="55">
        <v>1.4175</v>
      </c>
      <c r="M218" s="55">
        <v>1.4175</v>
      </c>
      <c r="N218" s="55">
        <v>1.4175</v>
      </c>
      <c r="O218" s="55">
        <v>1.4175</v>
      </c>
      <c r="P218" s="4"/>
      <c r="Q218" s="4"/>
      <c r="R218" s="4"/>
      <c r="S218" s="4"/>
      <c r="T218" s="4"/>
      <c r="U218" s="4"/>
      <c r="V218" s="4"/>
      <c r="W218" s="4"/>
    </row>
    <row r="219" spans="1:23" s="1" customFormat="1" x14ac:dyDescent="0.25">
      <c r="A219" s="2" t="s">
        <v>75</v>
      </c>
      <c r="C219" s="3" t="s">
        <v>19</v>
      </c>
      <c r="D219" s="3">
        <v>2.9899999999999999E-2</v>
      </c>
      <c r="E219" s="3">
        <v>2.9899999999999999E-2</v>
      </c>
      <c r="F219" s="3">
        <v>2.9899999999999999E-2</v>
      </c>
      <c r="G219" s="3">
        <v>2.9899999999999999E-2</v>
      </c>
      <c r="H219" s="3">
        <v>2.9899999999999999E-2</v>
      </c>
      <c r="I219" s="3">
        <v>2.9899999999999999E-2</v>
      </c>
      <c r="J219" s="3">
        <v>2.9899999999999999E-2</v>
      </c>
      <c r="K219" s="3">
        <v>2.9899999999999999E-2</v>
      </c>
      <c r="L219" s="3">
        <v>2.9899999999999999E-2</v>
      </c>
      <c r="M219" s="3">
        <v>2.9899999999999999E-2</v>
      </c>
      <c r="N219" s="3">
        <v>2.9899999999999999E-2</v>
      </c>
      <c r="O219" s="3">
        <v>2.9899999999999999E-2</v>
      </c>
      <c r="P219" s="4"/>
      <c r="Q219" s="4"/>
      <c r="R219" s="4"/>
      <c r="S219" s="4"/>
      <c r="T219" s="4"/>
      <c r="U219" s="4"/>
      <c r="V219" s="4"/>
      <c r="W219" s="4"/>
    </row>
    <row r="220" spans="1:23" s="1" customFormat="1" x14ac:dyDescent="0.25">
      <c r="A220" s="2" t="s">
        <v>41</v>
      </c>
      <c r="C220" s="3" t="s">
        <v>19</v>
      </c>
      <c r="D220" s="55">
        <v>0.55969999999999998</v>
      </c>
      <c r="E220" s="55">
        <v>0.55969999999999998</v>
      </c>
      <c r="F220" s="55">
        <v>0.55969999999999998</v>
      </c>
      <c r="G220" s="55">
        <v>0.55969999999999998</v>
      </c>
      <c r="H220" s="55">
        <v>0.76929999999999998</v>
      </c>
      <c r="I220" s="55">
        <v>0.76929999999999998</v>
      </c>
      <c r="J220" s="55">
        <v>0.76929999999999998</v>
      </c>
      <c r="K220" s="55">
        <v>0.76929999999999998</v>
      </c>
      <c r="L220" s="55">
        <v>0.76929999999999998</v>
      </c>
      <c r="M220" s="55">
        <v>0.76929999999999998</v>
      </c>
      <c r="N220" s="55">
        <v>0.76929999999999998</v>
      </c>
      <c r="O220" s="55">
        <v>0.76929999999999998</v>
      </c>
      <c r="P220" s="4"/>
      <c r="Q220" s="4"/>
      <c r="R220" s="4"/>
      <c r="S220" s="4"/>
      <c r="T220" s="4"/>
      <c r="U220" s="4"/>
      <c r="V220" s="4"/>
      <c r="W220" s="4"/>
    </row>
    <row r="221" spans="1:23" s="1" customFormat="1" x14ac:dyDescent="0.25">
      <c r="A221" s="2" t="s">
        <v>76</v>
      </c>
      <c r="C221" s="3" t="s">
        <v>19</v>
      </c>
      <c r="D221" s="55">
        <v>1.6500000000000001E-2</v>
      </c>
      <c r="E221" s="55">
        <v>1.6500000000000001E-2</v>
      </c>
      <c r="F221" s="55">
        <v>1.6500000000000001E-2</v>
      </c>
      <c r="G221" s="55">
        <v>1.6500000000000001E-2</v>
      </c>
      <c r="H221" s="55">
        <v>1.6500000000000001E-2</v>
      </c>
      <c r="I221" s="55">
        <v>1.6500000000000001E-2</v>
      </c>
      <c r="J221" s="55">
        <v>1.6500000000000001E-2</v>
      </c>
      <c r="K221" s="55">
        <v>1.6500000000000001E-2</v>
      </c>
      <c r="L221" s="55">
        <v>1.6500000000000001E-2</v>
      </c>
      <c r="M221" s="55">
        <v>1.6500000000000001E-2</v>
      </c>
      <c r="N221" s="55">
        <v>1.6500000000000001E-2</v>
      </c>
      <c r="O221" s="55">
        <v>1.6500000000000001E-2</v>
      </c>
      <c r="P221" s="4"/>
      <c r="Q221" s="4"/>
      <c r="R221" s="4"/>
      <c r="S221" s="4"/>
      <c r="T221" s="4"/>
      <c r="U221" s="4"/>
      <c r="V221" s="4"/>
      <c r="W221" s="4"/>
    </row>
    <row r="222" spans="1:23" s="1" customFormat="1" x14ac:dyDescent="0.25">
      <c r="A222" s="2" t="s">
        <v>42</v>
      </c>
      <c r="C222" s="3" t="s">
        <v>19</v>
      </c>
      <c r="D222" s="55">
        <v>0.35139999999999999</v>
      </c>
      <c r="E222" s="55">
        <v>0.35139999999999999</v>
      </c>
      <c r="F222" s="55">
        <v>0.35139999999999999</v>
      </c>
      <c r="G222" s="55">
        <v>0.35139999999999999</v>
      </c>
      <c r="H222" s="55">
        <v>0.90800000000000003</v>
      </c>
      <c r="I222" s="55">
        <v>0.90800000000000003</v>
      </c>
      <c r="J222" s="55">
        <v>0.90800000000000003</v>
      </c>
      <c r="K222" s="55">
        <v>0.90800000000000003</v>
      </c>
      <c r="L222" s="55">
        <v>0.90800000000000003</v>
      </c>
      <c r="M222" s="55">
        <v>0.90800000000000003</v>
      </c>
      <c r="N222" s="55">
        <v>0.90800000000000003</v>
      </c>
      <c r="O222" s="55">
        <v>0.90800000000000003</v>
      </c>
      <c r="P222" s="4"/>
      <c r="Q222" s="4"/>
      <c r="R222" s="4"/>
      <c r="S222" s="4"/>
      <c r="T222" s="4"/>
      <c r="U222" s="4"/>
      <c r="V222" s="4"/>
      <c r="W222" s="4"/>
    </row>
    <row r="223" spans="1:23" s="1" customFormat="1" x14ac:dyDescent="0.25">
      <c r="A223" s="2" t="s">
        <v>77</v>
      </c>
      <c r="C223" s="3" t="s">
        <v>19</v>
      </c>
      <c r="D223" s="55">
        <v>1.11E-2</v>
      </c>
      <c r="E223" s="55">
        <v>1.11E-2</v>
      </c>
      <c r="F223" s="55">
        <v>1.11E-2</v>
      </c>
      <c r="G223" s="55">
        <v>1.11E-2</v>
      </c>
      <c r="H223" s="55">
        <v>1.11E-2</v>
      </c>
      <c r="I223" s="55">
        <v>1.11E-2</v>
      </c>
      <c r="J223" s="55">
        <v>1.11E-2</v>
      </c>
      <c r="K223" s="55">
        <v>1.11E-2</v>
      </c>
      <c r="L223" s="55">
        <v>1.11E-2</v>
      </c>
      <c r="M223" s="55">
        <v>1.11E-2</v>
      </c>
      <c r="N223" s="55">
        <v>1.11E-2</v>
      </c>
      <c r="O223" s="55">
        <v>1.11E-2</v>
      </c>
      <c r="P223" s="4"/>
      <c r="Q223" s="4"/>
      <c r="R223" s="4"/>
      <c r="S223" s="4"/>
      <c r="T223" s="4"/>
      <c r="U223" s="4"/>
    </row>
    <row r="224" spans="1:23" s="1" customFormat="1" x14ac:dyDescent="0.25">
      <c r="A224" s="2" t="s">
        <v>43</v>
      </c>
      <c r="C224" s="3" t="s">
        <v>19</v>
      </c>
      <c r="D224" s="55">
        <v>0.1036</v>
      </c>
      <c r="E224" s="55">
        <v>0.1036</v>
      </c>
      <c r="F224" s="55">
        <v>0.1036</v>
      </c>
      <c r="G224" s="55">
        <v>0.1036</v>
      </c>
      <c r="H224" s="55">
        <v>0.15590000000000001</v>
      </c>
      <c r="I224" s="55">
        <v>0.15590000000000001</v>
      </c>
      <c r="J224" s="55">
        <v>0.15590000000000001</v>
      </c>
      <c r="K224" s="55">
        <v>0.15590000000000001</v>
      </c>
      <c r="L224" s="55">
        <v>0.15590000000000001</v>
      </c>
      <c r="M224" s="55">
        <v>0.15590000000000001</v>
      </c>
      <c r="N224" s="55">
        <v>0.15590000000000001</v>
      </c>
      <c r="O224" s="55">
        <v>0.15590000000000001</v>
      </c>
      <c r="P224" s="4"/>
      <c r="Q224" s="4"/>
      <c r="R224" s="4"/>
      <c r="S224" s="4"/>
      <c r="T224" s="4"/>
      <c r="U224" s="4"/>
    </row>
    <row r="225" spans="1:21" s="1" customFormat="1" x14ac:dyDescent="0.25">
      <c r="A225" s="2" t="s">
        <v>78</v>
      </c>
      <c r="C225" s="3" t="s">
        <v>19</v>
      </c>
      <c r="D225" s="55">
        <v>3.3E-3</v>
      </c>
      <c r="E225" s="55">
        <v>3.3E-3</v>
      </c>
      <c r="F225" s="55">
        <v>3.3E-3</v>
      </c>
      <c r="G225" s="55">
        <v>3.3E-3</v>
      </c>
      <c r="H225" s="55">
        <v>3.3E-3</v>
      </c>
      <c r="I225" s="55">
        <v>3.3E-3</v>
      </c>
      <c r="J225" s="55">
        <v>3.3E-3</v>
      </c>
      <c r="K225" s="55">
        <v>3.3E-3</v>
      </c>
      <c r="L225" s="55">
        <v>3.3E-3</v>
      </c>
      <c r="M225" s="55">
        <v>3.3E-3</v>
      </c>
      <c r="N225" s="55">
        <v>3.3E-3</v>
      </c>
      <c r="O225" s="55">
        <v>3.3E-3</v>
      </c>
      <c r="P225" s="4"/>
      <c r="Q225" s="4"/>
      <c r="R225" s="4"/>
      <c r="S225" s="4"/>
      <c r="T225" s="4"/>
      <c r="U225" s="4"/>
    </row>
    <row r="226" spans="1:21" x14ac:dyDescent="0.25">
      <c r="A226" s="2" t="str">
        <f>A201</f>
        <v>Energy Assistance Program GSR, GTR</v>
      </c>
      <c r="B226" s="1"/>
      <c r="C226" s="3" t="str">
        <f>C201</f>
        <v>$/Bill</v>
      </c>
      <c r="D226" s="37">
        <v>0.3</v>
      </c>
      <c r="E226" s="37">
        <v>0.3</v>
      </c>
      <c r="F226" s="37">
        <v>0.3</v>
      </c>
      <c r="G226" s="37">
        <v>0.3</v>
      </c>
      <c r="H226" s="37">
        <v>0.3</v>
      </c>
      <c r="I226" s="37">
        <v>0.3</v>
      </c>
      <c r="J226" s="37">
        <v>0.3</v>
      </c>
      <c r="K226" s="37">
        <v>0.3</v>
      </c>
      <c r="L226" s="37">
        <v>0.3</v>
      </c>
      <c r="M226" s="37">
        <v>0.3</v>
      </c>
      <c r="N226" s="37">
        <v>0.3</v>
      </c>
      <c r="O226" s="37">
        <v>0.3</v>
      </c>
    </row>
    <row r="227" spans="1:21" x14ac:dyDescent="0.25">
      <c r="A227" s="2" t="str">
        <f>A202</f>
        <v>Energy Efficiency Conservation GSR, GTR</v>
      </c>
      <c r="B227" s="1"/>
      <c r="C227" s="3" t="str">
        <f>C202</f>
        <v>$/Bill</v>
      </c>
      <c r="D227" s="37">
        <f>0.21-0.11</f>
        <v>9.9999999999999992E-2</v>
      </c>
      <c r="E227" s="37">
        <f t="shared" ref="E227:H227" si="134">0.21-0.11</f>
        <v>9.9999999999999992E-2</v>
      </c>
      <c r="F227" s="37">
        <f t="shared" si="134"/>
        <v>9.9999999999999992E-2</v>
      </c>
      <c r="G227" s="37">
        <f t="shared" si="134"/>
        <v>9.9999999999999992E-2</v>
      </c>
      <c r="H227" s="37">
        <f t="shared" si="134"/>
        <v>9.9999999999999992E-2</v>
      </c>
      <c r="I227" s="37">
        <f>0.21-0.14</f>
        <v>6.9999999999999979E-2</v>
      </c>
      <c r="J227" s="37">
        <f t="shared" ref="J227:O227" si="135">0.21-0.14</f>
        <v>6.9999999999999979E-2</v>
      </c>
      <c r="K227" s="37">
        <f t="shared" si="135"/>
        <v>6.9999999999999979E-2</v>
      </c>
      <c r="L227" s="37">
        <f t="shared" si="135"/>
        <v>6.9999999999999979E-2</v>
      </c>
      <c r="M227" s="37">
        <f t="shared" si="135"/>
        <v>6.9999999999999979E-2</v>
      </c>
      <c r="N227" s="37">
        <f t="shared" si="135"/>
        <v>6.9999999999999979E-2</v>
      </c>
      <c r="O227" s="37">
        <f t="shared" si="135"/>
        <v>6.9999999999999979E-2</v>
      </c>
    </row>
    <row r="228" spans="1:21" x14ac:dyDescent="0.25">
      <c r="A228" s="2"/>
      <c r="B228" s="1"/>
      <c r="C228" s="3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</row>
    <row r="229" spans="1:21" x14ac:dyDescent="0.25">
      <c r="A229" s="2"/>
      <c r="B229" s="1"/>
      <c r="C229" s="3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42" t="str">
        <f>O1</f>
        <v>KY PSC Case No. 2026-00099, Staff 1-2, Attachment A</v>
      </c>
    </row>
    <row r="230" spans="1:21" x14ac:dyDescent="0.25">
      <c r="A230" s="2"/>
      <c r="B230" s="1"/>
      <c r="C230" s="3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5" t="s">
        <v>61</v>
      </c>
    </row>
    <row r="231" spans="1:21" x14ac:dyDescent="0.25">
      <c r="A231" s="2"/>
      <c r="B231" s="1"/>
      <c r="C231" s="3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5" t="s">
        <v>55</v>
      </c>
    </row>
    <row r="232" spans="1:21" x14ac:dyDescent="0.25">
      <c r="A232" s="2"/>
      <c r="B232" s="1"/>
      <c r="C232" s="3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</row>
    <row r="233" spans="1:21" x14ac:dyDescent="0.25">
      <c r="A233" s="33" t="s">
        <v>32</v>
      </c>
      <c r="C233" s="32"/>
      <c r="D233" s="34" t="s">
        <v>26</v>
      </c>
      <c r="E233" s="34" t="s">
        <v>27</v>
      </c>
      <c r="F233" s="34" t="s">
        <v>28</v>
      </c>
      <c r="G233" s="34" t="s">
        <v>29</v>
      </c>
      <c r="H233" s="34" t="s">
        <v>30</v>
      </c>
      <c r="I233" s="34" t="s">
        <v>31</v>
      </c>
      <c r="J233" s="34" t="s">
        <v>34</v>
      </c>
      <c r="K233" s="34" t="s">
        <v>35</v>
      </c>
      <c r="L233" s="34" t="s">
        <v>22</v>
      </c>
      <c r="M233" s="34" t="s">
        <v>23</v>
      </c>
      <c r="N233" s="34" t="s">
        <v>24</v>
      </c>
      <c r="O233" s="34" t="s">
        <v>25</v>
      </c>
    </row>
    <row r="234" spans="1:21" x14ac:dyDescent="0.25">
      <c r="A234" s="31" t="str">
        <f t="shared" ref="A234:A246" si="136">A180</f>
        <v>Research &amp; Development - All Rate Sch</v>
      </c>
      <c r="C234" s="32" t="str">
        <f t="shared" ref="C234:C247" si="137">C180</f>
        <v>$/Mcf</v>
      </c>
      <c r="D234" s="35">
        <f t="shared" ref="D234:O234" si="138">D205-D180</f>
        <v>1.0000000000000009E-3</v>
      </c>
      <c r="E234" s="35">
        <f t="shared" si="138"/>
        <v>1.0000000000000009E-3</v>
      </c>
      <c r="F234" s="35">
        <f t="shared" si="138"/>
        <v>1.0000000000000009E-3</v>
      </c>
      <c r="G234" s="35">
        <f t="shared" si="138"/>
        <v>1.0000000000000009E-3</v>
      </c>
      <c r="H234" s="35">
        <f t="shared" si="138"/>
        <v>1.0000000000000009E-3</v>
      </c>
      <c r="I234" s="35">
        <f t="shared" si="138"/>
        <v>1.0000000000000009E-3</v>
      </c>
      <c r="J234" s="35">
        <f t="shared" si="138"/>
        <v>-8.9999999999999976E-4</v>
      </c>
      <c r="K234" s="35">
        <f t="shared" si="138"/>
        <v>-8.9999999999999976E-4</v>
      </c>
      <c r="L234" s="35">
        <f t="shared" si="138"/>
        <v>-8.9999999999999976E-4</v>
      </c>
      <c r="M234" s="35">
        <f t="shared" si="138"/>
        <v>-8.9999999999999976E-4</v>
      </c>
      <c r="N234" s="35">
        <f t="shared" si="138"/>
        <v>-8.9999999999999976E-4</v>
      </c>
      <c r="O234" s="35">
        <f t="shared" si="138"/>
        <v>-8.9999999999999976E-4</v>
      </c>
    </row>
    <row r="235" spans="1:21" x14ac:dyDescent="0.25">
      <c r="A235" s="31" t="str">
        <f t="shared" si="136"/>
        <v>TCJA factor GSR, GTR</v>
      </c>
      <c r="C235" s="32" t="str">
        <f t="shared" si="137"/>
        <v>$/Mcf</v>
      </c>
      <c r="D235" s="35">
        <f t="shared" ref="D235:O235" si="139">D206-D181</f>
        <v>0</v>
      </c>
      <c r="E235" s="35">
        <f t="shared" si="139"/>
        <v>0</v>
      </c>
      <c r="F235" s="35">
        <f t="shared" si="139"/>
        <v>0</v>
      </c>
      <c r="G235" s="35">
        <f t="shared" si="139"/>
        <v>0</v>
      </c>
      <c r="H235" s="35">
        <f t="shared" si="139"/>
        <v>0</v>
      </c>
      <c r="I235" s="35">
        <f t="shared" si="139"/>
        <v>0</v>
      </c>
      <c r="J235" s="35">
        <f t="shared" si="139"/>
        <v>0</v>
      </c>
      <c r="K235" s="35">
        <f t="shared" si="139"/>
        <v>0</v>
      </c>
      <c r="L235" s="35">
        <f t="shared" si="139"/>
        <v>0</v>
      </c>
      <c r="M235" s="35">
        <f t="shared" si="139"/>
        <v>0</v>
      </c>
      <c r="N235" s="35">
        <f t="shared" si="139"/>
        <v>0</v>
      </c>
      <c r="O235" s="35">
        <f t="shared" si="139"/>
        <v>0</v>
      </c>
    </row>
    <row r="236" spans="1:21" x14ac:dyDescent="0.25">
      <c r="A236" s="31" t="str">
        <f t="shared" si="136"/>
        <v>TCJA factor GSO, GTO</v>
      </c>
      <c r="C236" s="32" t="str">
        <f t="shared" si="137"/>
        <v>$/Mcf</v>
      </c>
      <c r="D236" s="35">
        <f t="shared" ref="D236:O236" si="140">D207-D182</f>
        <v>0</v>
      </c>
      <c r="E236" s="35">
        <f t="shared" si="140"/>
        <v>0</v>
      </c>
      <c r="F236" s="35">
        <f t="shared" si="140"/>
        <v>0</v>
      </c>
      <c r="G236" s="35">
        <f t="shared" si="140"/>
        <v>0</v>
      </c>
      <c r="H236" s="35">
        <f t="shared" si="140"/>
        <v>0</v>
      </c>
      <c r="I236" s="35">
        <f t="shared" si="140"/>
        <v>0</v>
      </c>
      <c r="J236" s="35">
        <f t="shared" si="140"/>
        <v>0</v>
      </c>
      <c r="K236" s="35">
        <f t="shared" si="140"/>
        <v>0</v>
      </c>
      <c r="L236" s="35">
        <f t="shared" si="140"/>
        <v>0</v>
      </c>
      <c r="M236" s="35">
        <f t="shared" si="140"/>
        <v>0</v>
      </c>
      <c r="N236" s="35">
        <f t="shared" si="140"/>
        <v>0</v>
      </c>
      <c r="O236" s="35">
        <f t="shared" si="140"/>
        <v>0</v>
      </c>
    </row>
    <row r="237" spans="1:21" x14ac:dyDescent="0.25">
      <c r="A237" s="31" t="str">
        <f t="shared" si="136"/>
        <v>TCJA factor IS</v>
      </c>
      <c r="C237" s="32" t="str">
        <f t="shared" si="137"/>
        <v>$/Mcf</v>
      </c>
      <c r="D237" s="35">
        <f t="shared" ref="D237:O237" si="141">D208-D183</f>
        <v>0</v>
      </c>
      <c r="E237" s="35">
        <f t="shared" si="141"/>
        <v>0</v>
      </c>
      <c r="F237" s="35">
        <f t="shared" si="141"/>
        <v>0</v>
      </c>
      <c r="G237" s="35">
        <f t="shared" si="141"/>
        <v>0</v>
      </c>
      <c r="H237" s="35">
        <f t="shared" si="141"/>
        <v>0</v>
      </c>
      <c r="I237" s="35">
        <f t="shared" si="141"/>
        <v>0</v>
      </c>
      <c r="J237" s="35">
        <f t="shared" si="141"/>
        <v>0</v>
      </c>
      <c r="K237" s="35">
        <f t="shared" si="141"/>
        <v>0</v>
      </c>
      <c r="L237" s="35">
        <f t="shared" si="141"/>
        <v>0</v>
      </c>
      <c r="M237" s="35">
        <f t="shared" si="141"/>
        <v>0</v>
      </c>
      <c r="N237" s="35">
        <f t="shared" si="141"/>
        <v>0</v>
      </c>
      <c r="O237" s="35">
        <f t="shared" si="141"/>
        <v>0</v>
      </c>
    </row>
    <row r="238" spans="1:21" x14ac:dyDescent="0.25">
      <c r="A238" s="31" t="str">
        <f t="shared" si="136"/>
        <v>TCJA factor IUS</v>
      </c>
      <c r="C238" s="32" t="str">
        <f t="shared" si="137"/>
        <v>$/Mcf</v>
      </c>
      <c r="D238" s="35">
        <f t="shared" ref="D238:O238" si="142">D209-D184</f>
        <v>0</v>
      </c>
      <c r="E238" s="35">
        <f t="shared" si="142"/>
        <v>0</v>
      </c>
      <c r="F238" s="35">
        <f t="shared" si="142"/>
        <v>0</v>
      </c>
      <c r="G238" s="35">
        <f t="shared" si="142"/>
        <v>0</v>
      </c>
      <c r="H238" s="35">
        <f t="shared" si="142"/>
        <v>0</v>
      </c>
      <c r="I238" s="35">
        <f t="shared" si="142"/>
        <v>0</v>
      </c>
      <c r="J238" s="35">
        <f t="shared" si="142"/>
        <v>0</v>
      </c>
      <c r="K238" s="35">
        <f t="shared" si="142"/>
        <v>0</v>
      </c>
      <c r="L238" s="35">
        <f t="shared" si="142"/>
        <v>0</v>
      </c>
      <c r="M238" s="35">
        <f t="shared" si="142"/>
        <v>0</v>
      </c>
      <c r="N238" s="35">
        <f t="shared" si="142"/>
        <v>0</v>
      </c>
      <c r="O238" s="35">
        <f t="shared" si="142"/>
        <v>0</v>
      </c>
    </row>
    <row r="239" spans="1:21" x14ac:dyDescent="0.25">
      <c r="A239" s="31" t="str">
        <f t="shared" si="136"/>
        <v>TCJA factor DS, SAS</v>
      </c>
      <c r="C239" s="32" t="str">
        <f t="shared" si="137"/>
        <v>$/Mcf</v>
      </c>
      <c r="D239" s="35">
        <f t="shared" ref="D239:O239" si="143">D210-D185</f>
        <v>0</v>
      </c>
      <c r="E239" s="35">
        <f t="shared" si="143"/>
        <v>0</v>
      </c>
      <c r="F239" s="35">
        <f t="shared" si="143"/>
        <v>0</v>
      </c>
      <c r="G239" s="35">
        <f t="shared" si="143"/>
        <v>0</v>
      </c>
      <c r="H239" s="35">
        <f t="shared" si="143"/>
        <v>0</v>
      </c>
      <c r="I239" s="35">
        <f t="shared" si="143"/>
        <v>0</v>
      </c>
      <c r="J239" s="35">
        <f t="shared" si="143"/>
        <v>0</v>
      </c>
      <c r="K239" s="35">
        <f t="shared" si="143"/>
        <v>0</v>
      </c>
      <c r="L239" s="35">
        <f t="shared" si="143"/>
        <v>0</v>
      </c>
      <c r="M239" s="35">
        <f t="shared" si="143"/>
        <v>0</v>
      </c>
      <c r="N239" s="35">
        <f t="shared" si="143"/>
        <v>0</v>
      </c>
      <c r="O239" s="35">
        <f t="shared" si="143"/>
        <v>0</v>
      </c>
    </row>
    <row r="240" spans="1:21" x14ac:dyDescent="0.25">
      <c r="A240" s="31" t="str">
        <f t="shared" si="136"/>
        <v>TCJA factor GDS</v>
      </c>
      <c r="C240" s="32" t="str">
        <f t="shared" si="137"/>
        <v>$/Mcf</v>
      </c>
      <c r="D240" s="35">
        <f t="shared" ref="D240:O240" si="144">D211-D186</f>
        <v>0</v>
      </c>
      <c r="E240" s="35">
        <f t="shared" si="144"/>
        <v>0</v>
      </c>
      <c r="F240" s="35">
        <f t="shared" si="144"/>
        <v>0</v>
      </c>
      <c r="G240" s="35">
        <f t="shared" si="144"/>
        <v>0</v>
      </c>
      <c r="H240" s="35">
        <f t="shared" si="144"/>
        <v>0</v>
      </c>
      <c r="I240" s="35">
        <f t="shared" si="144"/>
        <v>0</v>
      </c>
      <c r="J240" s="35">
        <f t="shared" si="144"/>
        <v>0</v>
      </c>
      <c r="K240" s="35">
        <f t="shared" si="144"/>
        <v>0</v>
      </c>
      <c r="L240" s="35">
        <f t="shared" si="144"/>
        <v>0</v>
      </c>
      <c r="M240" s="35">
        <f t="shared" si="144"/>
        <v>0</v>
      </c>
      <c r="N240" s="35">
        <f t="shared" si="144"/>
        <v>0</v>
      </c>
      <c r="O240" s="35">
        <f t="shared" si="144"/>
        <v>0</v>
      </c>
    </row>
    <row r="241" spans="1:15" x14ac:dyDescent="0.25">
      <c r="A241" s="31" t="str">
        <f t="shared" si="136"/>
        <v>Gas Cost Uncollectible Rider GSR, GSO, IS, IUS</v>
      </c>
      <c r="C241" s="32" t="str">
        <f t="shared" si="137"/>
        <v>$/Mcf</v>
      </c>
      <c r="D241" s="35">
        <f t="shared" ref="D241:O241" si="145">D212-D187</f>
        <v>3.7000000000000002E-3</v>
      </c>
      <c r="E241" s="35">
        <f t="shared" si="145"/>
        <v>3.7000000000000002E-3</v>
      </c>
      <c r="F241" s="35">
        <f t="shared" si="145"/>
        <v>3.7000000000000002E-3</v>
      </c>
      <c r="G241" s="35">
        <f t="shared" si="145"/>
        <v>4.1999999999999989E-3</v>
      </c>
      <c r="H241" s="35">
        <f t="shared" si="145"/>
        <v>4.5999999999999999E-3</v>
      </c>
      <c r="I241" s="35">
        <f t="shared" si="145"/>
        <v>4.5999999999999999E-3</v>
      </c>
      <c r="J241" s="35">
        <f t="shared" si="145"/>
        <v>4.0000000000000105E-4</v>
      </c>
      <c r="K241" s="35">
        <f t="shared" si="145"/>
        <v>4.0000000000000105E-4</v>
      </c>
      <c r="L241" s="35">
        <f t="shared" si="145"/>
        <v>4.0000000000000105E-4</v>
      </c>
      <c r="M241" s="35">
        <f t="shared" si="145"/>
        <v>5.0000000000000044E-4</v>
      </c>
      <c r="N241" s="35">
        <f t="shared" si="145"/>
        <v>5.0000000000000044E-4</v>
      </c>
      <c r="O241" s="35">
        <f t="shared" si="145"/>
        <v>5.0000000000000044E-4</v>
      </c>
    </row>
    <row r="242" spans="1:15" x14ac:dyDescent="0.25">
      <c r="A242" s="31" t="str">
        <f t="shared" si="136"/>
        <v>Gas Cost Uncoll Rider ACA - GSR, GSO, IS, IUS</v>
      </c>
      <c r="C242" s="32" t="str">
        <f t="shared" si="137"/>
        <v>$/Mcf</v>
      </c>
      <c r="D242" s="35">
        <f t="shared" ref="D242:O242" si="146">D213-D188</f>
        <v>3.7000000000000002E-3</v>
      </c>
      <c r="E242" s="35">
        <f t="shared" si="146"/>
        <v>3.7000000000000002E-3</v>
      </c>
      <c r="F242" s="35">
        <f t="shared" si="146"/>
        <v>3.7000000000000002E-3</v>
      </c>
      <c r="G242" s="35">
        <f t="shared" si="146"/>
        <v>1.8000000000000004E-3</v>
      </c>
      <c r="H242" s="35">
        <f t="shared" si="146"/>
        <v>1.8000000000000004E-3</v>
      </c>
      <c r="I242" s="35">
        <f t="shared" si="146"/>
        <v>1.8000000000000004E-3</v>
      </c>
      <c r="J242" s="35">
        <f t="shared" si="146"/>
        <v>1E-3</v>
      </c>
      <c r="K242" s="35">
        <f t="shared" si="146"/>
        <v>1E-3</v>
      </c>
      <c r="L242" s="35">
        <f t="shared" si="146"/>
        <v>1E-3</v>
      </c>
      <c r="M242" s="35">
        <f t="shared" si="146"/>
        <v>-8.9999999999999976E-4</v>
      </c>
      <c r="N242" s="35">
        <f t="shared" si="146"/>
        <v>-8.9999999999999976E-4</v>
      </c>
      <c r="O242" s="35">
        <f t="shared" si="146"/>
        <v>-8.9999999999999976E-4</v>
      </c>
    </row>
    <row r="243" spans="1:15" x14ac:dyDescent="0.25">
      <c r="A243" s="31" t="str">
        <f t="shared" si="136"/>
        <v>Gas Cost Recovery GSR, GSO, IS, IUS</v>
      </c>
      <c r="C243" s="32" t="str">
        <f t="shared" si="137"/>
        <v>$/Mcf</v>
      </c>
      <c r="D243" s="35">
        <f t="shared" ref="D243:O243" si="147">D214-D189</f>
        <v>2.3552999999999997</v>
      </c>
      <c r="E243" s="35">
        <f t="shared" si="147"/>
        <v>2.3552999999999997</v>
      </c>
      <c r="F243" s="35">
        <f t="shared" si="147"/>
        <v>2.3552999999999997</v>
      </c>
      <c r="G243" s="35">
        <f t="shared" si="147"/>
        <v>2.5077999999999996</v>
      </c>
      <c r="H243" s="35">
        <f t="shared" si="147"/>
        <v>2.5077999999999996</v>
      </c>
      <c r="I243" s="35">
        <f t="shared" si="147"/>
        <v>2.5077999999999996</v>
      </c>
      <c r="J243" s="35">
        <f t="shared" si="147"/>
        <v>0.74409999999999954</v>
      </c>
      <c r="K243" s="35">
        <f t="shared" si="147"/>
        <v>0.74409999999999954</v>
      </c>
      <c r="L243" s="35">
        <f t="shared" si="147"/>
        <v>0.74409999999999954</v>
      </c>
      <c r="M243" s="35">
        <f t="shared" si="147"/>
        <v>-2.1196999999999999</v>
      </c>
      <c r="N243" s="35">
        <f t="shared" si="147"/>
        <v>-2.1196999999999999</v>
      </c>
      <c r="O243" s="35">
        <f t="shared" si="147"/>
        <v>-2.1196999999999999</v>
      </c>
    </row>
    <row r="244" spans="1:15" x14ac:dyDescent="0.25">
      <c r="A244" s="31" t="str">
        <f t="shared" si="136"/>
        <v>Gas Cost Recovery ACA - GSR, GSO, IS, IUS</v>
      </c>
      <c r="C244" s="32" t="str">
        <f t="shared" si="137"/>
        <v>$/Mcf</v>
      </c>
      <c r="D244" s="35">
        <f t="shared" ref="D244:O244" si="148">D215-D190</f>
        <v>1.2401</v>
      </c>
      <c r="E244" s="35">
        <f t="shared" si="148"/>
        <v>1.2401</v>
      </c>
      <c r="F244" s="35">
        <f t="shared" si="148"/>
        <v>1.2401</v>
      </c>
      <c r="G244" s="35">
        <f t="shared" si="148"/>
        <v>0.5796</v>
      </c>
      <c r="H244" s="35">
        <f t="shared" si="148"/>
        <v>0.5796</v>
      </c>
      <c r="I244" s="35">
        <f t="shared" si="148"/>
        <v>0.5796</v>
      </c>
      <c r="J244" s="35">
        <f t="shared" si="148"/>
        <v>0.2215</v>
      </c>
      <c r="K244" s="35">
        <f t="shared" si="148"/>
        <v>0.2215</v>
      </c>
      <c r="L244" s="35">
        <f t="shared" si="148"/>
        <v>0.2215</v>
      </c>
      <c r="M244" s="35">
        <f t="shared" si="148"/>
        <v>-0.72799999999999998</v>
      </c>
      <c r="N244" s="35">
        <f t="shared" si="148"/>
        <v>-0.72799999999999998</v>
      </c>
      <c r="O244" s="35">
        <f t="shared" si="148"/>
        <v>-0.72799999999999998</v>
      </c>
    </row>
    <row r="245" spans="1:15" x14ac:dyDescent="0.25">
      <c r="A245" s="31" t="str">
        <f t="shared" si="136"/>
        <v>Choice ACA - GSR, GSO, IS, IUS</v>
      </c>
      <c r="C245" s="32" t="str">
        <f t="shared" si="137"/>
        <v>$/Mcf</v>
      </c>
      <c r="D245" s="35">
        <f t="shared" ref="D245:O245" si="149">D216-D191</f>
        <v>0.88630000000000009</v>
      </c>
      <c r="E245" s="35">
        <f t="shared" si="149"/>
        <v>0.88630000000000009</v>
      </c>
      <c r="F245" s="35">
        <f t="shared" si="149"/>
        <v>0.88630000000000009</v>
      </c>
      <c r="G245" s="35">
        <f t="shared" si="149"/>
        <v>0.2571</v>
      </c>
      <c r="H245" s="35">
        <f t="shared" si="149"/>
        <v>0.2571</v>
      </c>
      <c r="I245" s="35">
        <f t="shared" si="149"/>
        <v>0.2571</v>
      </c>
      <c r="J245" s="35">
        <f t="shared" si="149"/>
        <v>-0.20469999999999999</v>
      </c>
      <c r="K245" s="35">
        <f t="shared" si="149"/>
        <v>-0.20469999999999999</v>
      </c>
      <c r="L245" s="35">
        <f t="shared" si="149"/>
        <v>-0.20469999999999999</v>
      </c>
      <c r="M245" s="35">
        <f t="shared" si="149"/>
        <v>-1.2143999999999999</v>
      </c>
      <c r="N245" s="35">
        <f t="shared" si="149"/>
        <v>-1.2143999999999999</v>
      </c>
      <c r="O245" s="35">
        <f t="shared" si="149"/>
        <v>-1.2143999999999999</v>
      </c>
    </row>
    <row r="246" spans="1:15" x14ac:dyDescent="0.25">
      <c r="A246" s="31" t="str">
        <f t="shared" si="136"/>
        <v>Choice Uncoll Rider ACA - GTR, GTO</v>
      </c>
      <c r="C246" s="32" t="str">
        <f t="shared" si="137"/>
        <v>$/Mcf</v>
      </c>
      <c r="D246" s="35">
        <f t="shared" ref="D246:O246" si="150">D217-D192</f>
        <v>3.7000000000000002E-3</v>
      </c>
      <c r="E246" s="35">
        <f t="shared" si="150"/>
        <v>3.7000000000000002E-3</v>
      </c>
      <c r="F246" s="35">
        <f t="shared" si="150"/>
        <v>3.7000000000000002E-3</v>
      </c>
      <c r="G246" s="35">
        <f t="shared" si="150"/>
        <v>1.8000000000000004E-3</v>
      </c>
      <c r="H246" s="35">
        <f t="shared" si="150"/>
        <v>1.8000000000000004E-3</v>
      </c>
      <c r="I246" s="35">
        <f t="shared" si="150"/>
        <v>1.8000000000000004E-3</v>
      </c>
      <c r="J246" s="35">
        <f t="shared" si="150"/>
        <v>1E-3</v>
      </c>
      <c r="K246" s="35">
        <f t="shared" si="150"/>
        <v>1E-3</v>
      </c>
      <c r="L246" s="35">
        <f t="shared" si="150"/>
        <v>1E-3</v>
      </c>
      <c r="M246" s="35">
        <f t="shared" si="150"/>
        <v>-8.9999999999999976E-4</v>
      </c>
      <c r="N246" s="35">
        <f t="shared" si="150"/>
        <v>-8.9999999999999976E-4</v>
      </c>
      <c r="O246" s="35">
        <f t="shared" si="150"/>
        <v>-8.9999999999999976E-4</v>
      </c>
    </row>
    <row r="247" spans="1:15" x14ac:dyDescent="0.25">
      <c r="A247" s="2" t="s">
        <v>40</v>
      </c>
      <c r="B247" s="1"/>
      <c r="C247" s="32" t="str">
        <f t="shared" si="137"/>
        <v>$/Mcf</v>
      </c>
      <c r="D247" s="35">
        <f t="shared" ref="D247:O247" si="151">D218-D193</f>
        <v>0.45650000000000002</v>
      </c>
      <c r="E247" s="35">
        <f t="shared" si="151"/>
        <v>0.45650000000000002</v>
      </c>
      <c r="F247" s="35">
        <f t="shared" si="151"/>
        <v>0.45650000000000002</v>
      </c>
      <c r="G247" s="35">
        <f t="shared" si="151"/>
        <v>0.45650000000000002</v>
      </c>
      <c r="H247" s="35">
        <f t="shared" si="151"/>
        <v>0.43089999999999995</v>
      </c>
      <c r="I247" s="35">
        <f t="shared" si="151"/>
        <v>0.43089999999999995</v>
      </c>
      <c r="J247" s="35">
        <f t="shared" si="151"/>
        <v>0.43089999999999995</v>
      </c>
      <c r="K247" s="35">
        <f t="shared" si="151"/>
        <v>0.43089999999999995</v>
      </c>
      <c r="L247" s="35">
        <f t="shared" si="151"/>
        <v>0.43089999999999995</v>
      </c>
      <c r="M247" s="35">
        <f t="shared" si="151"/>
        <v>0.43089999999999995</v>
      </c>
      <c r="N247" s="35">
        <f t="shared" si="151"/>
        <v>0.43089999999999995</v>
      </c>
      <c r="O247" s="35">
        <f t="shared" si="151"/>
        <v>0.43089999999999995</v>
      </c>
    </row>
    <row r="248" spans="1:15" x14ac:dyDescent="0.25">
      <c r="A248" s="2" t="s">
        <v>75</v>
      </c>
      <c r="B248" s="1"/>
      <c r="C248" s="32" t="str">
        <f t="shared" ref="C248:C254" si="152">C194</f>
        <v>$/Mcf</v>
      </c>
      <c r="D248" s="35">
        <f t="shared" ref="D248:O248" si="153">D219-D194</f>
        <v>-1.3300000000000003E-2</v>
      </c>
      <c r="E248" s="35">
        <f t="shared" si="153"/>
        <v>-1.3300000000000003E-2</v>
      </c>
      <c r="F248" s="35">
        <f t="shared" si="153"/>
        <v>-1.3300000000000003E-2</v>
      </c>
      <c r="G248" s="35">
        <f t="shared" si="153"/>
        <v>-1.3300000000000003E-2</v>
      </c>
      <c r="H248" s="35">
        <f t="shared" si="153"/>
        <v>-1.3300000000000003E-2</v>
      </c>
      <c r="I248" s="35">
        <f t="shared" si="153"/>
        <v>-1.3300000000000003E-2</v>
      </c>
      <c r="J248" s="35">
        <f t="shared" si="153"/>
        <v>-1.3300000000000003E-2</v>
      </c>
      <c r="K248" s="35">
        <f t="shared" si="153"/>
        <v>-1.3300000000000003E-2</v>
      </c>
      <c r="L248" s="35">
        <f t="shared" si="153"/>
        <v>-1.3300000000000003E-2</v>
      </c>
      <c r="M248" s="35">
        <f t="shared" si="153"/>
        <v>0</v>
      </c>
      <c r="N248" s="35">
        <f t="shared" si="153"/>
        <v>0</v>
      </c>
      <c r="O248" s="35">
        <f t="shared" si="153"/>
        <v>0</v>
      </c>
    </row>
    <row r="249" spans="1:15" x14ac:dyDescent="0.25">
      <c r="A249" s="2" t="s">
        <v>41</v>
      </c>
      <c r="B249" s="1"/>
      <c r="C249" s="32" t="str">
        <f t="shared" si="152"/>
        <v>$/Mcf</v>
      </c>
      <c r="D249" s="35">
        <f t="shared" ref="D249:O249" si="154">D220-D195</f>
        <v>0.23869999999999997</v>
      </c>
      <c r="E249" s="35">
        <f t="shared" si="154"/>
        <v>0.23869999999999997</v>
      </c>
      <c r="F249" s="35">
        <f t="shared" si="154"/>
        <v>0.23869999999999997</v>
      </c>
      <c r="G249" s="35">
        <f t="shared" si="154"/>
        <v>0.23869999999999997</v>
      </c>
      <c r="H249" s="35">
        <f t="shared" si="154"/>
        <v>0.20960000000000001</v>
      </c>
      <c r="I249" s="35">
        <f t="shared" si="154"/>
        <v>0.20960000000000001</v>
      </c>
      <c r="J249" s="35">
        <f t="shared" si="154"/>
        <v>0.20960000000000001</v>
      </c>
      <c r="K249" s="35">
        <f t="shared" si="154"/>
        <v>0.20960000000000001</v>
      </c>
      <c r="L249" s="35">
        <f t="shared" si="154"/>
        <v>0.20960000000000001</v>
      </c>
      <c r="M249" s="35">
        <f t="shared" si="154"/>
        <v>0.20960000000000001</v>
      </c>
      <c r="N249" s="35">
        <f t="shared" si="154"/>
        <v>0.20960000000000001</v>
      </c>
      <c r="O249" s="35">
        <f t="shared" si="154"/>
        <v>0.20960000000000001</v>
      </c>
    </row>
    <row r="250" spans="1:15" x14ac:dyDescent="0.25">
      <c r="A250" s="2" t="s">
        <v>76</v>
      </c>
      <c r="B250" s="1"/>
      <c r="C250" s="32" t="str">
        <f t="shared" si="152"/>
        <v>$/Mcf</v>
      </c>
      <c r="D250" s="35">
        <f t="shared" ref="D250:O250" si="155">D221-D196</f>
        <v>-9.7000000000000003E-3</v>
      </c>
      <c r="E250" s="35">
        <f t="shared" si="155"/>
        <v>-9.7000000000000003E-3</v>
      </c>
      <c r="F250" s="35">
        <f t="shared" si="155"/>
        <v>-9.7000000000000003E-3</v>
      </c>
      <c r="G250" s="35">
        <f t="shared" si="155"/>
        <v>-9.7000000000000003E-3</v>
      </c>
      <c r="H250" s="35">
        <f t="shared" si="155"/>
        <v>-9.7000000000000003E-3</v>
      </c>
      <c r="I250" s="35">
        <f t="shared" si="155"/>
        <v>-9.7000000000000003E-3</v>
      </c>
      <c r="J250" s="35">
        <f t="shared" si="155"/>
        <v>-9.7000000000000003E-3</v>
      </c>
      <c r="K250" s="35">
        <f t="shared" si="155"/>
        <v>-9.7000000000000003E-3</v>
      </c>
      <c r="L250" s="35">
        <f t="shared" si="155"/>
        <v>-9.7000000000000003E-3</v>
      </c>
      <c r="M250" s="35">
        <f t="shared" si="155"/>
        <v>0</v>
      </c>
      <c r="N250" s="35">
        <f t="shared" si="155"/>
        <v>0</v>
      </c>
      <c r="O250" s="35">
        <f t="shared" si="155"/>
        <v>0</v>
      </c>
    </row>
    <row r="251" spans="1:15" x14ac:dyDescent="0.25">
      <c r="A251" s="2" t="s">
        <v>42</v>
      </c>
      <c r="B251" s="1"/>
      <c r="C251" s="32" t="str">
        <f t="shared" si="152"/>
        <v>$/Mcf</v>
      </c>
      <c r="D251" s="35">
        <f t="shared" ref="D251:O251" si="156">D222-D197</f>
        <v>0.15029999999999999</v>
      </c>
      <c r="E251" s="35">
        <f t="shared" si="156"/>
        <v>0.15029999999999999</v>
      </c>
      <c r="F251" s="35">
        <f t="shared" si="156"/>
        <v>0.15029999999999999</v>
      </c>
      <c r="G251" s="35">
        <f t="shared" si="156"/>
        <v>0.15029999999999999</v>
      </c>
      <c r="H251" s="35">
        <f t="shared" si="156"/>
        <v>0.55659999999999998</v>
      </c>
      <c r="I251" s="35">
        <f t="shared" si="156"/>
        <v>0.55659999999999998</v>
      </c>
      <c r="J251" s="35">
        <f t="shared" si="156"/>
        <v>0.55659999999999998</v>
      </c>
      <c r="K251" s="35">
        <f t="shared" si="156"/>
        <v>0.55659999999999998</v>
      </c>
      <c r="L251" s="35">
        <f t="shared" si="156"/>
        <v>0.55659999999999998</v>
      </c>
      <c r="M251" s="35">
        <f t="shared" si="156"/>
        <v>0.55659999999999998</v>
      </c>
      <c r="N251" s="35">
        <f t="shared" si="156"/>
        <v>0.55659999999999998</v>
      </c>
      <c r="O251" s="35">
        <f t="shared" si="156"/>
        <v>0.55659999999999998</v>
      </c>
    </row>
    <row r="252" spans="1:15" x14ac:dyDescent="0.25">
      <c r="A252" s="2" t="s">
        <v>77</v>
      </c>
      <c r="B252" s="1"/>
      <c r="C252" s="32" t="str">
        <f t="shared" si="152"/>
        <v>$/Mcf</v>
      </c>
      <c r="D252" s="35">
        <f t="shared" ref="D252:O252" si="157">D223-D198</f>
        <v>-5.3000000000000009E-3</v>
      </c>
      <c r="E252" s="35">
        <f t="shared" si="157"/>
        <v>-5.3000000000000009E-3</v>
      </c>
      <c r="F252" s="35">
        <f t="shared" si="157"/>
        <v>-5.3000000000000009E-3</v>
      </c>
      <c r="G252" s="35">
        <f t="shared" si="157"/>
        <v>-5.3000000000000009E-3</v>
      </c>
      <c r="H252" s="35">
        <f t="shared" si="157"/>
        <v>-5.3000000000000009E-3</v>
      </c>
      <c r="I252" s="35">
        <f t="shared" si="157"/>
        <v>-5.3000000000000009E-3</v>
      </c>
      <c r="J252" s="35">
        <f t="shared" si="157"/>
        <v>-5.3000000000000009E-3</v>
      </c>
      <c r="K252" s="35">
        <f t="shared" si="157"/>
        <v>-5.3000000000000009E-3</v>
      </c>
      <c r="L252" s="35">
        <f t="shared" si="157"/>
        <v>-5.3000000000000009E-3</v>
      </c>
      <c r="M252" s="35">
        <f t="shared" si="157"/>
        <v>0</v>
      </c>
      <c r="N252" s="35">
        <f t="shared" si="157"/>
        <v>0</v>
      </c>
      <c r="O252" s="35">
        <f t="shared" si="157"/>
        <v>0</v>
      </c>
    </row>
    <row r="253" spans="1:15" x14ac:dyDescent="0.25">
      <c r="A253" s="2" t="s">
        <v>43</v>
      </c>
      <c r="B253" s="1"/>
      <c r="C253" s="32" t="str">
        <f t="shared" si="152"/>
        <v>$/Mcf</v>
      </c>
      <c r="D253" s="35">
        <f t="shared" ref="D253:O253" si="158">D224-D199</f>
        <v>4.4899999999999995E-2</v>
      </c>
      <c r="E253" s="35">
        <f t="shared" si="158"/>
        <v>4.4899999999999995E-2</v>
      </c>
      <c r="F253" s="35">
        <f t="shared" si="158"/>
        <v>4.4899999999999995E-2</v>
      </c>
      <c r="G253" s="35">
        <f t="shared" si="158"/>
        <v>4.4899999999999995E-2</v>
      </c>
      <c r="H253" s="35">
        <f t="shared" si="158"/>
        <v>5.2300000000000013E-2</v>
      </c>
      <c r="I253" s="35">
        <f t="shared" si="158"/>
        <v>5.2300000000000013E-2</v>
      </c>
      <c r="J253" s="35">
        <f t="shared" si="158"/>
        <v>5.2300000000000013E-2</v>
      </c>
      <c r="K253" s="35">
        <f t="shared" si="158"/>
        <v>5.2300000000000013E-2</v>
      </c>
      <c r="L253" s="35">
        <f t="shared" si="158"/>
        <v>5.2300000000000013E-2</v>
      </c>
      <c r="M253" s="35">
        <f t="shared" si="158"/>
        <v>5.2300000000000013E-2</v>
      </c>
      <c r="N253" s="35">
        <f t="shared" si="158"/>
        <v>5.2300000000000013E-2</v>
      </c>
      <c r="O253" s="35">
        <f t="shared" si="158"/>
        <v>5.2300000000000013E-2</v>
      </c>
    </row>
    <row r="254" spans="1:15" x14ac:dyDescent="0.25">
      <c r="A254" s="2" t="s">
        <v>78</v>
      </c>
      <c r="B254" s="1"/>
      <c r="C254" s="32" t="str">
        <f t="shared" si="152"/>
        <v>$/Mcf</v>
      </c>
      <c r="D254" s="35">
        <f>D225-D200</f>
        <v>-1.4000000000000002E-3</v>
      </c>
      <c r="E254" s="35">
        <f t="shared" ref="E254:O254" si="159">E225-E200</f>
        <v>-1.4000000000000002E-3</v>
      </c>
      <c r="F254" s="35">
        <f t="shared" si="159"/>
        <v>-1.4000000000000002E-3</v>
      </c>
      <c r="G254" s="35">
        <f t="shared" si="159"/>
        <v>-1.4000000000000002E-3</v>
      </c>
      <c r="H254" s="35">
        <f t="shared" si="159"/>
        <v>-1.4000000000000002E-3</v>
      </c>
      <c r="I254" s="35">
        <f t="shared" si="159"/>
        <v>-1.4000000000000002E-3</v>
      </c>
      <c r="J254" s="35">
        <f t="shared" si="159"/>
        <v>-1.4000000000000002E-3</v>
      </c>
      <c r="K254" s="35">
        <f t="shared" si="159"/>
        <v>-1.4000000000000002E-3</v>
      </c>
      <c r="L254" s="35">
        <f t="shared" si="159"/>
        <v>-1.4000000000000002E-3</v>
      </c>
      <c r="M254" s="35">
        <f t="shared" si="159"/>
        <v>0</v>
      </c>
      <c r="N254" s="35">
        <f t="shared" si="159"/>
        <v>0</v>
      </c>
      <c r="O254" s="35">
        <f t="shared" si="159"/>
        <v>0</v>
      </c>
    </row>
    <row r="255" spans="1:15" x14ac:dyDescent="0.25">
      <c r="A255" s="31" t="str">
        <f>A201</f>
        <v>Energy Assistance Program GSR, GTR</v>
      </c>
      <c r="C255" s="32" t="str">
        <f>C201</f>
        <v>$/Bill</v>
      </c>
      <c r="D255" s="38">
        <f>D226-D201</f>
        <v>0</v>
      </c>
      <c r="E255" s="38">
        <f t="shared" ref="E255:O255" si="160">E226-E201</f>
        <v>0</v>
      </c>
      <c r="F255" s="38">
        <f t="shared" si="160"/>
        <v>0</v>
      </c>
      <c r="G255" s="38">
        <f t="shared" si="160"/>
        <v>0</v>
      </c>
      <c r="H255" s="38">
        <f t="shared" si="160"/>
        <v>0</v>
      </c>
      <c r="I255" s="38">
        <f t="shared" si="160"/>
        <v>0</v>
      </c>
      <c r="J255" s="38">
        <f t="shared" si="160"/>
        <v>0</v>
      </c>
      <c r="K255" s="38">
        <f t="shared" si="160"/>
        <v>0</v>
      </c>
      <c r="L255" s="38">
        <f t="shared" si="160"/>
        <v>0</v>
      </c>
      <c r="M255" s="38">
        <f t="shared" si="160"/>
        <v>0</v>
      </c>
      <c r="N255" s="38">
        <f t="shared" si="160"/>
        <v>0</v>
      </c>
      <c r="O255" s="38">
        <f t="shared" si="160"/>
        <v>0</v>
      </c>
    </row>
    <row r="256" spans="1:15" x14ac:dyDescent="0.25">
      <c r="A256" s="31" t="str">
        <f>A202</f>
        <v>Energy Efficiency Conservation GSR, GTR</v>
      </c>
      <c r="C256" s="32" t="str">
        <f>C202</f>
        <v>$/Bill</v>
      </c>
      <c r="D256" s="38">
        <f>D227-D202</f>
        <v>2.0000000000000004E-2</v>
      </c>
      <c r="E256" s="38">
        <f t="shared" ref="E256:O256" si="161">E227-E202</f>
        <v>2.0000000000000004E-2</v>
      </c>
      <c r="F256" s="38">
        <f t="shared" si="161"/>
        <v>2.0000000000000004E-2</v>
      </c>
      <c r="G256" s="38">
        <f t="shared" si="161"/>
        <v>2.0000000000000004E-2</v>
      </c>
      <c r="H256" s="38">
        <f t="shared" si="161"/>
        <v>2.0000000000000004E-2</v>
      </c>
      <c r="I256" s="38">
        <f t="shared" si="161"/>
        <v>-3.0000000000000013E-2</v>
      </c>
      <c r="J256" s="38">
        <f t="shared" si="161"/>
        <v>-3.0000000000000013E-2</v>
      </c>
      <c r="K256" s="38">
        <f t="shared" si="161"/>
        <v>-3.0000000000000013E-2</v>
      </c>
      <c r="L256" s="38">
        <f t="shared" si="161"/>
        <v>-3.0000000000000013E-2</v>
      </c>
      <c r="M256" s="38">
        <f t="shared" si="161"/>
        <v>-3.0000000000000013E-2</v>
      </c>
      <c r="N256" s="38">
        <f t="shared" si="161"/>
        <v>-3.0000000000000013E-2</v>
      </c>
      <c r="O256" s="38">
        <f t="shared" si="161"/>
        <v>-3.0000000000000013E-2</v>
      </c>
    </row>
    <row r="271" spans="5:5" x14ac:dyDescent="0.25">
      <c r="E271" s="28"/>
    </row>
  </sheetData>
  <printOptions horizontalCentered="1"/>
  <pageMargins left="0.25" right="0.25" top="0.75" bottom="0" header="0.3" footer="0.3"/>
  <pageSetup scale="61" orientation="landscape" r:id="rId1"/>
  <rowBreaks count="5" manualBreakCount="5">
    <brk id="56" max="14" man="1"/>
    <brk id="101" max="14" man="1"/>
    <brk id="144" max="14" man="1"/>
    <brk id="174" max="14" man="1"/>
    <brk id="22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87C2129A-52A1-4A27-A776-4A2E21D975B0}"/>
</file>

<file path=customXml/itemProps2.xml><?xml version="1.0" encoding="utf-8"?>
<ds:datastoreItem xmlns:ds="http://schemas.openxmlformats.org/officeDocument/2006/customXml" ds:itemID="{30736CD2-7EF4-454C-B055-B9FFC6756439}"/>
</file>

<file path=customXml/itemProps3.xml><?xml version="1.0" encoding="utf-8"?>
<ds:datastoreItem xmlns:ds="http://schemas.openxmlformats.org/officeDocument/2006/customXml" ds:itemID="{478B32B5-847A-4C13-ABCD-4FE39E04C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Nisource</dc:creator>
  <cp:lastModifiedBy>Battig \ May \ L</cp:lastModifiedBy>
  <cp:lastPrinted>2021-06-06T20:09:17Z</cp:lastPrinted>
  <dcterms:created xsi:type="dcterms:W3CDTF">2013-06-05T21:28:22Z</dcterms:created>
  <dcterms:modified xsi:type="dcterms:W3CDTF">2026-05-12T18:31:32Z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2026-01-21T16:07:39Z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7fd455b4-d99b-46fb-9bbb-381c86c4176b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  <property fmtid="{D5CDD505-2E9C-101B-9397-08002B2CF9AE}" pid="12" name="ContentTypeId">
    <vt:lpwstr>0x0101002643B0754F3EA84BA41CDFEDEE7BEB48</vt:lpwstr>
  </property>
</Properties>
</file>