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ofirm-my.sharepoint.com/personal/molly_loy_skofirm_com/Documents/Desktop/PSC5/"/>
    </mc:Choice>
  </mc:AlternateContent>
  <xr:revisionPtr revIDLastSave="0" documentId="8_{7AE9E5B8-CFDA-4BC4-AF37-EFBB28429E2E}" xr6:coauthVersionLast="47" xr6:coauthVersionMax="47" xr10:uidLastSave="{00000000-0000-0000-0000-000000000000}"/>
  <bookViews>
    <workbookView xWindow="-120" yWindow="-120" windowWidth="29040" windowHeight="15720" activeTab="3" xr2:uid="{8ADCBE9B-9B8C-480A-AEA7-EF0AF7295773}"/>
  </bookViews>
  <sheets>
    <sheet name="RR Change" sheetId="1" r:id="rId1"/>
    <sheet name="BY Update vs Removal of BM" sheetId="2" r:id="rId2"/>
    <sheet name="RR - Base Period Update" sheetId="3" r:id="rId3"/>
    <sheet name="RR - Excluding Black Mtn" sheetId="4" r:id="rId4"/>
  </sheets>
  <definedNames>
    <definedName name="_xlnm.Print_Area" localSheetId="2">'RR - Base Period Update'!$A$1:$H$53</definedName>
    <definedName name="_xlnm.Print_Area" localSheetId="3">'RR - Excluding Black Mtn'!$A$1:$H$50</definedName>
  </definedNames>
  <calcPr calcId="191029" concurrentManualCount="1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H31" i="1" l="1"/>
  <c r="H11" i="1"/>
  <c r="H8" i="1"/>
  <c r="E11" i="1"/>
  <c r="E14" i="1" s="1"/>
  <c r="B20" i="2"/>
  <c r="B19" i="2"/>
  <c r="B16" i="2"/>
  <c r="B14" i="2"/>
  <c r="B13" i="2"/>
  <c r="B12" i="2"/>
  <c r="B11" i="2"/>
  <c r="B10" i="2"/>
  <c r="B9" i="2"/>
  <c r="B23" i="2"/>
  <c r="C23" i="2"/>
  <c r="C20" i="2"/>
  <c r="C19" i="2"/>
  <c r="C21" i="2" s="1"/>
  <c r="C22" i="2" s="1"/>
  <c r="C16" i="2"/>
  <c r="C14" i="2"/>
  <c r="C13" i="2"/>
  <c r="C12" i="2"/>
  <c r="C11" i="2"/>
  <c r="C10" i="2"/>
  <c r="C9" i="2"/>
  <c r="F37" i="4"/>
  <c r="E37" i="4"/>
  <c r="F32" i="4"/>
  <c r="E32" i="4"/>
  <c r="F31" i="4"/>
  <c r="E31" i="4"/>
  <c r="F26" i="4"/>
  <c r="E26" i="4"/>
  <c r="F14" i="1" l="1"/>
  <c r="E15" i="1"/>
  <c r="B21" i="2"/>
  <c r="F28" i="4"/>
  <c r="F39" i="4" s="1"/>
  <c r="F41" i="4" s="1"/>
  <c r="F45" i="4" s="1"/>
  <c r="E28" i="4"/>
  <c r="E39" i="4" s="1"/>
  <c r="E41" i="4" s="1"/>
  <c r="E45" i="4" s="1"/>
  <c r="E16" i="1" l="1"/>
  <c r="F15" i="1"/>
  <c r="E47" i="4"/>
  <c r="E49" i="4"/>
  <c r="F47" i="4"/>
  <c r="F49" i="4"/>
  <c r="E17" i="1" l="1"/>
  <c r="F16" i="1"/>
  <c r="F40" i="3"/>
  <c r="E40" i="3"/>
  <c r="F35" i="3"/>
  <c r="E35" i="3"/>
  <c r="F34" i="3"/>
  <c r="E34" i="3"/>
  <c r="F29" i="3"/>
  <c r="E29" i="3"/>
  <c r="H2" i="3"/>
  <c r="E21" i="1" l="1"/>
  <c r="E20" i="1"/>
  <c r="F17" i="1"/>
  <c r="E31" i="3"/>
  <c r="E42" i="3" s="1"/>
  <c r="E44" i="3"/>
  <c r="E48" i="3" s="1"/>
  <c r="E50" i="3" s="1"/>
  <c r="F31" i="3"/>
  <c r="F42" i="3" s="1"/>
  <c r="F44" i="3" s="1"/>
  <c r="F48" i="3" s="1"/>
  <c r="E22" i="1" l="1"/>
  <c r="E52" i="3"/>
  <c r="F50" i="3"/>
  <c r="F52" i="3"/>
  <c r="E25" i="1" l="1"/>
  <c r="D20" i="2"/>
  <c r="D16" i="2"/>
  <c r="C22" i="1" s="1"/>
  <c r="F22" i="1" s="1"/>
  <c r="D15" i="2"/>
  <c r="D14" i="2"/>
  <c r="C21" i="1" s="1"/>
  <c r="F21" i="1" s="1"/>
  <c r="D13" i="2"/>
  <c r="C20" i="1" s="1"/>
  <c r="F20" i="1" s="1"/>
  <c r="D12" i="2"/>
  <c r="C26" i="1" s="1"/>
  <c r="D11" i="2"/>
  <c r="C25" i="1" s="1"/>
  <c r="D10" i="2"/>
  <c r="B17" i="2"/>
  <c r="E26" i="1" l="1"/>
  <c r="F25" i="1"/>
  <c r="D17" i="2"/>
  <c r="B22" i="2"/>
  <c r="D9" i="2"/>
  <c r="C11" i="1" s="1"/>
  <c r="F11" i="1" s="1"/>
  <c r="H14" i="1" s="1"/>
  <c r="H15" i="1" s="1"/>
  <c r="H16" i="1" s="1"/>
  <c r="H17" i="1" s="1"/>
  <c r="H20" i="1" s="1"/>
  <c r="H21" i="1" s="1"/>
  <c r="H22" i="1" s="1"/>
  <c r="D21" i="2"/>
  <c r="C29" i="1" s="1"/>
  <c r="D19" i="2"/>
  <c r="H25" i="1" l="1"/>
  <c r="E29" i="1"/>
  <c r="F29" i="1" s="1"/>
  <c r="F26" i="1"/>
  <c r="H26" i="1" s="1"/>
  <c r="H29" i="1" s="1"/>
  <c r="B24" i="2"/>
  <c r="D22" i="2"/>
  <c r="D24" i="2" l="1"/>
  <c r="H33" i="1"/>
  <c r="H34" i="1"/>
</calcChain>
</file>

<file path=xl/sharedStrings.xml><?xml version="1.0" encoding="utf-8"?>
<sst xmlns="http://schemas.openxmlformats.org/spreadsheetml/2006/main" count="232" uniqueCount="98">
  <si>
    <t>Kentucky American Water</t>
  </si>
  <si>
    <t>Item</t>
  </si>
  <si>
    <t>Requested Revenue Increase</t>
  </si>
  <si>
    <t>Requested Revenue Increase Change</t>
  </si>
  <si>
    <t>Explanation</t>
  </si>
  <si>
    <t>Base Period Update</t>
  </si>
  <si>
    <t>Variance</t>
  </si>
  <si>
    <t>Revenues:</t>
  </si>
  <si>
    <t>Revenues (Present Rate)</t>
  </si>
  <si>
    <t>Present Rate Revenues</t>
  </si>
  <si>
    <t>O&amp;M</t>
  </si>
  <si>
    <t>Depreciation</t>
  </si>
  <si>
    <t>O&amp;M Expense:</t>
  </si>
  <si>
    <t>Amortization</t>
  </si>
  <si>
    <t>Production Costs</t>
  </si>
  <si>
    <t>Update to production cost expense related to the removal of Black Mountain acquisition adjustments</t>
  </si>
  <si>
    <t>State Income Taxes</t>
  </si>
  <si>
    <t>Labor &amp; Related Expense</t>
  </si>
  <si>
    <t>Removal of labor &amp; related expense associated with Black Mountain employees</t>
  </si>
  <si>
    <t>Federal Income Taxes</t>
  </si>
  <si>
    <t>Uncollectible Expense</t>
  </si>
  <si>
    <t>Update to uncollectible expense related to the removal of Black Mountain revenues</t>
  </si>
  <si>
    <t>Investment Tax Credits</t>
  </si>
  <si>
    <t>Other O&amp;M</t>
  </si>
  <si>
    <t>Update to expense levels related to the removal of Black Mountain acquisition adjustments (including contract services, office supplies &amp; services, miscellaneous expense, transportation, customer accounting, and maintenance supplies &amp; services)</t>
  </si>
  <si>
    <t>General Taxes</t>
  </si>
  <si>
    <t>General/Income Taxes:</t>
  </si>
  <si>
    <t>Current State Income Tax</t>
  </si>
  <si>
    <t>Revenue requirement update</t>
  </si>
  <si>
    <t>Rate Base</t>
  </si>
  <si>
    <t>Current Federal Income Tax</t>
  </si>
  <si>
    <t>Rate of Return</t>
  </si>
  <si>
    <t>Update to property tax expense related to the adjustment to rate base (UPIS) noted below as well as to payroll tax expense related to the removal of Black Mountain's employees</t>
  </si>
  <si>
    <t>Operating Income</t>
  </si>
  <si>
    <t>Depreciation &amp; Amortizations:</t>
  </si>
  <si>
    <t>Update to depreciation expense related to the removal of UPIS balances associated with Black Mountain</t>
  </si>
  <si>
    <t>Revenue Requirement</t>
  </si>
  <si>
    <t xml:space="preserve">Update to amortization expense related to the removal of Black Mountain deferred tank painting </t>
  </si>
  <si>
    <t>Rate Base:</t>
  </si>
  <si>
    <t>Removal of UPIS and other rate base related items associated with Black Mountain</t>
  </si>
  <si>
    <t>Difference</t>
  </si>
  <si>
    <t>Amount Attributable to Black Mountain</t>
  </si>
  <si>
    <t>KAW_R_PSCDR5_NUM010_100126_Attachment</t>
  </si>
  <si>
    <t>Case No. 2026-00094</t>
  </si>
  <si>
    <t>Exhibit 37, Schedule A</t>
  </si>
  <si>
    <t>Witness: L. Bridwell</t>
  </si>
  <si>
    <t>Jurisdictional Financial Summary for the Base and Forecast Period Detailing Derivation of the Requested Revenue Increase</t>
  </si>
  <si>
    <r>
      <t xml:space="preserve">Data: </t>
    </r>
    <r>
      <rPr>
        <u/>
        <sz val="11"/>
        <color indexed="8"/>
        <rFont val="Aptos Narrow"/>
        <family val="2"/>
        <scheme val="minor"/>
      </rPr>
      <t xml:space="preserve">X </t>
    </r>
    <r>
      <rPr>
        <sz val="11"/>
        <color indexed="8"/>
        <rFont val="Aptos Narrow"/>
        <family val="2"/>
        <scheme val="minor"/>
      </rPr>
      <t xml:space="preserve">Base Period  </t>
    </r>
    <r>
      <rPr>
        <u/>
        <sz val="11"/>
        <color indexed="8"/>
        <rFont val="Calibri"/>
        <family val="2"/>
      </rPr>
      <t xml:space="preserve">X </t>
    </r>
    <r>
      <rPr>
        <sz val="11"/>
        <color indexed="8"/>
        <rFont val="Aptos Narrow"/>
        <family val="2"/>
        <scheme val="minor"/>
      </rPr>
      <t>Forecast Period</t>
    </r>
  </si>
  <si>
    <r>
      <t xml:space="preserve">Version:  _Original  </t>
    </r>
    <r>
      <rPr>
        <u/>
        <sz val="11"/>
        <rFont val="Aptos Narrow"/>
        <family val="2"/>
        <scheme val="minor"/>
      </rPr>
      <t xml:space="preserve">X </t>
    </r>
    <r>
      <rPr>
        <sz val="11"/>
        <rFont val="Aptos Narrow"/>
        <family val="2"/>
        <scheme val="minor"/>
      </rPr>
      <t xml:space="preserve"> Updated _Revised</t>
    </r>
  </si>
  <si>
    <t>Support Schedule</t>
  </si>
  <si>
    <t>Base Period</t>
  </si>
  <si>
    <t>Forecast Period</t>
  </si>
  <si>
    <t>Line #</t>
  </si>
  <si>
    <t>Reference</t>
  </si>
  <si>
    <t>Ending August 31, 2026</t>
  </si>
  <si>
    <t>Ending December 31, 2027</t>
  </si>
  <si>
    <t>Excel Reference</t>
  </si>
  <si>
    <t>Present Rate Utility Operating Income:</t>
  </si>
  <si>
    <t>Operating Revenue at Present Rates:</t>
  </si>
  <si>
    <t>Exhibit 37 Schedule C-1</t>
  </si>
  <si>
    <t>Less: Deductions:</t>
  </si>
  <si>
    <t>Operating and Maintenance</t>
  </si>
  <si>
    <t>Amortization of UPAA</t>
  </si>
  <si>
    <t>Amortization Expense</t>
  </si>
  <si>
    <t>General Taxes:</t>
  </si>
  <si>
    <t>Total Deductions (Sum Lines 7 - 14):</t>
  </si>
  <si>
    <t>Present Rate Operating Income (Line 4 - Line 15):</t>
  </si>
  <si>
    <t>Revenue Requirement and Increase Comparison:</t>
  </si>
  <si>
    <t>Net Original Cost Rate Base</t>
  </si>
  <si>
    <t>Exhibit 37 Schedule B-1</t>
  </si>
  <si>
    <t>Exhibit 37 Schedule J-1</t>
  </si>
  <si>
    <t>Exhibit 37 Schedule J-1.1</t>
  </si>
  <si>
    <t>Operating Income Required (Line 23 x Line 24):</t>
  </si>
  <si>
    <t>Less:  Operating Income at Present Rates (Line 17):</t>
  </si>
  <si>
    <t>Increase in Operating Income Required (Line 26 - Line 28)</t>
  </si>
  <si>
    <t>Gross Revenue Conversion Factor</t>
  </si>
  <si>
    <t>Exhibit 37, Schedule H</t>
  </si>
  <si>
    <t>Requested Revenue Increase (Line 30 x Line 32)</t>
  </si>
  <si>
    <t>Percent Increase over Operating Revenue at Present Rates
(Line 34 / Line 4):</t>
  </si>
  <si>
    <t>Revenue Requirement (Line 4 + Line 34)</t>
  </si>
  <si>
    <t>Revenue Requirement - Excluding Black Mountain</t>
  </si>
  <si>
    <t>Revenue Requirement - Base Period Update</t>
  </si>
  <si>
    <t>Kentucky American Water Company</t>
  </si>
  <si>
    <t>Witness Responsible:   John Watkins</t>
  </si>
  <si>
    <t>Exhibits - Base Year Update\[KAWC 2026 Rate Case - Income Statement.xlsx]Inc Statment - SCH C.1</t>
  </si>
  <si>
    <t>Rate Base\[KAWC 2026 Rate Case - Exhibit 37 Schedules B1 - B8.xlsx]Sch B-1</t>
  </si>
  <si>
    <t>Capital Structure\[KAWC 2026 Rate Case - Capital Structure.xlsx]Sch J-1</t>
  </si>
  <si>
    <t>Exhibits - Base Year Update\[KAWC 2026 Rate Case - Revenue Requirement and Conversion Factor.xlsx]Rev Conversion Factor - SCH H</t>
  </si>
  <si>
    <t>Exhibits - Discovery - Black Mountain Exclusion\[KAWC 2026 Rate Case - Income Statement.xlsx]Inc Statment - SCH C.1</t>
  </si>
  <si>
    <t>Exhibits - Discovery - Black Mountain Exclusion\[KAWC 2026 Rate Case - Revenue Requirement and Conversion Factor.xlsx]Rev Conversion Factor - SCH H</t>
  </si>
  <si>
    <t>UPIS &amp; other Rate Base items</t>
  </si>
  <si>
    <t>Present Rates Operating Income</t>
  </si>
  <si>
    <t>Less Present Rates Operating Income</t>
  </si>
  <si>
    <t>Summary of Revenue Requirement - Base Year Update vs Removal of Black Mountain</t>
  </si>
  <si>
    <t>Removal of Black Mountain</t>
  </si>
  <si>
    <t>Summary of Revenue Requirement Calculation - Removing Black Mountain</t>
  </si>
  <si>
    <t>Removal of revenues associated with Black Mountain</t>
  </si>
  <si>
    <t>Excluding Black Mountain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</si>
</sst>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0%"/>
    <numFmt numFmtId="167" formatCode="_(&quot;$&quot;* #,##0.0000_);_(&quot;$&quot;* \(#,##0.0000\);_(&quot;$&quot;* &quot;-&quot;??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2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indexed="8"/>
      <name val="Aptos Narrow"/>
      <family val="2"/>
      <scheme val="minor"/>
    </font>
    <font>
      <u/>
      <sz val="11"/>
      <color indexed="8"/>
      <name val="Calibri"/>
      <family val="2"/>
    </font>
    <font>
      <u/>
      <sz val="11"/>
      <name val="Aptos Narrow"/>
      <family val="2"/>
      <scheme val="minor"/>
    </font>
    <font>
      <b/>
      <u/>
      <sz val="1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  <font>
      <u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3" fontId="8" fillId="0" borderId="0"/>
  </cellStyleXfs>
  <cellXfs count="9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5" fontId="0" fillId="0" borderId="0" xfId="2" applyNumberFormat="1" applyFont="1" applyFill="1"/>
    <xf numFmtId="5" fontId="0" fillId="0" borderId="0" xfId="2" applyNumberFormat="1" applyFont="1"/>
    <xf numFmtId="164" fontId="0" fillId="0" borderId="0" xfId="2" applyNumberFormat="1" applyFont="1"/>
    <xf numFmtId="37" fontId="0" fillId="0" borderId="0" xfId="2" applyNumberFormat="1" applyFont="1"/>
    <xf numFmtId="5" fontId="0" fillId="0" borderId="0" xfId="0" applyNumberFormat="1"/>
    <xf numFmtId="37" fontId="0" fillId="0" borderId="0" xfId="2" applyNumberFormat="1" applyFont="1" applyFill="1"/>
    <xf numFmtId="0" fontId="0" fillId="0" borderId="0" xfId="0" applyAlignment="1">
      <alignment wrapText="1"/>
    </xf>
    <xf numFmtId="37" fontId="0" fillId="0" borderId="0" xfId="0" applyNumberFormat="1" applyAlignment="1">
      <alignment wrapText="1"/>
    </xf>
    <xf numFmtId="43" fontId="0" fillId="0" borderId="0" xfId="1" applyFont="1" applyFill="1"/>
    <xf numFmtId="43" fontId="0" fillId="0" borderId="0" xfId="1" applyFont="1"/>
    <xf numFmtId="165" fontId="0" fillId="0" borderId="0" xfId="0" applyNumberFormat="1"/>
    <xf numFmtId="37" fontId="0" fillId="0" borderId="2" xfId="0" applyNumberFormat="1" applyBorder="1"/>
    <xf numFmtId="37" fontId="0" fillId="0" borderId="2" xfId="2" applyNumberFormat="1" applyFont="1" applyBorder="1"/>
    <xf numFmtId="37" fontId="0" fillId="0" borderId="0" xfId="0" applyNumberFormat="1"/>
    <xf numFmtId="10" fontId="0" fillId="0" borderId="0" xfId="3" applyNumberFormat="1" applyFont="1" applyFill="1"/>
    <xf numFmtId="10" fontId="0" fillId="0" borderId="0" xfId="3" applyNumberFormat="1" applyFont="1"/>
    <xf numFmtId="166" fontId="0" fillId="0" borderId="0" xfId="3" applyNumberFormat="1" applyFont="1" applyFill="1"/>
    <xf numFmtId="3" fontId="0" fillId="0" borderId="0" xfId="0" applyNumberFormat="1"/>
    <xf numFmtId="0" fontId="0" fillId="0" borderId="0" xfId="0" applyAlignment="1">
      <alignment horizontal="center"/>
    </xf>
    <xf numFmtId="0" fontId="6" fillId="0" borderId="0" xfId="4" applyFont="1"/>
    <xf numFmtId="0" fontId="7" fillId="0" borderId="0" xfId="4" applyFont="1"/>
    <xf numFmtId="0" fontId="6" fillId="0" borderId="0" xfId="4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4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4" applyFont="1" applyAlignment="1">
      <alignment horizontal="center"/>
    </xf>
    <xf numFmtId="0" fontId="1" fillId="0" borderId="0" xfId="0" applyFont="1" applyAlignment="1">
      <alignment horizontal="right"/>
    </xf>
    <xf numFmtId="3" fontId="9" fillId="0" borderId="0" xfId="5" applyFont="1"/>
    <xf numFmtId="3" fontId="7" fillId="0" borderId="0" xfId="0" applyNumberFormat="1" applyFont="1"/>
    <xf numFmtId="0" fontId="3" fillId="0" borderId="0" xfId="4" applyFont="1" applyAlignment="1">
      <alignment horizontal="center"/>
    </xf>
    <xf numFmtId="0" fontId="0" fillId="0" borderId="0" xfId="0" applyAlignment="1">
      <alignment horizontal="right"/>
    </xf>
    <xf numFmtId="0" fontId="6" fillId="0" borderId="1" xfId="4" applyFont="1" applyBorder="1" applyAlignment="1">
      <alignment horizontal="center"/>
    </xf>
    <xf numFmtId="0" fontId="6" fillId="0" borderId="1" xfId="4" applyFont="1" applyBorder="1" applyAlignment="1">
      <alignment horizontal="left"/>
    </xf>
    <xf numFmtId="0" fontId="3" fillId="0" borderId="1" xfId="4" applyFont="1" applyBorder="1" applyAlignment="1">
      <alignment horizontal="center"/>
    </xf>
    <xf numFmtId="49" fontId="6" fillId="0" borderId="1" xfId="4" quotePrefix="1" applyNumberFormat="1" applyFont="1" applyBorder="1" applyAlignment="1">
      <alignment horizontal="center"/>
    </xf>
    <xf numFmtId="0" fontId="7" fillId="0" borderId="0" xfId="4" applyFont="1" applyAlignment="1">
      <alignment horizontal="center"/>
    </xf>
    <xf numFmtId="0" fontId="6" fillId="0" borderId="1" xfId="4" applyFont="1" applyBorder="1"/>
    <xf numFmtId="0" fontId="13" fillId="0" borderId="0" xfId="4" applyFont="1"/>
    <xf numFmtId="0" fontId="14" fillId="0" borderId="0" xfId="4" applyFont="1" applyAlignment="1">
      <alignment horizontal="center"/>
    </xf>
    <xf numFmtId="0" fontId="13" fillId="0" borderId="0" xfId="4" applyFont="1" applyAlignment="1">
      <alignment horizontal="center"/>
    </xf>
    <xf numFmtId="0" fontId="6" fillId="0" borderId="0" xfId="4" applyFont="1" applyAlignment="1">
      <alignment horizontal="left" indent="1"/>
    </xf>
    <xf numFmtId="0" fontId="4" fillId="0" borderId="0" xfId="4" applyFont="1" applyAlignment="1">
      <alignment horizontal="center"/>
    </xf>
    <xf numFmtId="5" fontId="7" fillId="0" borderId="3" xfId="4" applyNumberFormat="1" applyFont="1" applyBorder="1"/>
    <xf numFmtId="0" fontId="7" fillId="0" borderId="0" xfId="4" applyFont="1" applyAlignment="1">
      <alignment horizontal="left" indent="1"/>
    </xf>
    <xf numFmtId="0" fontId="13" fillId="0" borderId="0" xfId="4" applyFont="1" applyAlignment="1">
      <alignment horizontal="left" indent="1"/>
    </xf>
    <xf numFmtId="0" fontId="15" fillId="0" borderId="0" xfId="4" applyFont="1" applyAlignment="1">
      <alignment horizontal="center"/>
    </xf>
    <xf numFmtId="0" fontId="12" fillId="0" borderId="0" xfId="4" applyFont="1" applyAlignment="1">
      <alignment horizontal="center"/>
    </xf>
    <xf numFmtId="5" fontId="7" fillId="0" borderId="0" xfId="4" applyNumberFormat="1" applyFont="1"/>
    <xf numFmtId="37" fontId="7" fillId="0" borderId="0" xfId="4" applyNumberFormat="1" applyFont="1"/>
    <xf numFmtId="0" fontId="7" fillId="0" borderId="1" xfId="4" applyFont="1" applyBorder="1" applyAlignment="1">
      <alignment horizontal="left" indent="1"/>
    </xf>
    <xf numFmtId="0" fontId="6" fillId="0" borderId="0" xfId="4" quotePrefix="1" applyFont="1" applyAlignment="1">
      <alignment horizontal="right"/>
    </xf>
    <xf numFmtId="0" fontId="6" fillId="0" borderId="0" xfId="4" applyFont="1" applyAlignment="1">
      <alignment horizontal="left"/>
    </xf>
    <xf numFmtId="5" fontId="7" fillId="0" borderId="4" xfId="4" applyNumberFormat="1" applyFont="1" applyBorder="1"/>
    <xf numFmtId="42" fontId="7" fillId="0" borderId="0" xfId="4" applyNumberFormat="1" applyFont="1"/>
    <xf numFmtId="49" fontId="6" fillId="0" borderId="1" xfId="4" applyNumberFormat="1" applyFont="1" applyBorder="1" applyAlignment="1">
      <alignment horizontal="center"/>
    </xf>
    <xf numFmtId="39" fontId="1" fillId="0" borderId="0" xfId="0" applyNumberFormat="1" applyFont="1"/>
    <xf numFmtId="10" fontId="7" fillId="0" borderId="1" xfId="4" applyNumberFormat="1" applyFont="1" applyBorder="1"/>
    <xf numFmtId="3" fontId="1" fillId="0" borderId="0" xfId="0" applyNumberFormat="1" applyFont="1"/>
    <xf numFmtId="10" fontId="7" fillId="0" borderId="0" xfId="4" applyNumberFormat="1" applyFont="1"/>
    <xf numFmtId="5" fontId="1" fillId="0" borderId="0" xfId="0" applyNumberFormat="1" applyFont="1"/>
    <xf numFmtId="164" fontId="7" fillId="0" borderId="0" xfId="4" applyNumberFormat="1" applyFont="1"/>
    <xf numFmtId="0" fontId="7" fillId="0" borderId="0" xfId="4" quotePrefix="1" applyFont="1" applyAlignment="1">
      <alignment horizontal="right"/>
    </xf>
    <xf numFmtId="5" fontId="7" fillId="0" borderId="1" xfId="4" applyNumberFormat="1" applyFont="1" applyBorder="1"/>
    <xf numFmtId="5" fontId="6" fillId="0" borderId="3" xfId="4" applyNumberFormat="1" applyFont="1" applyBorder="1"/>
    <xf numFmtId="41" fontId="7" fillId="0" borderId="0" xfId="4" applyNumberFormat="1" applyFont="1"/>
    <xf numFmtId="166" fontId="7" fillId="0" borderId="1" xfId="4" applyNumberFormat="1" applyFont="1" applyBorder="1"/>
    <xf numFmtId="0" fontId="1" fillId="0" borderId="0" xfId="0" applyFont="1" applyAlignment="1">
      <alignment horizontal="left" wrapText="1"/>
    </xf>
    <xf numFmtId="10" fontId="7" fillId="0" borderId="0" xfId="3" applyNumberFormat="1" applyFont="1" applyAlignment="1">
      <alignment horizontal="center"/>
    </xf>
    <xf numFmtId="167" fontId="1" fillId="0" borderId="0" xfId="0" applyNumberFormat="1" applyFont="1"/>
    <xf numFmtId="43" fontId="1" fillId="0" borderId="0" xfId="1" applyFont="1"/>
    <xf numFmtId="7" fontId="1" fillId="0" borderId="0" xfId="0" applyNumberFormat="1" applyFont="1"/>
    <xf numFmtId="165" fontId="7" fillId="0" borderId="0" xfId="1" applyNumberFormat="1" applyFont="1" applyFill="1"/>
    <xf numFmtId="165" fontId="7" fillId="0" borderId="0" xfId="4" applyNumberFormat="1" applyFont="1" applyAlignment="1">
      <alignment horizontal="center"/>
    </xf>
    <xf numFmtId="0" fontId="6" fillId="0" borderId="0" xfId="4" quotePrefix="1" applyFont="1" applyAlignment="1">
      <alignment horizontal="right" wrapText="1"/>
    </xf>
    <xf numFmtId="10" fontId="6" fillId="0" borderId="3" xfId="3" applyNumberFormat="1" applyFont="1" applyFill="1" applyBorder="1"/>
    <xf numFmtId="165" fontId="1" fillId="0" borderId="0" xfId="1" applyNumberFormat="1" applyFont="1"/>
    <xf numFmtId="43" fontId="1" fillId="0" borderId="0" xfId="0" applyNumberFormat="1" applyFont="1"/>
    <xf numFmtId="5" fontId="7" fillId="0" borderId="0" xfId="4" applyNumberFormat="1" applyFont="1" applyAlignment="1">
      <alignment horizontal="center"/>
    </xf>
    <xf numFmtId="5" fontId="6" fillId="0" borderId="0" xfId="4" applyNumberFormat="1" applyFont="1"/>
    <xf numFmtId="14" fontId="7" fillId="0" borderId="0" xfId="4" applyNumberFormat="1" applyFont="1"/>
    <xf numFmtId="37" fontId="1" fillId="0" borderId="0" xfId="0" applyNumberFormat="1" applyFont="1"/>
    <xf numFmtId="165" fontId="0" fillId="0" borderId="0" xfId="1" applyNumberFormat="1" applyFont="1" applyFill="1"/>
    <xf numFmtId="165" fontId="0" fillId="0" borderId="0" xfId="1" applyNumberFormat="1" applyFont="1"/>
    <xf numFmtId="5" fontId="2" fillId="0" borderId="2" xfId="0" applyNumberFormat="1" applyFont="1" applyBorder="1"/>
    <xf numFmtId="5" fontId="2" fillId="0" borderId="2" xfId="2" applyNumberFormat="1" applyFont="1" applyBorder="1"/>
    <xf numFmtId="0" fontId="2" fillId="0" borderId="0" xfId="0" applyFont="1" applyAlignment="1">
      <alignment horizontal="center"/>
    </xf>
    <xf numFmtId="165" fontId="0" fillId="0" borderId="2" xfId="0" applyNumberFormat="1" applyBorder="1"/>
    <xf numFmtId="0" fontId="6" fillId="0" borderId="0" xfId="4" applyFont="1" applyAlignment="1">
      <alignment horizontal="center"/>
    </xf>
    <xf numFmtId="0" fontId="6" fillId="2" borderId="0" xfId="4" applyFont="1" applyFill="1" applyAlignment="1">
      <alignment horizontal="center"/>
    </xf>
  </cellXfs>
  <cellStyles count="6">
    <cellStyle name="Comma" xfId="1" builtinId="3"/>
    <cellStyle name="Currency" xfId="2" builtinId="4"/>
    <cellStyle name="Normal" xfId="0" builtinId="0"/>
    <cellStyle name="Normal 4" xfId="4" xr:uid="{3C298A4E-BEA4-4BA1-AD53-84E785F25CB7}"/>
    <cellStyle name="Normal_Exhibits" xfId="5" xr:uid="{D6345F29-DB15-44B5-AA8C-6B9CCA5B2F25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49C0C-710D-4CF0-8037-47BB27332CC3}">
  <dimension ref="A1:P34"/>
  <sheetViews>
    <sheetView topLeftCell="A16" workbookViewId="0">
      <selection activeCell="H32" sqref="H32"/>
    </sheetView>
  </sheetViews>
  <sheetFormatPr defaultRowHeight="15" x14ac:dyDescent="0.25"/>
  <cols>
    <col min="1" max="1" width="46" customWidth="1"/>
    <col min="2" max="2" width="1.5703125" customWidth="1"/>
    <col min="3" max="3" width="12" customWidth="1"/>
    <col min="4" max="4" width="1.28515625" customWidth="1"/>
    <col min="5" max="5" width="11.28515625" customWidth="1"/>
    <col min="6" max="6" width="14" customWidth="1"/>
    <col min="7" max="7" width="1.140625" customWidth="1"/>
    <col min="8" max="8" width="13.85546875" customWidth="1"/>
    <col min="9" max="9" width="52.140625" customWidth="1"/>
    <col min="10" max="10" width="18.42578125" customWidth="1"/>
    <col min="11" max="11" width="30.42578125" customWidth="1"/>
    <col min="12" max="12" width="24.28515625" bestFit="1" customWidth="1"/>
    <col min="13" max="13" width="18.5703125" bestFit="1" customWidth="1"/>
    <col min="14" max="14" width="12.85546875" bestFit="1" customWidth="1"/>
    <col min="16" max="16" width="22" bestFit="1" customWidth="1"/>
  </cols>
  <sheetData>
    <row r="1" spans="1:10" x14ac:dyDescent="0.25">
      <c r="A1" s="1" t="s">
        <v>0</v>
      </c>
    </row>
    <row r="2" spans="1:10" x14ac:dyDescent="0.25">
      <c r="A2" s="1" t="s">
        <v>43</v>
      </c>
    </row>
    <row r="3" spans="1:10" x14ac:dyDescent="0.25">
      <c r="A3" s="1" t="s">
        <v>42</v>
      </c>
    </row>
    <row r="4" spans="1:10" x14ac:dyDescent="0.25">
      <c r="A4" s="1" t="s">
        <v>95</v>
      </c>
    </row>
    <row r="5" spans="1:10" x14ac:dyDescent="0.25">
      <c r="A5" s="1"/>
    </row>
    <row r="7" spans="1:10" ht="60" x14ac:dyDescent="0.25">
      <c r="A7" s="2" t="s">
        <v>1</v>
      </c>
      <c r="B7" s="2"/>
      <c r="C7" s="3" t="s">
        <v>41</v>
      </c>
      <c r="D7" s="4"/>
      <c r="E7" s="3" t="s">
        <v>75</v>
      </c>
      <c r="F7" s="3" t="s">
        <v>3</v>
      </c>
      <c r="G7" s="3"/>
      <c r="H7" s="3" t="s">
        <v>2</v>
      </c>
      <c r="I7" s="5" t="s">
        <v>4</v>
      </c>
    </row>
    <row r="8" spans="1:10" x14ac:dyDescent="0.25">
      <c r="A8" t="s">
        <v>5</v>
      </c>
      <c r="C8" s="7"/>
      <c r="D8" s="7"/>
      <c r="E8" s="7"/>
      <c r="F8" s="7"/>
      <c r="G8" s="7"/>
      <c r="H8" s="6">
        <f>'BY Update vs Removal of BM'!C24</f>
        <v>17669653.162952334</v>
      </c>
    </row>
    <row r="9" spans="1:10" x14ac:dyDescent="0.25">
      <c r="C9" s="7"/>
      <c r="D9" s="7"/>
      <c r="E9" s="7"/>
      <c r="F9" s="7"/>
      <c r="G9" s="7"/>
      <c r="H9" s="8"/>
    </row>
    <row r="10" spans="1:10" x14ac:dyDescent="0.25">
      <c r="A10" s="2" t="s">
        <v>7</v>
      </c>
    </row>
    <row r="11" spans="1:10" x14ac:dyDescent="0.25">
      <c r="A11" t="s">
        <v>9</v>
      </c>
      <c r="C11" s="90">
        <f>-'BY Update vs Removal of BM'!D9</f>
        <v>1829300.8100000024</v>
      </c>
      <c r="E11" s="22">
        <f>'BY Update vs Removal of BM'!B23</f>
        <v>1.3428906160469434</v>
      </c>
      <c r="F11" s="9">
        <f>C11*E11</f>
        <v>2456550.8916760758</v>
      </c>
      <c r="G11" s="9"/>
      <c r="H11" s="90">
        <f>H8+F11</f>
        <v>20126204.054628409</v>
      </c>
      <c r="I11" t="s">
        <v>96</v>
      </c>
    </row>
    <row r="13" spans="1:10" x14ac:dyDescent="0.25">
      <c r="A13" s="2" t="s">
        <v>12</v>
      </c>
      <c r="C13" s="12"/>
      <c r="D13" s="9"/>
      <c r="E13" s="9"/>
      <c r="F13" s="9"/>
      <c r="G13" s="9"/>
      <c r="H13" s="8"/>
      <c r="I13" s="12"/>
      <c r="J13" s="9"/>
    </row>
    <row r="14" spans="1:10" ht="30" x14ac:dyDescent="0.25">
      <c r="A14" t="s">
        <v>14</v>
      </c>
      <c r="C14" s="11">
        <v>-1435722.9900000002</v>
      </c>
      <c r="D14" s="9"/>
      <c r="E14" s="22">
        <f>E11</f>
        <v>1.3428906160469434</v>
      </c>
      <c r="F14" s="9">
        <f>C14*E14</f>
        <v>-1928018.9305138597</v>
      </c>
      <c r="G14" s="9"/>
      <c r="H14" s="90">
        <f>H11+F14</f>
        <v>18198185.124114551</v>
      </c>
      <c r="I14" s="13" t="s">
        <v>15</v>
      </c>
      <c r="J14" s="9"/>
    </row>
    <row r="15" spans="1:10" ht="30" x14ac:dyDescent="0.25">
      <c r="A15" t="s">
        <v>17</v>
      </c>
      <c r="C15" s="11">
        <v>-708537</v>
      </c>
      <c r="D15" s="9"/>
      <c r="E15" s="22">
        <f>E14</f>
        <v>1.3428906160469434</v>
      </c>
      <c r="F15" s="9">
        <f>C15*E15</f>
        <v>-951487.68842205312</v>
      </c>
      <c r="G15" s="9"/>
      <c r="H15" s="90">
        <f>H14+F15</f>
        <v>17246697.435692497</v>
      </c>
      <c r="I15" s="13" t="s">
        <v>18</v>
      </c>
      <c r="J15" s="9"/>
    </row>
    <row r="16" spans="1:10" ht="30" x14ac:dyDescent="0.25">
      <c r="A16" t="s">
        <v>20</v>
      </c>
      <c r="C16" s="11">
        <v>-11239</v>
      </c>
      <c r="D16" s="9"/>
      <c r="E16" s="22">
        <f>E15</f>
        <v>1.3428906160469434</v>
      </c>
      <c r="F16" s="9">
        <f>C16*E16</f>
        <v>-15092.747633751596</v>
      </c>
      <c r="G16" s="9"/>
      <c r="H16" s="90">
        <f>H15+F16</f>
        <v>17231604.688058745</v>
      </c>
      <c r="I16" s="13" t="s">
        <v>21</v>
      </c>
      <c r="J16" s="9"/>
    </row>
    <row r="17" spans="1:16" ht="75" x14ac:dyDescent="0.25">
      <c r="A17" t="s">
        <v>23</v>
      </c>
      <c r="C17" s="16">
        <v>-379790.58000000031</v>
      </c>
      <c r="E17" s="22">
        <f>E16</f>
        <v>1.3428906160469434</v>
      </c>
      <c r="F17" s="9">
        <f>C17*E17</f>
        <v>-510017.20594502636</v>
      </c>
      <c r="G17" s="9"/>
      <c r="H17" s="90">
        <f>H16+F17</f>
        <v>16721587.482113719</v>
      </c>
      <c r="I17" s="13" t="s">
        <v>24</v>
      </c>
      <c r="J17" s="9"/>
    </row>
    <row r="18" spans="1:16" x14ac:dyDescent="0.25">
      <c r="J18" s="9"/>
    </row>
    <row r="19" spans="1:16" x14ac:dyDescent="0.25">
      <c r="A19" s="2" t="s">
        <v>26</v>
      </c>
      <c r="C19" s="9"/>
      <c r="D19" s="9"/>
      <c r="E19" s="9"/>
      <c r="F19" s="11"/>
      <c r="G19" s="11"/>
      <c r="H19" s="8"/>
      <c r="I19" s="12"/>
      <c r="J19" s="9"/>
    </row>
    <row r="20" spans="1:16" x14ac:dyDescent="0.25">
      <c r="A20" t="s">
        <v>27</v>
      </c>
      <c r="C20" s="11">
        <f>'BY Update vs Removal of BM'!D13</f>
        <v>42512.769526957534</v>
      </c>
      <c r="D20" s="9"/>
      <c r="E20" s="22">
        <f>E17</f>
        <v>1.3428906160469434</v>
      </c>
      <c r="F20" s="9">
        <f>C20*E20</f>
        <v>57089.999259917728</v>
      </c>
      <c r="G20" s="9"/>
      <c r="H20" s="90">
        <f>H17+F20</f>
        <v>16778677.481373638</v>
      </c>
      <c r="I20" s="13" t="s">
        <v>28</v>
      </c>
      <c r="J20" s="9"/>
    </row>
    <row r="21" spans="1:16" x14ac:dyDescent="0.25">
      <c r="A21" t="s">
        <v>30</v>
      </c>
      <c r="C21" s="11">
        <f>'BY Update vs Removal of BM'!D14</f>
        <v>169625.95041256398</v>
      </c>
      <c r="D21" s="9"/>
      <c r="E21" s="22">
        <f>E17</f>
        <v>1.3428906160469434</v>
      </c>
      <c r="F21" s="9">
        <f>C21*E21</f>
        <v>227789.0970470763</v>
      </c>
      <c r="G21" s="9"/>
      <c r="H21" s="90">
        <f>H20+F21</f>
        <v>17006466.578420714</v>
      </c>
      <c r="I21" s="13" t="s">
        <v>28</v>
      </c>
      <c r="J21" s="9"/>
    </row>
    <row r="22" spans="1:16" ht="60" x14ac:dyDescent="0.25">
      <c r="A22" t="s">
        <v>25</v>
      </c>
      <c r="C22" s="9">
        <f>'BY Update vs Removal of BM'!D16</f>
        <v>-55873</v>
      </c>
      <c r="D22" s="9"/>
      <c r="E22" s="22">
        <f>E21</f>
        <v>1.3428906160469434</v>
      </c>
      <c r="F22" s="9">
        <f>C22*E22</f>
        <v>-75031.32739039087</v>
      </c>
      <c r="G22" s="9"/>
      <c r="H22" s="90">
        <f>H21+F22</f>
        <v>16931435.251030322</v>
      </c>
      <c r="I22" s="13" t="s">
        <v>32</v>
      </c>
      <c r="J22" s="9"/>
    </row>
    <row r="23" spans="1:16" x14ac:dyDescent="0.25">
      <c r="E23" s="22"/>
      <c r="J23" s="9"/>
    </row>
    <row r="24" spans="1:16" x14ac:dyDescent="0.25">
      <c r="A24" s="2" t="s">
        <v>34</v>
      </c>
      <c r="E24" s="22"/>
      <c r="J24" s="9"/>
    </row>
    <row r="25" spans="1:16" ht="30" x14ac:dyDescent="0.25">
      <c r="A25" t="s">
        <v>11</v>
      </c>
      <c r="C25" s="19">
        <f>'BY Update vs Removal of BM'!D11</f>
        <v>-41959.46576949209</v>
      </c>
      <c r="D25" s="9"/>
      <c r="E25" s="22">
        <f>E22</f>
        <v>1.3428906160469434</v>
      </c>
      <c r="F25" s="9">
        <f>C25*E25</f>
        <v>-56346.972836193869</v>
      </c>
      <c r="G25" s="9"/>
      <c r="H25" s="90">
        <f>H22+F25</f>
        <v>16875088.278194129</v>
      </c>
      <c r="I25" s="13" t="s">
        <v>35</v>
      </c>
      <c r="J25" s="9"/>
    </row>
    <row r="26" spans="1:16" ht="30" x14ac:dyDescent="0.25">
      <c r="A26" t="s">
        <v>13</v>
      </c>
      <c r="C26" s="19">
        <f>'BY Update vs Removal of BM'!D12</f>
        <v>-19116.270000000004</v>
      </c>
      <c r="D26" s="9"/>
      <c r="E26" s="22">
        <f>E25</f>
        <v>1.3428906160469434</v>
      </c>
      <c r="F26" s="9">
        <f>C26*E26</f>
        <v>-25671.059596819709</v>
      </c>
      <c r="G26" s="9"/>
      <c r="H26" s="90">
        <f>H25+F26</f>
        <v>16849417.218597312</v>
      </c>
      <c r="I26" s="13" t="s">
        <v>37</v>
      </c>
      <c r="J26" s="9"/>
      <c r="M26" s="10"/>
    </row>
    <row r="27" spans="1:16" x14ac:dyDescent="0.25">
      <c r="E27" s="22"/>
      <c r="J27" s="9"/>
      <c r="M27" s="23"/>
      <c r="N27" s="10"/>
    </row>
    <row r="28" spans="1:16" x14ac:dyDescent="0.25">
      <c r="A28" s="2" t="s">
        <v>38</v>
      </c>
      <c r="E28" s="22"/>
      <c r="J28" s="9"/>
      <c r="M28" s="10"/>
    </row>
    <row r="29" spans="1:16" ht="30" x14ac:dyDescent="0.25">
      <c r="A29" t="s">
        <v>90</v>
      </c>
      <c r="C29" s="11">
        <f>'BY Update vs Removal of BM'!D21</f>
        <v>-96307.934824623168</v>
      </c>
      <c r="D29" s="9"/>
      <c r="E29" s="22">
        <f>E26</f>
        <v>1.3428906160469434</v>
      </c>
      <c r="F29" s="9">
        <f>C29*E29</f>
        <v>-129331.02192684708</v>
      </c>
      <c r="G29" s="9"/>
      <c r="H29" s="90">
        <f>H26+F29</f>
        <v>16720086.196670465</v>
      </c>
      <c r="I29" s="13" t="s">
        <v>39</v>
      </c>
      <c r="J29" s="9"/>
      <c r="L29" s="24"/>
      <c r="M29" s="24"/>
      <c r="N29" s="24"/>
      <c r="P29" s="24"/>
    </row>
    <row r="30" spans="1:16" x14ac:dyDescent="0.25">
      <c r="J30" s="9"/>
      <c r="P30" s="19"/>
    </row>
    <row r="31" spans="1:16" x14ac:dyDescent="0.25">
      <c r="A31" t="s">
        <v>40</v>
      </c>
      <c r="G31" s="10"/>
      <c r="H31" s="94">
        <f>H29-H8</f>
        <v>-949566.96628186852</v>
      </c>
      <c r="I31" s="12"/>
      <c r="J31" s="9"/>
      <c r="P31" s="19"/>
    </row>
    <row r="32" spans="1:16" x14ac:dyDescent="0.25">
      <c r="F32" s="10"/>
      <c r="G32" s="10"/>
      <c r="H32" s="8"/>
      <c r="I32" s="12"/>
      <c r="J32" s="9"/>
    </row>
    <row r="33" spans="1:10" x14ac:dyDescent="0.25">
      <c r="A33" t="s">
        <v>80</v>
      </c>
      <c r="H33" s="10">
        <f>'BY Update vs Removal of BM'!B24</f>
        <v>16720086.196670456</v>
      </c>
      <c r="I33" s="12"/>
      <c r="J33" s="9"/>
    </row>
    <row r="34" spans="1:10" x14ac:dyDescent="0.25">
      <c r="A34" t="s">
        <v>6</v>
      </c>
      <c r="F34" s="10"/>
      <c r="G34" s="10"/>
      <c r="H34" s="9">
        <f>H29-H33</f>
        <v>0</v>
      </c>
      <c r="I34" s="12"/>
    </row>
  </sheetData>
  <pageMargins left="0.7" right="0.7" top="0.75" bottom="0.75" header="0.3" footer="0.3"/>
  <customProperties>
    <customPr name="_pios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EDBDF-7B5C-4D91-ADAE-CDEF121D80AD}">
  <dimension ref="A1:E24"/>
  <sheetViews>
    <sheetView workbookViewId="0">
      <selection activeCell="A5" sqref="A5"/>
    </sheetView>
  </sheetViews>
  <sheetFormatPr defaultRowHeight="15" x14ac:dyDescent="0.25"/>
  <cols>
    <col min="1" max="1" width="34.7109375" customWidth="1"/>
    <col min="2" max="2" width="24.140625" bestFit="1" customWidth="1"/>
    <col min="3" max="3" width="18.42578125" bestFit="1" customWidth="1"/>
    <col min="4" max="4" width="14.42578125" customWidth="1"/>
    <col min="5" max="5" width="23.140625" bestFit="1" customWidth="1"/>
  </cols>
  <sheetData>
    <row r="1" spans="1:4" x14ac:dyDescent="0.25">
      <c r="A1" s="1" t="s">
        <v>0</v>
      </c>
    </row>
    <row r="2" spans="1:4" x14ac:dyDescent="0.25">
      <c r="A2" s="1" t="s">
        <v>43</v>
      </c>
    </row>
    <row r="3" spans="1:4" x14ac:dyDescent="0.25">
      <c r="A3" s="1" t="s">
        <v>42</v>
      </c>
    </row>
    <row r="4" spans="1:4" x14ac:dyDescent="0.25">
      <c r="A4" s="1" t="s">
        <v>93</v>
      </c>
    </row>
    <row r="7" spans="1:4" x14ac:dyDescent="0.25">
      <c r="B7" s="93" t="s">
        <v>5</v>
      </c>
    </row>
    <row r="8" spans="1:4" x14ac:dyDescent="0.25">
      <c r="B8" s="5" t="s">
        <v>97</v>
      </c>
      <c r="C8" s="5" t="s">
        <v>5</v>
      </c>
      <c r="D8" s="5" t="s">
        <v>6</v>
      </c>
    </row>
    <row r="9" spans="1:4" x14ac:dyDescent="0.25">
      <c r="A9" t="s">
        <v>8</v>
      </c>
      <c r="B9" s="6">
        <f>'RR - Excluding Black Mtn'!F15</f>
        <v>160654240.82000002</v>
      </c>
      <c r="C9" s="6">
        <f>'RR - Base Period Update'!F18</f>
        <v>162483541.63000003</v>
      </c>
      <c r="D9" s="6">
        <f t="shared" ref="D9:D17" si="0">B9-C9</f>
        <v>-1829300.8100000024</v>
      </c>
    </row>
    <row r="10" spans="1:4" x14ac:dyDescent="0.25">
      <c r="A10" t="s">
        <v>10</v>
      </c>
      <c r="B10" s="11">
        <f>'RR - Excluding Black Mtn'!F18</f>
        <v>57175917.565000109</v>
      </c>
      <c r="C10" s="11">
        <f>'RR - Base Period Update'!F21</f>
        <v>59711207.135000102</v>
      </c>
      <c r="D10" s="9">
        <f t="shared" si="0"/>
        <v>-2535289.5699999928</v>
      </c>
    </row>
    <row r="11" spans="1:4" x14ac:dyDescent="0.25">
      <c r="A11" t="s">
        <v>11</v>
      </c>
      <c r="B11" s="11">
        <f>'RR - Excluding Black Mtn'!F19</f>
        <v>37845101.581352301</v>
      </c>
      <c r="C11" s="11">
        <f>'RR - Base Period Update'!F22</f>
        <v>37887061.047121793</v>
      </c>
      <c r="D11" s="9">
        <f t="shared" si="0"/>
        <v>-41959.46576949209</v>
      </c>
    </row>
    <row r="12" spans="1:4" x14ac:dyDescent="0.25">
      <c r="A12" t="s">
        <v>13</v>
      </c>
      <c r="B12" s="11">
        <f>'RR - Excluding Black Mtn'!F20+'RR - Excluding Black Mtn'!F21</f>
        <v>2562.6699999999983</v>
      </c>
      <c r="C12" s="11">
        <f>'RR - Base Period Update'!F23+'RR - Base Period Update'!F24</f>
        <v>21678.940000000002</v>
      </c>
      <c r="D12" s="9">
        <f t="shared" si="0"/>
        <v>-19116.270000000004</v>
      </c>
    </row>
    <row r="13" spans="1:4" x14ac:dyDescent="0.25">
      <c r="A13" t="s">
        <v>16</v>
      </c>
      <c r="B13" s="11">
        <f>'RR - Excluding Black Mtn'!F22</f>
        <v>1860616.1526708645</v>
      </c>
      <c r="C13" s="11">
        <f>'RR - Base Period Update'!F25</f>
        <v>1818103.3831439069</v>
      </c>
      <c r="D13" s="11">
        <f t="shared" si="0"/>
        <v>42512.769526957534</v>
      </c>
    </row>
    <row r="14" spans="1:4" x14ac:dyDescent="0.25">
      <c r="A14" t="s">
        <v>19</v>
      </c>
      <c r="B14" s="11">
        <f>'RR - Excluding Black Mtn'!F23</f>
        <v>6249243.3034574874</v>
      </c>
      <c r="C14" s="11">
        <f>'RR - Base Period Update'!F26</f>
        <v>6079617.3530449234</v>
      </c>
      <c r="D14" s="11">
        <f t="shared" si="0"/>
        <v>169625.95041256398</v>
      </c>
    </row>
    <row r="15" spans="1:4" x14ac:dyDescent="0.25">
      <c r="A15" t="s">
        <v>22</v>
      </c>
      <c r="B15" s="14">
        <v>0</v>
      </c>
      <c r="C15" s="14">
        <v>0</v>
      </c>
      <c r="D15" s="15">
        <f t="shared" si="0"/>
        <v>0</v>
      </c>
    </row>
    <row r="16" spans="1:4" x14ac:dyDescent="0.25">
      <c r="A16" t="s">
        <v>25</v>
      </c>
      <c r="B16" s="11">
        <f>'RR - Excluding Black Mtn'!F25</f>
        <v>11731042</v>
      </c>
      <c r="C16" s="11">
        <f>'RR - Base Period Update'!F28</f>
        <v>11786915</v>
      </c>
      <c r="D16" s="9">
        <f t="shared" si="0"/>
        <v>-55873</v>
      </c>
    </row>
    <row r="17" spans="1:5" x14ac:dyDescent="0.25">
      <c r="A17" t="s">
        <v>91</v>
      </c>
      <c r="B17" s="17">
        <f>B9-SUM(B10:B16)</f>
        <v>45789757.547519267</v>
      </c>
      <c r="C17" s="17">
        <v>45178958.771689296</v>
      </c>
      <c r="D17" s="18">
        <f t="shared" si="0"/>
        <v>610798.77582997084</v>
      </c>
    </row>
    <row r="18" spans="1:5" x14ac:dyDescent="0.25">
      <c r="B18" s="19"/>
      <c r="C18" s="19"/>
      <c r="D18" s="19"/>
    </row>
    <row r="19" spans="1:5" x14ac:dyDescent="0.25">
      <c r="A19" t="s">
        <v>29</v>
      </c>
      <c r="B19" s="6">
        <f>'RR - Excluding Black Mtn'!F34</f>
        <v>736290457.73367345</v>
      </c>
      <c r="C19" s="6">
        <f>'RR - Base Period Update'!F37</f>
        <v>737508004.31805551</v>
      </c>
      <c r="D19" s="9">
        <f>B19-C19</f>
        <v>-1217546.5843820572</v>
      </c>
    </row>
    <row r="20" spans="1:5" x14ac:dyDescent="0.25">
      <c r="A20" t="s">
        <v>31</v>
      </c>
      <c r="B20" s="20">
        <f>'RR - Excluding Black Mtn'!F35</f>
        <v>7.9100000000000004E-2</v>
      </c>
      <c r="C20" s="20">
        <f>'RR - Base Period Update'!F38</f>
        <v>7.9100000000000004E-2</v>
      </c>
      <c r="D20" s="21">
        <f>B20-C20</f>
        <v>0</v>
      </c>
    </row>
    <row r="21" spans="1:5" x14ac:dyDescent="0.25">
      <c r="A21" t="s">
        <v>33</v>
      </c>
      <c r="B21" s="89">
        <f>B19*B20</f>
        <v>58240575.20673357</v>
      </c>
      <c r="C21" s="89">
        <f>C19*C20</f>
        <v>58336883.141558193</v>
      </c>
      <c r="D21" s="90">
        <f>B21-C21</f>
        <v>-96307.934824623168</v>
      </c>
      <c r="E21" s="10"/>
    </row>
    <row r="22" spans="1:5" x14ac:dyDescent="0.25">
      <c r="A22" t="s">
        <v>92</v>
      </c>
      <c r="B22" s="90">
        <f>B21-B17</f>
        <v>12450817.659214303</v>
      </c>
      <c r="C22" s="90">
        <f>C21-C17</f>
        <v>13157924.369868897</v>
      </c>
      <c r="D22" s="90">
        <f>B22-C22</f>
        <v>-707106.710654594</v>
      </c>
    </row>
    <row r="23" spans="1:5" x14ac:dyDescent="0.25">
      <c r="A23" t="s">
        <v>75</v>
      </c>
      <c r="B23" s="22">
        <f>'RR - Excluding Black Mtn'!F43</f>
        <v>1.3428906160469434</v>
      </c>
      <c r="C23" s="22">
        <f>'RR - Base Period Update'!F46</f>
        <v>1.3428906160469434</v>
      </c>
    </row>
    <row r="24" spans="1:5" x14ac:dyDescent="0.25">
      <c r="A24" s="1" t="s">
        <v>36</v>
      </c>
      <c r="B24" s="91">
        <f>B22*B23</f>
        <v>16720086.196670456</v>
      </c>
      <c r="C24" s="91">
        <v>17669653.162952334</v>
      </c>
      <c r="D24" s="92">
        <f>B24-C24</f>
        <v>-949566.96628187783</v>
      </c>
    </row>
  </sheetData>
  <pageMargins left="0.7" right="0.7" top="0.75" bottom="0.75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41B1A-97A9-47E3-9BB5-09E3D64A4D35}">
  <sheetPr>
    <pageSetUpPr fitToPage="1"/>
  </sheetPr>
  <dimension ref="A1:S115"/>
  <sheetViews>
    <sheetView topLeftCell="A18" zoomScale="80" zoomScaleNormal="80" zoomScaleSheetLayoutView="90" workbookViewId="0">
      <selection activeCell="B46" sqref="B46"/>
    </sheetView>
  </sheetViews>
  <sheetFormatPr defaultColWidth="9.140625" defaultRowHeight="15" x14ac:dyDescent="0.25"/>
  <cols>
    <col min="1" max="1" width="7.42578125" style="30" customWidth="1"/>
    <col min="2" max="2" width="59.28515625" style="30" customWidth="1"/>
    <col min="3" max="3" width="1.5703125" style="30" hidden="1" customWidth="1"/>
    <col min="4" max="4" width="21.5703125" style="30" hidden="1" customWidth="1"/>
    <col min="5" max="5" width="27.28515625" style="30" customWidth="1"/>
    <col min="6" max="6" width="30.28515625" style="30" customWidth="1"/>
    <col min="7" max="7" width="25.140625" style="28" bestFit="1" customWidth="1"/>
    <col min="8" max="8" width="75.28515625" style="30" customWidth="1"/>
    <col min="9" max="9" width="9.140625" style="30"/>
    <col min="10" max="10" width="14" style="30" customWidth="1"/>
    <col min="11" max="13" width="9.140625" style="30"/>
    <col min="14" max="14" width="16.140625" style="30" bestFit="1" customWidth="1"/>
    <col min="15" max="15" width="13.7109375" style="30" bestFit="1" customWidth="1"/>
    <col min="16" max="16" width="16.85546875" style="30" bestFit="1" customWidth="1"/>
    <col min="17" max="17" width="15.5703125" style="30" bestFit="1" customWidth="1"/>
    <col min="18" max="18" width="9.140625" style="30"/>
    <col min="19" max="19" width="14.85546875" style="30" bestFit="1" customWidth="1"/>
    <col min="20" max="16384" width="9.140625" style="30"/>
  </cols>
  <sheetData>
    <row r="1" spans="1:8" x14ac:dyDescent="0.25">
      <c r="A1" s="25"/>
      <c r="B1" s="26"/>
      <c r="C1" s="26"/>
      <c r="D1" s="26"/>
      <c r="E1" s="26"/>
      <c r="F1" s="27"/>
      <c r="H1" s="29" t="s">
        <v>44</v>
      </c>
    </row>
    <row r="2" spans="1:8" hidden="1" x14ac:dyDescent="0.25">
      <c r="A2" s="25"/>
      <c r="B2" s="26"/>
      <c r="C2" s="26"/>
      <c r="D2" s="26"/>
      <c r="E2" s="26"/>
      <c r="F2" s="31"/>
      <c r="H2" s="32" t="e">
        <f ca="1">RIGHT(CELL("filename",$A$1),LEN(CELL("filename",$A$1))-SEARCH("\Exhibits",CELL("filename",$A$1),1))</f>
        <v>#VALUE!</v>
      </c>
    </row>
    <row r="3" spans="1:8" hidden="1" x14ac:dyDescent="0.25">
      <c r="A3" s="26"/>
      <c r="B3" s="26"/>
      <c r="C3" s="26"/>
      <c r="D3" s="26"/>
      <c r="E3" s="26"/>
      <c r="F3" s="27"/>
      <c r="H3" s="32" t="s">
        <v>45</v>
      </c>
    </row>
    <row r="4" spans="1:8" x14ac:dyDescent="0.25">
      <c r="H4" s="27"/>
    </row>
    <row r="5" spans="1:8" x14ac:dyDescent="0.25">
      <c r="A5" s="95" t="s">
        <v>82</v>
      </c>
      <c r="B5" s="95"/>
      <c r="C5" s="95"/>
      <c r="D5" s="95"/>
      <c r="E5" s="95"/>
      <c r="F5" s="95"/>
      <c r="G5" s="95"/>
      <c r="H5" s="95"/>
    </row>
    <row r="6" spans="1:8" x14ac:dyDescent="0.25">
      <c r="A6" s="95" t="s">
        <v>43</v>
      </c>
      <c r="B6" s="95"/>
      <c r="C6" s="95"/>
      <c r="D6" s="95"/>
      <c r="E6" s="95"/>
      <c r="F6" s="95"/>
      <c r="G6" s="95"/>
      <c r="H6" s="95"/>
    </row>
    <row r="7" spans="1:8" x14ac:dyDescent="0.25">
      <c r="A7" s="95" t="s">
        <v>46</v>
      </c>
      <c r="B7" s="95"/>
      <c r="C7" s="95"/>
      <c r="D7" s="95"/>
      <c r="E7" s="95"/>
      <c r="F7" s="95"/>
      <c r="G7" s="95"/>
      <c r="H7" s="95"/>
    </row>
    <row r="8" spans="1:8" x14ac:dyDescent="0.25">
      <c r="A8" s="96" t="s">
        <v>5</v>
      </c>
      <c r="B8" s="96"/>
      <c r="C8" s="96"/>
      <c r="D8" s="96"/>
      <c r="E8" s="96"/>
      <c r="F8" s="96"/>
      <c r="G8" s="96"/>
      <c r="H8" s="96"/>
    </row>
    <row r="9" spans="1:8" x14ac:dyDescent="0.25">
      <c r="A9" s="95"/>
      <c r="B9" s="95"/>
      <c r="C9" s="95"/>
      <c r="D9" s="95"/>
      <c r="E9" s="95"/>
      <c r="F9" s="95"/>
      <c r="G9" s="95"/>
      <c r="H9" s="95"/>
    </row>
    <row r="10" spans="1:8" x14ac:dyDescent="0.25">
      <c r="A10" s="25"/>
      <c r="B10" s="25"/>
      <c r="C10" s="25"/>
      <c r="D10" s="25"/>
      <c r="E10" s="25"/>
      <c r="F10" s="25"/>
      <c r="H10" s="34" t="s">
        <v>44</v>
      </c>
    </row>
    <row r="11" spans="1:8" x14ac:dyDescent="0.25">
      <c r="A11" s="35" t="s">
        <v>47</v>
      </c>
      <c r="B11" s="26"/>
      <c r="C11" s="25"/>
      <c r="D11" s="25"/>
      <c r="E11" s="25"/>
      <c r="F11" s="25"/>
      <c r="H11" s="34" t="s">
        <v>81</v>
      </c>
    </row>
    <row r="12" spans="1:8" x14ac:dyDescent="0.25">
      <c r="A12" s="36" t="s">
        <v>48</v>
      </c>
      <c r="B12" s="26"/>
      <c r="C12" s="26"/>
      <c r="D12" s="37"/>
      <c r="E12" s="33"/>
      <c r="F12" s="33"/>
      <c r="H12" s="38" t="s">
        <v>83</v>
      </c>
    </row>
    <row r="13" spans="1:8" x14ac:dyDescent="0.25">
      <c r="A13" s="33"/>
      <c r="B13" s="26"/>
      <c r="C13" s="26"/>
      <c r="D13" s="37" t="s">
        <v>49</v>
      </c>
      <c r="E13" s="33" t="s">
        <v>50</v>
      </c>
      <c r="F13" s="33" t="s">
        <v>51</v>
      </c>
      <c r="G13" s="33" t="s">
        <v>49</v>
      </c>
    </row>
    <row r="14" spans="1:8" x14ac:dyDescent="0.25">
      <c r="A14" s="39" t="s">
        <v>52</v>
      </c>
      <c r="B14" s="40"/>
      <c r="C14" s="33"/>
      <c r="D14" s="41" t="s">
        <v>53</v>
      </c>
      <c r="E14" s="42" t="s">
        <v>54</v>
      </c>
      <c r="F14" s="42" t="s">
        <v>55</v>
      </c>
      <c r="G14" s="39" t="s">
        <v>53</v>
      </c>
      <c r="H14" s="5" t="s">
        <v>56</v>
      </c>
    </row>
    <row r="15" spans="1:8" x14ac:dyDescent="0.25">
      <c r="A15" s="43">
        <v>1</v>
      </c>
      <c r="B15" s="33"/>
      <c r="C15" s="33"/>
      <c r="D15" s="37"/>
      <c r="E15" s="33"/>
      <c r="F15" s="33"/>
    </row>
    <row r="16" spans="1:8" x14ac:dyDescent="0.25">
      <c r="A16" s="43">
        <v>2</v>
      </c>
      <c r="B16" s="44" t="s">
        <v>57</v>
      </c>
      <c r="C16" s="45"/>
      <c r="D16" s="46"/>
      <c r="E16" s="26"/>
      <c r="F16" s="26"/>
    </row>
    <row r="17" spans="1:8" x14ac:dyDescent="0.25">
      <c r="A17" s="43">
        <v>3</v>
      </c>
      <c r="B17" s="45"/>
      <c r="C17" s="45"/>
      <c r="D17" s="46"/>
      <c r="E17" s="26"/>
      <c r="F17" s="26"/>
      <c r="G17" s="47"/>
    </row>
    <row r="18" spans="1:8" ht="15.75" thickBot="1" x14ac:dyDescent="0.3">
      <c r="A18" s="43">
        <v>4</v>
      </c>
      <c r="B18" s="48" t="s">
        <v>58</v>
      </c>
      <c r="C18" s="25"/>
      <c r="D18" s="49" t="s">
        <v>59</v>
      </c>
      <c r="E18" s="50">
        <v>153881244.73000005</v>
      </c>
      <c r="F18" s="50">
        <v>162483541.63000003</v>
      </c>
      <c r="G18" s="43" t="s">
        <v>59</v>
      </c>
      <c r="H18" s="30" t="s">
        <v>84</v>
      </c>
    </row>
    <row r="19" spans="1:8" ht="15.75" thickTop="1" x14ac:dyDescent="0.25">
      <c r="A19" s="43">
        <v>5</v>
      </c>
      <c r="B19" s="51"/>
      <c r="C19" s="26"/>
      <c r="D19" s="49"/>
      <c r="E19" s="26"/>
      <c r="F19" s="26"/>
      <c r="G19" s="43"/>
    </row>
    <row r="20" spans="1:8" x14ac:dyDescent="0.25">
      <c r="A20" s="43">
        <v>6</v>
      </c>
      <c r="B20" s="52" t="s">
        <v>60</v>
      </c>
      <c r="C20" s="45"/>
      <c r="D20" s="53"/>
      <c r="E20" s="26"/>
      <c r="F20" s="26"/>
      <c r="G20" s="54"/>
    </row>
    <row r="21" spans="1:8" x14ac:dyDescent="0.25">
      <c r="A21" s="43">
        <v>7</v>
      </c>
      <c r="B21" s="51" t="s">
        <v>61</v>
      </c>
      <c r="C21" s="26"/>
      <c r="D21" s="49" t="s">
        <v>59</v>
      </c>
      <c r="E21" s="55">
        <v>52342217.620000005</v>
      </c>
      <c r="F21" s="55">
        <v>59711207.135000102</v>
      </c>
      <c r="G21" s="43" t="s">
        <v>59</v>
      </c>
      <c r="H21" s="30" t="s">
        <v>84</v>
      </c>
    </row>
    <row r="22" spans="1:8" x14ac:dyDescent="0.25">
      <c r="A22" s="43">
        <v>8</v>
      </c>
      <c r="B22" s="51" t="s">
        <v>11</v>
      </c>
      <c r="C22" s="26"/>
      <c r="D22" s="49" t="s">
        <v>59</v>
      </c>
      <c r="E22" s="56">
        <v>32287592.449999996</v>
      </c>
      <c r="F22" s="56">
        <v>37887061.047121793</v>
      </c>
      <c r="G22" s="43" t="s">
        <v>59</v>
      </c>
      <c r="H22" s="30" t="s">
        <v>84</v>
      </c>
    </row>
    <row r="23" spans="1:8" x14ac:dyDescent="0.25">
      <c r="A23" s="43">
        <v>9</v>
      </c>
      <c r="B23" s="51" t="s">
        <v>62</v>
      </c>
      <c r="C23" s="26"/>
      <c r="D23" s="49" t="s">
        <v>59</v>
      </c>
      <c r="E23" s="56">
        <v>14722.89</v>
      </c>
      <c r="F23" s="56">
        <v>-54517.369999999995</v>
      </c>
      <c r="G23" s="43" t="s">
        <v>59</v>
      </c>
      <c r="H23" s="30" t="s">
        <v>84</v>
      </c>
    </row>
    <row r="24" spans="1:8" x14ac:dyDescent="0.25">
      <c r="A24" s="43">
        <v>10</v>
      </c>
      <c r="B24" s="51" t="s">
        <v>63</v>
      </c>
      <c r="C24" s="26"/>
      <c r="D24" s="49" t="s">
        <v>59</v>
      </c>
      <c r="E24" s="56">
        <v>92437.95</v>
      </c>
      <c r="F24" s="56">
        <v>76196.31</v>
      </c>
      <c r="G24" s="43" t="s">
        <v>59</v>
      </c>
      <c r="H24" s="30" t="s">
        <v>84</v>
      </c>
    </row>
    <row r="25" spans="1:8" x14ac:dyDescent="0.25">
      <c r="A25" s="43">
        <v>11</v>
      </c>
      <c r="B25" s="51" t="s">
        <v>16</v>
      </c>
      <c r="C25" s="26"/>
      <c r="D25" s="49" t="s">
        <v>59</v>
      </c>
      <c r="E25" s="56">
        <v>2636274.0390000027</v>
      </c>
      <c r="F25" s="56">
        <v>1818103.3831439069</v>
      </c>
      <c r="G25" s="43" t="s">
        <v>59</v>
      </c>
      <c r="H25" s="30" t="s">
        <v>84</v>
      </c>
    </row>
    <row r="26" spans="1:8" x14ac:dyDescent="0.25">
      <c r="A26" s="43">
        <v>12</v>
      </c>
      <c r="B26" s="51" t="s">
        <v>19</v>
      </c>
      <c r="C26" s="26"/>
      <c r="D26" s="49" t="s">
        <v>59</v>
      </c>
      <c r="E26" s="56">
        <v>9834048.4440935124</v>
      </c>
      <c r="F26" s="56">
        <v>6079617.3530449234</v>
      </c>
      <c r="G26" s="43" t="s">
        <v>59</v>
      </c>
      <c r="H26" s="30" t="s">
        <v>84</v>
      </c>
    </row>
    <row r="27" spans="1:8" x14ac:dyDescent="0.25">
      <c r="A27" s="43">
        <v>13</v>
      </c>
      <c r="B27" s="51" t="s">
        <v>22</v>
      </c>
      <c r="C27" s="26"/>
      <c r="D27" s="49" t="s">
        <v>59</v>
      </c>
      <c r="E27" s="56">
        <v>0</v>
      </c>
      <c r="F27" s="56">
        <v>0</v>
      </c>
      <c r="G27" s="43" t="s">
        <v>59</v>
      </c>
      <c r="H27" s="30" t="s">
        <v>84</v>
      </c>
    </row>
    <row r="28" spans="1:8" x14ac:dyDescent="0.25">
      <c r="A28" s="43">
        <v>14</v>
      </c>
      <c r="B28" s="57" t="s">
        <v>64</v>
      </c>
      <c r="C28" s="26"/>
      <c r="D28" s="49" t="s">
        <v>59</v>
      </c>
      <c r="E28" s="56">
        <v>1764281.4699999997</v>
      </c>
      <c r="F28" s="56">
        <v>11786915</v>
      </c>
      <c r="G28" s="43" t="s">
        <v>59</v>
      </c>
      <c r="H28" s="30" t="s">
        <v>84</v>
      </c>
    </row>
    <row r="29" spans="1:8" ht="15.75" thickBot="1" x14ac:dyDescent="0.3">
      <c r="A29" s="43">
        <v>15</v>
      </c>
      <c r="B29" s="58" t="s">
        <v>65</v>
      </c>
      <c r="C29" s="59"/>
      <c r="D29" s="49"/>
      <c r="E29" s="60">
        <f>SUM(E21:E28)</f>
        <v>98971574.86309351</v>
      </c>
      <c r="F29" s="60">
        <f>SUM(F21:F28)</f>
        <v>117304582.85831073</v>
      </c>
      <c r="G29" s="43"/>
    </row>
    <row r="30" spans="1:8" ht="15.75" thickTop="1" x14ac:dyDescent="0.25">
      <c r="A30" s="43">
        <v>16</v>
      </c>
      <c r="B30" s="26"/>
      <c r="C30" s="26"/>
      <c r="D30" s="49"/>
      <c r="E30" s="26"/>
      <c r="F30" s="26"/>
      <c r="G30" s="43"/>
    </row>
    <row r="31" spans="1:8" ht="15.75" thickBot="1" x14ac:dyDescent="0.3">
      <c r="A31" s="43">
        <v>17</v>
      </c>
      <c r="B31" s="58" t="s">
        <v>66</v>
      </c>
      <c r="C31" s="27"/>
      <c r="D31" s="49"/>
      <c r="E31" s="50">
        <f>E18-E29</f>
        <v>54909669.866906539</v>
      </c>
      <c r="F31" s="50">
        <f>F18-F29</f>
        <v>45178958.771689296</v>
      </c>
      <c r="G31" s="43"/>
    </row>
    <row r="32" spans="1:8" ht="15.75" thickTop="1" x14ac:dyDescent="0.25">
      <c r="A32" s="43">
        <v>18</v>
      </c>
      <c r="B32" s="27"/>
      <c r="C32" s="27"/>
      <c r="D32" s="37"/>
      <c r="E32" s="61"/>
      <c r="F32" s="61"/>
      <c r="G32" s="33"/>
    </row>
    <row r="33" spans="1:16" x14ac:dyDescent="0.25">
      <c r="A33" s="43">
        <v>19</v>
      </c>
      <c r="B33" s="27"/>
      <c r="C33" s="27"/>
      <c r="D33" s="37"/>
      <c r="E33" s="33"/>
      <c r="F33" s="33"/>
      <c r="G33" s="33"/>
    </row>
    <row r="34" spans="1:16" x14ac:dyDescent="0.25">
      <c r="A34" s="43">
        <v>20</v>
      </c>
      <c r="B34" s="33"/>
      <c r="C34" s="33"/>
      <c r="D34" s="37" t="s">
        <v>49</v>
      </c>
      <c r="E34" s="33" t="str">
        <f>E13</f>
        <v>Base Period</v>
      </c>
      <c r="F34" s="33" t="str">
        <f t="shared" ref="F34:F35" si="0">F13</f>
        <v>Forecast Period</v>
      </c>
      <c r="G34" s="33" t="s">
        <v>49</v>
      </c>
    </row>
    <row r="35" spans="1:16" x14ac:dyDescent="0.25">
      <c r="A35" s="43">
        <v>21</v>
      </c>
      <c r="B35" s="40" t="s">
        <v>67</v>
      </c>
      <c r="C35" s="33"/>
      <c r="D35" s="41" t="s">
        <v>53</v>
      </c>
      <c r="E35" s="62" t="str">
        <f t="shared" ref="E35" si="1">E14</f>
        <v>Ending August 31, 2026</v>
      </c>
      <c r="F35" s="62" t="str">
        <f t="shared" si="0"/>
        <v>Ending December 31, 2027</v>
      </c>
      <c r="G35" s="39" t="s">
        <v>53</v>
      </c>
      <c r="H35" s="5" t="s">
        <v>56</v>
      </c>
    </row>
    <row r="36" spans="1:16" x14ac:dyDescent="0.25">
      <c r="A36" s="43">
        <v>22</v>
      </c>
      <c r="B36" s="33"/>
      <c r="C36" s="33"/>
      <c r="D36" s="37"/>
      <c r="E36" s="33"/>
      <c r="F36" s="33"/>
      <c r="G36" s="33"/>
    </row>
    <row r="37" spans="1:16" x14ac:dyDescent="0.25">
      <c r="A37" s="43">
        <v>23</v>
      </c>
      <c r="B37" s="51" t="s">
        <v>68</v>
      </c>
      <c r="C37" s="26"/>
      <c r="D37" s="49" t="s">
        <v>69</v>
      </c>
      <c r="E37" s="55">
        <v>676842103.57758653</v>
      </c>
      <c r="F37" s="55">
        <v>737508004.31805551</v>
      </c>
      <c r="G37" s="43" t="s">
        <v>69</v>
      </c>
      <c r="H37" s="63" t="s">
        <v>85</v>
      </c>
    </row>
    <row r="38" spans="1:16" x14ac:dyDescent="0.25">
      <c r="A38" s="43">
        <v>24</v>
      </c>
      <c r="B38" s="51" t="s">
        <v>31</v>
      </c>
      <c r="C38" s="26"/>
      <c r="D38" s="49" t="s">
        <v>70</v>
      </c>
      <c r="E38" s="64">
        <v>7.9899999999999999E-2</v>
      </c>
      <c r="F38" s="64">
        <v>7.9100000000000004E-2</v>
      </c>
      <c r="G38" s="43" t="s">
        <v>71</v>
      </c>
      <c r="H38" s="65" t="s">
        <v>86</v>
      </c>
    </row>
    <row r="39" spans="1:16" x14ac:dyDescent="0.25">
      <c r="A39" s="43">
        <v>25</v>
      </c>
      <c r="B39" s="26"/>
      <c r="C39" s="26"/>
      <c r="D39" s="49"/>
      <c r="E39" s="66"/>
      <c r="F39" s="66"/>
      <c r="G39" s="43"/>
    </row>
    <row r="40" spans="1:16" x14ac:dyDescent="0.25">
      <c r="A40" s="43">
        <v>26</v>
      </c>
      <c r="B40" s="58" t="s">
        <v>72</v>
      </c>
      <c r="C40" s="26"/>
      <c r="D40" s="49"/>
      <c r="E40" s="55">
        <f>E37*E38</f>
        <v>54079684.075849161</v>
      </c>
      <c r="F40" s="55">
        <f>F37*F38</f>
        <v>58336883.141558193</v>
      </c>
      <c r="G40" s="43"/>
      <c r="J40" s="67"/>
    </row>
    <row r="41" spans="1:16" x14ac:dyDescent="0.25">
      <c r="A41" s="43">
        <v>27</v>
      </c>
      <c r="B41" s="26"/>
      <c r="C41" s="26"/>
      <c r="D41" s="49"/>
      <c r="E41" s="68"/>
      <c r="F41" s="68"/>
      <c r="G41" s="43"/>
    </row>
    <row r="42" spans="1:16" x14ac:dyDescent="0.25">
      <c r="A42" s="43">
        <v>28</v>
      </c>
      <c r="B42" s="69" t="s">
        <v>73</v>
      </c>
      <c r="C42" s="26"/>
      <c r="D42" s="49"/>
      <c r="E42" s="70">
        <f>E31</f>
        <v>54909669.866906539</v>
      </c>
      <c r="F42" s="70">
        <f>F31</f>
        <v>45178958.771689296</v>
      </c>
      <c r="G42" s="43"/>
    </row>
    <row r="43" spans="1:16" x14ac:dyDescent="0.25">
      <c r="A43" s="43">
        <v>29</v>
      </c>
      <c r="B43" s="27"/>
      <c r="C43" s="26"/>
      <c r="D43" s="49"/>
      <c r="E43" s="61"/>
      <c r="F43" s="61"/>
      <c r="G43" s="43"/>
    </row>
    <row r="44" spans="1:16" ht="15.75" thickBot="1" x14ac:dyDescent="0.3">
      <c r="A44" s="43">
        <v>30</v>
      </c>
      <c r="B44" s="58" t="s">
        <v>74</v>
      </c>
      <c r="C44" s="25"/>
      <c r="D44" s="37"/>
      <c r="E44" s="71">
        <f>E40-E42</f>
        <v>-829985.79105737805</v>
      </c>
      <c r="F44" s="71">
        <f>F40-F42</f>
        <v>13157924.369868897</v>
      </c>
      <c r="G44" s="33"/>
    </row>
    <row r="45" spans="1:16" ht="15.75" thickTop="1" x14ac:dyDescent="0.25">
      <c r="A45" s="43">
        <v>31</v>
      </c>
      <c r="B45" s="26"/>
      <c r="C45" s="26"/>
      <c r="D45" s="49"/>
      <c r="E45" s="72"/>
      <c r="F45" s="72"/>
      <c r="G45" s="43"/>
    </row>
    <row r="46" spans="1:16" ht="30" x14ac:dyDescent="0.25">
      <c r="A46" s="43">
        <v>32</v>
      </c>
      <c r="B46" s="27" t="s">
        <v>75</v>
      </c>
      <c r="C46" s="26"/>
      <c r="D46" s="49" t="s">
        <v>76</v>
      </c>
      <c r="E46" s="73">
        <v>1.3428906160469434</v>
      </c>
      <c r="F46" s="73">
        <v>1.3428906160469434</v>
      </c>
      <c r="G46" s="43" t="s">
        <v>76</v>
      </c>
      <c r="H46" s="74" t="s">
        <v>87</v>
      </c>
    </row>
    <row r="47" spans="1:16" x14ac:dyDescent="0.25">
      <c r="A47" s="43">
        <v>33</v>
      </c>
      <c r="B47" s="26"/>
      <c r="C47" s="26"/>
      <c r="D47" s="49"/>
      <c r="E47" s="26"/>
      <c r="F47" s="26"/>
      <c r="N47"/>
      <c r="O47"/>
      <c r="P47"/>
    </row>
    <row r="48" spans="1:16" ht="15.75" thickBot="1" x14ac:dyDescent="0.3">
      <c r="A48" s="43">
        <v>34</v>
      </c>
      <c r="B48" s="58" t="s">
        <v>77</v>
      </c>
      <c r="C48" s="27"/>
      <c r="D48" s="37"/>
      <c r="E48" s="71">
        <f>E44*E46</f>
        <v>-1114580.130263252</v>
      </c>
      <c r="F48" s="71">
        <f>F44*F46</f>
        <v>17669653.162952334</v>
      </c>
      <c r="G48" s="75"/>
      <c r="H48" s="76"/>
      <c r="M48"/>
      <c r="N48" s="77"/>
      <c r="O48" s="67"/>
      <c r="P48" s="78"/>
    </row>
    <row r="49" spans="1:19" ht="15.75" thickTop="1" x14ac:dyDescent="0.25">
      <c r="A49" s="43">
        <v>35</v>
      </c>
      <c r="B49" s="26"/>
      <c r="C49" s="26"/>
      <c r="D49" s="43"/>
      <c r="E49" s="25"/>
      <c r="F49" s="79"/>
      <c r="G49" s="80"/>
      <c r="H49" s="26"/>
      <c r="I49" s="61"/>
      <c r="P49"/>
      <c r="Q49"/>
    </row>
    <row r="50" spans="1:19" ht="30.75" thickBot="1" x14ac:dyDescent="0.3">
      <c r="A50" s="43">
        <v>36</v>
      </c>
      <c r="B50" s="81" t="s">
        <v>78</v>
      </c>
      <c r="C50" s="27"/>
      <c r="D50" s="33"/>
      <c r="E50" s="82">
        <f>E48/E18</f>
        <v>-7.2431187583574183E-3</v>
      </c>
      <c r="F50" s="82">
        <f>((F48+F18)/F18)-1</f>
        <v>0.10874734133496955</v>
      </c>
      <c r="G50" s="43"/>
      <c r="H50" s="26"/>
      <c r="I50" s="26"/>
      <c r="P50" s="83"/>
      <c r="Q50" s="83"/>
      <c r="R50" s="83"/>
    </row>
    <row r="51" spans="1:19" ht="15.75" thickTop="1" x14ac:dyDescent="0.25">
      <c r="A51" s="43">
        <v>37</v>
      </c>
      <c r="B51" s="25"/>
      <c r="C51" s="25"/>
      <c r="D51" s="25"/>
      <c r="E51" s="61"/>
      <c r="F51" s="61"/>
      <c r="G51" s="43"/>
      <c r="I51" s="26"/>
      <c r="P51" s="83"/>
      <c r="Q51" s="83"/>
      <c r="R51" s="83"/>
      <c r="S51" s="84"/>
    </row>
    <row r="52" spans="1:19" ht="15.75" thickBot="1" x14ac:dyDescent="0.3">
      <c r="A52" s="43">
        <v>38</v>
      </c>
      <c r="B52" s="58" t="s">
        <v>79</v>
      </c>
      <c r="C52" s="26"/>
      <c r="D52" s="26"/>
      <c r="E52" s="71">
        <f>E18+E48</f>
        <v>152766664.59973681</v>
      </c>
      <c r="F52" s="71">
        <f>ROUNDDOWN(F18+F48,0)</f>
        <v>180153194</v>
      </c>
      <c r="G52" s="85"/>
      <c r="I52" s="26"/>
      <c r="P52" s="83"/>
      <c r="Q52" s="83"/>
      <c r="R52" s="83"/>
      <c r="S52" s="67"/>
    </row>
    <row r="53" spans="1:19" ht="15.75" thickTop="1" x14ac:dyDescent="0.25">
      <c r="A53" s="43"/>
      <c r="B53" s="26"/>
      <c r="C53" s="26"/>
      <c r="D53" s="26"/>
      <c r="E53" s="26"/>
      <c r="F53" s="66"/>
      <c r="G53" s="86"/>
      <c r="I53" s="26"/>
      <c r="S53" s="67"/>
    </row>
    <row r="54" spans="1:19" x14ac:dyDescent="0.25">
      <c r="A54" s="43"/>
      <c r="G54" s="86"/>
      <c r="H54" s="67"/>
      <c r="S54" s="67"/>
    </row>
    <row r="55" spans="1:19" x14ac:dyDescent="0.25">
      <c r="A55" s="43"/>
      <c r="B55" s="26"/>
      <c r="C55" s="26"/>
      <c r="D55" s="26"/>
      <c r="E55" s="26"/>
      <c r="F55" s="26"/>
      <c r="G55" s="86"/>
      <c r="H55" s="87"/>
      <c r="I55" s="26"/>
      <c r="J55"/>
      <c r="S55" s="67"/>
    </row>
    <row r="56" spans="1:19" x14ac:dyDescent="0.25">
      <c r="A56" s="43"/>
      <c r="B56" s="26"/>
      <c r="C56" s="26"/>
      <c r="D56" s="26"/>
      <c r="E56" s="55"/>
      <c r="F56" s="55"/>
      <c r="G56" s="86"/>
      <c r="H56" s="55"/>
      <c r="I56" s="26"/>
      <c r="J56"/>
      <c r="S56" s="67"/>
    </row>
    <row r="57" spans="1:19" x14ac:dyDescent="0.25">
      <c r="B57"/>
      <c r="E57" s="88"/>
      <c r="H57" s="55"/>
      <c r="J57"/>
      <c r="S57" s="67"/>
    </row>
    <row r="58" spans="1:19" x14ac:dyDescent="0.25">
      <c r="B58"/>
      <c r="E58" s="88"/>
      <c r="G58" s="86"/>
      <c r="H58" s="67"/>
      <c r="J58"/>
      <c r="S58" s="67"/>
    </row>
    <row r="59" spans="1:19" x14ac:dyDescent="0.25">
      <c r="B59"/>
      <c r="E59" s="88"/>
      <c r="H59" s="67"/>
      <c r="J59"/>
      <c r="S59" s="67"/>
    </row>
    <row r="60" spans="1:19" x14ac:dyDescent="0.25">
      <c r="B60"/>
      <c r="E60" s="88"/>
      <c r="G60" s="86"/>
      <c r="H60" s="67"/>
      <c r="J60"/>
      <c r="S60" s="67"/>
    </row>
    <row r="61" spans="1:19" x14ac:dyDescent="0.25">
      <c r="B61"/>
      <c r="E61" s="88"/>
      <c r="G61" s="86"/>
      <c r="H61" s="67"/>
      <c r="J61"/>
      <c r="S61" s="67"/>
    </row>
    <row r="62" spans="1:19" x14ac:dyDescent="0.25">
      <c r="B62"/>
      <c r="E62" s="88"/>
      <c r="G62" s="86"/>
      <c r="H62" s="67"/>
      <c r="J62"/>
      <c r="S62" s="67"/>
    </row>
    <row r="63" spans="1:19" x14ac:dyDescent="0.25">
      <c r="B63"/>
      <c r="E63" s="88"/>
      <c r="G63" s="86"/>
      <c r="H63" s="67"/>
      <c r="J63"/>
      <c r="S63" s="67"/>
    </row>
    <row r="64" spans="1:19" x14ac:dyDescent="0.25">
      <c r="E64" s="67"/>
      <c r="F64" s="67"/>
      <c r="G64" s="86"/>
      <c r="H64" s="67"/>
      <c r="J64"/>
      <c r="S64" s="67"/>
    </row>
    <row r="65" spans="6:19" x14ac:dyDescent="0.25">
      <c r="S65" s="67"/>
    </row>
    <row r="66" spans="6:19" x14ac:dyDescent="0.25">
      <c r="S66" s="67"/>
    </row>
    <row r="67" spans="6:19" x14ac:dyDescent="0.25">
      <c r="F67" s="67"/>
    </row>
    <row r="115" spans="11:11" x14ac:dyDescent="0.25">
      <c r="K115" s="72"/>
    </row>
  </sheetData>
  <mergeCells count="5">
    <mergeCell ref="A5:H5"/>
    <mergeCell ref="A6:H6"/>
    <mergeCell ref="A7:H7"/>
    <mergeCell ref="A8:H8"/>
    <mergeCell ref="A9:H9"/>
  </mergeCells>
  <pageMargins left="0.22" right="0.23" top="0.37" bottom="0.4" header="0.3" footer="0.3"/>
  <pageSetup scale="58" orientation="landscape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8245F-E1C6-44ED-B34D-0AE2102C3FFB}">
  <sheetPr>
    <pageSetUpPr fitToPage="1"/>
  </sheetPr>
  <dimension ref="A1:S112"/>
  <sheetViews>
    <sheetView tabSelected="1" zoomScale="80" zoomScaleNormal="80" zoomScaleSheetLayoutView="90" workbookViewId="0">
      <selection activeCell="A5" sqref="A5:H5"/>
    </sheetView>
  </sheetViews>
  <sheetFormatPr defaultColWidth="9.140625" defaultRowHeight="15" x14ac:dyDescent="0.25"/>
  <cols>
    <col min="1" max="1" width="7.42578125" style="30" customWidth="1"/>
    <col min="2" max="2" width="59.28515625" style="30" customWidth="1"/>
    <col min="3" max="3" width="1.5703125" style="30" hidden="1" customWidth="1"/>
    <col min="4" max="4" width="21.5703125" style="30" hidden="1" customWidth="1"/>
    <col min="5" max="5" width="27.28515625" style="30" customWidth="1"/>
    <col min="6" max="6" width="30.28515625" style="30" customWidth="1"/>
    <col min="7" max="7" width="25.140625" style="28" bestFit="1" customWidth="1"/>
    <col min="8" max="8" width="75.28515625" style="30" customWidth="1"/>
    <col min="9" max="9" width="9.140625" style="30"/>
    <col min="10" max="10" width="14" style="30" customWidth="1"/>
    <col min="11" max="13" width="9.140625" style="30"/>
    <col min="14" max="14" width="16.140625" style="30" bestFit="1" customWidth="1"/>
    <col min="15" max="15" width="13.7109375" style="30" bestFit="1" customWidth="1"/>
    <col min="16" max="16" width="16.85546875" style="30" bestFit="1" customWidth="1"/>
    <col min="17" max="17" width="15.5703125" style="30" bestFit="1" customWidth="1"/>
    <col min="18" max="18" width="9.140625" style="30"/>
    <col min="19" max="19" width="14.85546875" style="30" bestFit="1" customWidth="1"/>
    <col min="20" max="16384" width="9.140625" style="30"/>
  </cols>
  <sheetData>
    <row r="1" spans="1:8" x14ac:dyDescent="0.25">
      <c r="H1" s="27"/>
    </row>
    <row r="2" spans="1:8" x14ac:dyDescent="0.25">
      <c r="A2" s="95" t="s">
        <v>82</v>
      </c>
      <c r="B2" s="95"/>
      <c r="C2" s="95"/>
      <c r="D2" s="95"/>
      <c r="E2" s="95"/>
      <c r="F2" s="95"/>
      <c r="G2" s="95"/>
      <c r="H2" s="95"/>
    </row>
    <row r="3" spans="1:8" x14ac:dyDescent="0.25">
      <c r="A3" s="95" t="s">
        <v>43</v>
      </c>
      <c r="B3" s="95"/>
      <c r="C3" s="95"/>
      <c r="D3" s="95"/>
      <c r="E3" s="95"/>
      <c r="F3" s="95"/>
      <c r="G3" s="95"/>
      <c r="H3" s="95"/>
    </row>
    <row r="4" spans="1:8" x14ac:dyDescent="0.25">
      <c r="A4" s="95" t="s">
        <v>46</v>
      </c>
      <c r="B4" s="95"/>
      <c r="C4" s="95"/>
      <c r="D4" s="95"/>
      <c r="E4" s="95"/>
      <c r="F4" s="95"/>
      <c r="G4" s="95"/>
      <c r="H4" s="95"/>
    </row>
    <row r="5" spans="1:8" x14ac:dyDescent="0.25">
      <c r="A5" s="96" t="s">
        <v>94</v>
      </c>
      <c r="B5" s="96"/>
      <c r="C5" s="96"/>
      <c r="D5" s="96"/>
      <c r="E5" s="96"/>
      <c r="F5" s="96"/>
      <c r="G5" s="96"/>
      <c r="H5" s="96"/>
    </row>
    <row r="6" spans="1:8" x14ac:dyDescent="0.25">
      <c r="A6" s="95"/>
      <c r="B6" s="95"/>
      <c r="C6" s="95"/>
      <c r="D6" s="95"/>
      <c r="E6" s="95"/>
      <c r="F6" s="95"/>
      <c r="G6" s="95"/>
      <c r="H6" s="95"/>
    </row>
    <row r="7" spans="1:8" x14ac:dyDescent="0.25">
      <c r="A7" s="25"/>
      <c r="B7" s="25"/>
      <c r="C7" s="25"/>
      <c r="D7" s="25"/>
      <c r="E7" s="25"/>
      <c r="F7" s="25"/>
      <c r="H7" s="34" t="s">
        <v>44</v>
      </c>
    </row>
    <row r="8" spans="1:8" x14ac:dyDescent="0.25">
      <c r="A8" s="35" t="s">
        <v>47</v>
      </c>
      <c r="B8" s="26"/>
      <c r="C8" s="25"/>
      <c r="D8" s="25"/>
      <c r="E8" s="25"/>
      <c r="F8" s="25"/>
      <c r="H8" s="34" t="s">
        <v>80</v>
      </c>
    </row>
    <row r="9" spans="1:8" x14ac:dyDescent="0.25">
      <c r="A9" s="36" t="s">
        <v>48</v>
      </c>
      <c r="B9" s="26"/>
      <c r="C9" s="26"/>
      <c r="D9" s="37"/>
      <c r="E9" s="33"/>
      <c r="F9" s="33"/>
      <c r="H9" s="38" t="s">
        <v>83</v>
      </c>
    </row>
    <row r="10" spans="1:8" x14ac:dyDescent="0.25">
      <c r="A10" s="33"/>
      <c r="B10" s="26"/>
      <c r="C10" s="26"/>
      <c r="D10" s="37" t="s">
        <v>49</v>
      </c>
      <c r="E10" s="33" t="s">
        <v>50</v>
      </c>
      <c r="F10" s="33" t="s">
        <v>51</v>
      </c>
      <c r="G10" s="33" t="s">
        <v>49</v>
      </c>
    </row>
    <row r="11" spans="1:8" x14ac:dyDescent="0.25">
      <c r="A11" s="39" t="s">
        <v>52</v>
      </c>
      <c r="B11" s="40"/>
      <c r="C11" s="33"/>
      <c r="D11" s="41" t="s">
        <v>53</v>
      </c>
      <c r="E11" s="42" t="s">
        <v>54</v>
      </c>
      <c r="F11" s="42" t="s">
        <v>55</v>
      </c>
      <c r="G11" s="39" t="s">
        <v>53</v>
      </c>
      <c r="H11" s="5" t="s">
        <v>56</v>
      </c>
    </row>
    <row r="12" spans="1:8" x14ac:dyDescent="0.25">
      <c r="A12" s="43">
        <v>1</v>
      </c>
      <c r="B12" s="33"/>
      <c r="C12" s="33"/>
      <c r="D12" s="37"/>
      <c r="E12" s="33"/>
      <c r="F12" s="33"/>
    </row>
    <row r="13" spans="1:8" x14ac:dyDescent="0.25">
      <c r="A13" s="43">
        <v>2</v>
      </c>
      <c r="B13" s="44" t="s">
        <v>57</v>
      </c>
      <c r="C13" s="45"/>
      <c r="D13" s="46"/>
      <c r="E13" s="26"/>
      <c r="F13" s="26"/>
    </row>
    <row r="14" spans="1:8" x14ac:dyDescent="0.25">
      <c r="A14" s="43">
        <v>3</v>
      </c>
      <c r="B14" s="45"/>
      <c r="C14" s="45"/>
      <c r="D14" s="46"/>
      <c r="E14" s="26"/>
      <c r="F14" s="26"/>
      <c r="G14" s="47"/>
    </row>
    <row r="15" spans="1:8" ht="15.75" thickBot="1" x14ac:dyDescent="0.3">
      <c r="A15" s="43">
        <v>4</v>
      </c>
      <c r="B15" s="48" t="s">
        <v>58</v>
      </c>
      <c r="C15" s="25"/>
      <c r="D15" s="49" t="s">
        <v>59</v>
      </c>
      <c r="E15" s="50">
        <v>153881244.73000005</v>
      </c>
      <c r="F15" s="50">
        <v>160654240.82000002</v>
      </c>
      <c r="G15" s="43" t="s">
        <v>59</v>
      </c>
      <c r="H15" s="30" t="s">
        <v>88</v>
      </c>
    </row>
    <row r="16" spans="1:8" ht="15.75" thickTop="1" x14ac:dyDescent="0.25">
      <c r="A16" s="43">
        <v>5</v>
      </c>
      <c r="B16" s="51"/>
      <c r="C16" s="26"/>
      <c r="D16" s="49"/>
      <c r="E16" s="26"/>
      <c r="F16" s="26"/>
      <c r="G16" s="43"/>
    </row>
    <row r="17" spans="1:8" x14ac:dyDescent="0.25">
      <c r="A17" s="43">
        <v>6</v>
      </c>
      <c r="B17" s="52" t="s">
        <v>60</v>
      </c>
      <c r="C17" s="45"/>
      <c r="D17" s="53"/>
      <c r="E17" s="26"/>
      <c r="F17" s="26"/>
      <c r="G17" s="54"/>
    </row>
    <row r="18" spans="1:8" x14ac:dyDescent="0.25">
      <c r="A18" s="43">
        <v>7</v>
      </c>
      <c r="B18" s="51" t="s">
        <v>61</v>
      </c>
      <c r="C18" s="26"/>
      <c r="D18" s="49" t="s">
        <v>59</v>
      </c>
      <c r="E18" s="55">
        <v>52342217.620000005</v>
      </c>
      <c r="F18" s="55">
        <v>57175917.565000109</v>
      </c>
      <c r="G18" s="43" t="s">
        <v>59</v>
      </c>
      <c r="H18" s="30" t="s">
        <v>88</v>
      </c>
    </row>
    <row r="19" spans="1:8" x14ac:dyDescent="0.25">
      <c r="A19" s="43">
        <v>8</v>
      </c>
      <c r="B19" s="51" t="s">
        <v>11</v>
      </c>
      <c r="C19" s="26"/>
      <c r="D19" s="49" t="s">
        <v>59</v>
      </c>
      <c r="E19" s="56">
        <v>32287592.449999996</v>
      </c>
      <c r="F19" s="56">
        <v>37845101.581352301</v>
      </c>
      <c r="G19" s="43" t="s">
        <v>59</v>
      </c>
      <c r="H19" s="30" t="s">
        <v>88</v>
      </c>
    </row>
    <row r="20" spans="1:8" x14ac:dyDescent="0.25">
      <c r="A20" s="43">
        <v>9</v>
      </c>
      <c r="B20" s="51" t="s">
        <v>62</v>
      </c>
      <c r="C20" s="26"/>
      <c r="D20" s="49" t="s">
        <v>59</v>
      </c>
      <c r="E20" s="56">
        <v>14722.89</v>
      </c>
      <c r="F20" s="56">
        <v>-54517.369999999995</v>
      </c>
      <c r="G20" s="43" t="s">
        <v>59</v>
      </c>
      <c r="H20" s="30" t="s">
        <v>88</v>
      </c>
    </row>
    <row r="21" spans="1:8" x14ac:dyDescent="0.25">
      <c r="A21" s="43">
        <v>10</v>
      </c>
      <c r="B21" s="51" t="s">
        <v>63</v>
      </c>
      <c r="C21" s="26"/>
      <c r="D21" s="49" t="s">
        <v>59</v>
      </c>
      <c r="E21" s="56">
        <v>92437.95</v>
      </c>
      <c r="F21" s="56">
        <v>57080.039999999994</v>
      </c>
      <c r="G21" s="43" t="s">
        <v>59</v>
      </c>
      <c r="H21" s="30" t="s">
        <v>88</v>
      </c>
    </row>
    <row r="22" spans="1:8" x14ac:dyDescent="0.25">
      <c r="A22" s="43">
        <v>11</v>
      </c>
      <c r="B22" s="51" t="s">
        <v>16</v>
      </c>
      <c r="C22" s="26"/>
      <c r="D22" s="49" t="s">
        <v>59</v>
      </c>
      <c r="E22" s="56">
        <v>2634516.2390000029</v>
      </c>
      <c r="F22" s="56">
        <v>1860616.1526708645</v>
      </c>
      <c r="G22" s="43" t="s">
        <v>59</v>
      </c>
      <c r="H22" s="30" t="s">
        <v>88</v>
      </c>
    </row>
    <row r="23" spans="1:8" x14ac:dyDescent="0.25">
      <c r="A23" s="43">
        <v>12</v>
      </c>
      <c r="B23" s="51" t="s">
        <v>19</v>
      </c>
      <c r="C23" s="26"/>
      <c r="D23" s="49" t="s">
        <v>59</v>
      </c>
      <c r="E23" s="56">
        <v>9827034.8220935129</v>
      </c>
      <c r="F23" s="56">
        <v>6249243.3034574874</v>
      </c>
      <c r="G23" s="43" t="s">
        <v>59</v>
      </c>
      <c r="H23" s="30" t="s">
        <v>88</v>
      </c>
    </row>
    <row r="24" spans="1:8" x14ac:dyDescent="0.25">
      <c r="A24" s="43">
        <v>13</v>
      </c>
      <c r="B24" s="51" t="s">
        <v>22</v>
      </c>
      <c r="C24" s="26"/>
      <c r="D24" s="49" t="s">
        <v>59</v>
      </c>
      <c r="E24" s="56">
        <v>0</v>
      </c>
      <c r="F24" s="56">
        <v>0</v>
      </c>
      <c r="G24" s="43" t="s">
        <v>59</v>
      </c>
      <c r="H24" s="30" t="s">
        <v>88</v>
      </c>
    </row>
    <row r="25" spans="1:8" x14ac:dyDescent="0.25">
      <c r="A25" s="43">
        <v>14</v>
      </c>
      <c r="B25" s="57" t="s">
        <v>64</v>
      </c>
      <c r="C25" s="26"/>
      <c r="D25" s="49" t="s">
        <v>59</v>
      </c>
      <c r="E25" s="56">
        <v>1764281.4699999997</v>
      </c>
      <c r="F25" s="56">
        <v>11731042</v>
      </c>
      <c r="G25" s="43" t="s">
        <v>59</v>
      </c>
      <c r="H25" s="30" t="s">
        <v>88</v>
      </c>
    </row>
    <row r="26" spans="1:8" ht="15.75" thickBot="1" x14ac:dyDescent="0.3">
      <c r="A26" s="43">
        <v>15</v>
      </c>
      <c r="B26" s="58" t="s">
        <v>65</v>
      </c>
      <c r="C26" s="59"/>
      <c r="D26" s="49"/>
      <c r="E26" s="60">
        <f>SUM(E18:E25)</f>
        <v>98962803.441093519</v>
      </c>
      <c r="F26" s="60">
        <f>SUM(F18:F25)</f>
        <v>114864483.27248076</v>
      </c>
      <c r="G26" s="43"/>
    </row>
    <row r="27" spans="1:8" ht="15.75" thickTop="1" x14ac:dyDescent="0.25">
      <c r="A27" s="43">
        <v>16</v>
      </c>
      <c r="B27" s="26"/>
      <c r="C27" s="26"/>
      <c r="D27" s="49"/>
      <c r="E27" s="26"/>
      <c r="F27" s="26"/>
      <c r="G27" s="43"/>
    </row>
    <row r="28" spans="1:8" ht="15.75" thickBot="1" x14ac:dyDescent="0.3">
      <c r="A28" s="43">
        <v>17</v>
      </c>
      <c r="B28" s="58" t="s">
        <v>66</v>
      </c>
      <c r="C28" s="27"/>
      <c r="D28" s="49"/>
      <c r="E28" s="50">
        <f>E15-E26</f>
        <v>54918441.28890653</v>
      </c>
      <c r="F28" s="50">
        <f>F15-F26</f>
        <v>45789757.547519267</v>
      </c>
      <c r="G28" s="43"/>
    </row>
    <row r="29" spans="1:8" ht="15.75" thickTop="1" x14ac:dyDescent="0.25">
      <c r="A29" s="43">
        <v>18</v>
      </c>
      <c r="B29" s="27"/>
      <c r="C29" s="27"/>
      <c r="D29" s="37"/>
      <c r="E29" s="61"/>
      <c r="F29" s="61"/>
      <c r="G29" s="33"/>
    </row>
    <row r="30" spans="1:8" x14ac:dyDescent="0.25">
      <c r="A30" s="43">
        <v>19</v>
      </c>
      <c r="B30" s="27"/>
      <c r="C30" s="27"/>
      <c r="D30" s="37"/>
      <c r="E30" s="33"/>
      <c r="F30" s="33"/>
      <c r="G30" s="33"/>
    </row>
    <row r="31" spans="1:8" x14ac:dyDescent="0.25">
      <c r="A31" s="43">
        <v>20</v>
      </c>
      <c r="B31" s="33"/>
      <c r="C31" s="33"/>
      <c r="D31" s="37" t="s">
        <v>49</v>
      </c>
      <c r="E31" s="33" t="str">
        <f>E10</f>
        <v>Base Period</v>
      </c>
      <c r="F31" s="33" t="str">
        <f t="shared" ref="F31:F32" si="0">F10</f>
        <v>Forecast Period</v>
      </c>
      <c r="G31" s="33" t="s">
        <v>49</v>
      </c>
    </row>
    <row r="32" spans="1:8" x14ac:dyDescent="0.25">
      <c r="A32" s="43">
        <v>21</v>
      </c>
      <c r="B32" s="40" t="s">
        <v>67</v>
      </c>
      <c r="C32" s="33"/>
      <c r="D32" s="41" t="s">
        <v>53</v>
      </c>
      <c r="E32" s="62" t="str">
        <f t="shared" ref="E32" si="1">E11</f>
        <v>Ending August 31, 2026</v>
      </c>
      <c r="F32" s="62" t="str">
        <f t="shared" si="0"/>
        <v>Ending December 31, 2027</v>
      </c>
      <c r="G32" s="39" t="s">
        <v>53</v>
      </c>
      <c r="H32" s="5" t="s">
        <v>56</v>
      </c>
    </row>
    <row r="33" spans="1:19" x14ac:dyDescent="0.25">
      <c r="A33" s="43">
        <v>22</v>
      </c>
      <c r="B33" s="33"/>
      <c r="C33" s="33"/>
      <c r="D33" s="37"/>
      <c r="E33" s="33"/>
      <c r="F33" s="33"/>
      <c r="G33" s="33"/>
    </row>
    <row r="34" spans="1:19" x14ac:dyDescent="0.25">
      <c r="A34" s="43">
        <v>23</v>
      </c>
      <c r="B34" s="51" t="s">
        <v>68</v>
      </c>
      <c r="C34" s="26"/>
      <c r="D34" s="49" t="s">
        <v>69</v>
      </c>
      <c r="E34" s="55">
        <v>678462183.57758653</v>
      </c>
      <c r="F34" s="55">
        <v>736290457.73367345</v>
      </c>
      <c r="G34" s="43" t="s">
        <v>69</v>
      </c>
      <c r="H34" s="63" t="s">
        <v>85</v>
      </c>
    </row>
    <row r="35" spans="1:19" x14ac:dyDescent="0.25">
      <c r="A35" s="43">
        <v>24</v>
      </c>
      <c r="B35" s="51" t="s">
        <v>31</v>
      </c>
      <c r="C35" s="26"/>
      <c r="D35" s="49" t="s">
        <v>70</v>
      </c>
      <c r="E35" s="64">
        <v>7.9899999999999999E-2</v>
      </c>
      <c r="F35" s="64">
        <v>7.9100000000000004E-2</v>
      </c>
      <c r="G35" s="43" t="s">
        <v>71</v>
      </c>
      <c r="H35" s="65" t="s">
        <v>86</v>
      </c>
    </row>
    <row r="36" spans="1:19" x14ac:dyDescent="0.25">
      <c r="A36" s="43">
        <v>25</v>
      </c>
      <c r="B36" s="26"/>
      <c r="C36" s="26"/>
      <c r="D36" s="49"/>
      <c r="E36" s="66"/>
      <c r="F36" s="66"/>
      <c r="G36" s="43"/>
    </row>
    <row r="37" spans="1:19" x14ac:dyDescent="0.25">
      <c r="A37" s="43">
        <v>26</v>
      </c>
      <c r="B37" s="58" t="s">
        <v>72</v>
      </c>
      <c r="C37" s="26"/>
      <c r="D37" s="49"/>
      <c r="E37" s="55">
        <f>E34*E35</f>
        <v>54209128.467849165</v>
      </c>
      <c r="F37" s="55">
        <f>F34*F35</f>
        <v>58240575.20673357</v>
      </c>
      <c r="G37" s="43"/>
      <c r="J37" s="67"/>
    </row>
    <row r="38" spans="1:19" x14ac:dyDescent="0.25">
      <c r="A38" s="43">
        <v>27</v>
      </c>
      <c r="B38" s="26"/>
      <c r="C38" s="26"/>
      <c r="D38" s="49"/>
      <c r="E38" s="68"/>
      <c r="F38" s="68"/>
      <c r="G38" s="43"/>
    </row>
    <row r="39" spans="1:19" x14ac:dyDescent="0.25">
      <c r="A39" s="43">
        <v>28</v>
      </c>
      <c r="B39" s="69" t="s">
        <v>73</v>
      </c>
      <c r="C39" s="26"/>
      <c r="D39" s="49"/>
      <c r="E39" s="70">
        <f>E28</f>
        <v>54918441.28890653</v>
      </c>
      <c r="F39" s="70">
        <f>F28</f>
        <v>45789757.547519267</v>
      </c>
      <c r="G39" s="43"/>
    </row>
    <row r="40" spans="1:19" x14ac:dyDescent="0.25">
      <c r="A40" s="43">
        <v>29</v>
      </c>
      <c r="B40" s="27"/>
      <c r="C40" s="26"/>
      <c r="D40" s="49"/>
      <c r="E40" s="61"/>
      <c r="F40" s="61"/>
      <c r="G40" s="43"/>
    </row>
    <row r="41" spans="1:19" ht="15.75" thickBot="1" x14ac:dyDescent="0.3">
      <c r="A41" s="43">
        <v>30</v>
      </c>
      <c r="B41" s="58" t="s">
        <v>74</v>
      </c>
      <c r="C41" s="25"/>
      <c r="D41" s="37"/>
      <c r="E41" s="71">
        <f>E37-E39</f>
        <v>-709312.82105736434</v>
      </c>
      <c r="F41" s="71">
        <f>F37-F39</f>
        <v>12450817.659214303</v>
      </c>
      <c r="G41" s="33"/>
    </row>
    <row r="42" spans="1:19" ht="15.75" thickTop="1" x14ac:dyDescent="0.25">
      <c r="A42" s="43">
        <v>31</v>
      </c>
      <c r="B42" s="26"/>
      <c r="C42" s="26"/>
      <c r="D42" s="49"/>
      <c r="E42" s="72"/>
      <c r="F42" s="72"/>
      <c r="G42" s="43"/>
    </row>
    <row r="43" spans="1:19" ht="30" x14ac:dyDescent="0.25">
      <c r="A43" s="43">
        <v>32</v>
      </c>
      <c r="B43" s="27" t="s">
        <v>75</v>
      </c>
      <c r="C43" s="26"/>
      <c r="D43" s="49" t="s">
        <v>76</v>
      </c>
      <c r="E43" s="73">
        <v>1.3428906160469434</v>
      </c>
      <c r="F43" s="73">
        <v>1.3428906160469434</v>
      </c>
      <c r="G43" s="43" t="s">
        <v>76</v>
      </c>
      <c r="H43" s="74" t="s">
        <v>89</v>
      </c>
    </row>
    <row r="44" spans="1:19" x14ac:dyDescent="0.25">
      <c r="A44" s="43">
        <v>33</v>
      </c>
      <c r="B44" s="26"/>
      <c r="C44" s="26"/>
      <c r="D44" s="49"/>
      <c r="E44" s="26"/>
      <c r="F44" s="26"/>
      <c r="N44"/>
      <c r="O44"/>
      <c r="P44"/>
    </row>
    <row r="45" spans="1:19" ht="15.75" thickBot="1" x14ac:dyDescent="0.3">
      <c r="A45" s="43">
        <v>34</v>
      </c>
      <c r="B45" s="58" t="s">
        <v>77</v>
      </c>
      <c r="C45" s="27"/>
      <c r="D45" s="37"/>
      <c r="E45" s="71">
        <f>E41*E43</f>
        <v>-952529.53123971936</v>
      </c>
      <c r="F45" s="71">
        <f>F41*F43</f>
        <v>16720086.196670456</v>
      </c>
      <c r="G45" s="75"/>
      <c r="H45" s="76"/>
      <c r="M45"/>
      <c r="N45" s="77"/>
      <c r="O45" s="67"/>
      <c r="P45" s="78"/>
    </row>
    <row r="46" spans="1:19" ht="15.75" thickTop="1" x14ac:dyDescent="0.25">
      <c r="A46" s="43">
        <v>35</v>
      </c>
      <c r="B46" s="26"/>
      <c r="C46" s="26"/>
      <c r="D46" s="43"/>
      <c r="E46" s="25"/>
      <c r="F46" s="79"/>
      <c r="G46" s="80"/>
      <c r="H46" s="26"/>
      <c r="I46" s="61"/>
      <c r="P46"/>
      <c r="Q46"/>
    </row>
    <row r="47" spans="1:19" ht="30.75" thickBot="1" x14ac:dyDescent="0.3">
      <c r="A47" s="43">
        <v>36</v>
      </c>
      <c r="B47" s="81" t="s">
        <v>78</v>
      </c>
      <c r="C47" s="27"/>
      <c r="D47" s="33"/>
      <c r="E47" s="82">
        <f>E45/E15</f>
        <v>-6.1900300644891918E-3</v>
      </c>
      <c r="F47" s="82">
        <f>((F45+F15)/F15)-1</f>
        <v>0.10407497562049373</v>
      </c>
      <c r="G47" s="43"/>
      <c r="H47" s="26"/>
      <c r="I47" s="26"/>
      <c r="P47" s="83"/>
      <c r="Q47" s="83"/>
      <c r="R47" s="83"/>
    </row>
    <row r="48" spans="1:19" ht="15.75" thickTop="1" x14ac:dyDescent="0.25">
      <c r="A48" s="43">
        <v>37</v>
      </c>
      <c r="B48" s="25"/>
      <c r="C48" s="25"/>
      <c r="D48" s="25"/>
      <c r="E48" s="61"/>
      <c r="F48" s="61"/>
      <c r="G48" s="43"/>
      <c r="I48" s="26"/>
      <c r="P48" s="83"/>
      <c r="Q48" s="83"/>
      <c r="R48" s="83"/>
      <c r="S48" s="84"/>
    </row>
    <row r="49" spans="1:19" ht="15.75" thickBot="1" x14ac:dyDescent="0.3">
      <c r="A49" s="43">
        <v>38</v>
      </c>
      <c r="B49" s="58" t="s">
        <v>79</v>
      </c>
      <c r="C49" s="26"/>
      <c r="D49" s="26"/>
      <c r="E49" s="71">
        <f>E15+E45</f>
        <v>152928715.19876033</v>
      </c>
      <c r="F49" s="71">
        <f>ROUNDDOWN(F15+F45,0)</f>
        <v>177374327</v>
      </c>
      <c r="G49" s="85"/>
      <c r="I49" s="26"/>
      <c r="P49" s="83"/>
      <c r="Q49" s="83"/>
      <c r="R49" s="83"/>
      <c r="S49" s="67"/>
    </row>
    <row r="50" spans="1:19" ht="15.75" thickTop="1" x14ac:dyDescent="0.25">
      <c r="A50" s="43"/>
      <c r="B50" s="26"/>
      <c r="C50" s="26"/>
      <c r="D50" s="26"/>
      <c r="E50" s="26"/>
      <c r="F50" s="66"/>
      <c r="G50" s="86"/>
      <c r="I50" s="26"/>
      <c r="S50" s="67"/>
    </row>
    <row r="51" spans="1:19" x14ac:dyDescent="0.25">
      <c r="A51" s="43"/>
      <c r="G51" s="86"/>
      <c r="H51" s="67"/>
      <c r="S51" s="67"/>
    </row>
    <row r="52" spans="1:19" x14ac:dyDescent="0.25">
      <c r="A52" s="43"/>
      <c r="B52" s="26"/>
      <c r="C52" s="26"/>
      <c r="D52" s="26"/>
      <c r="E52" s="26"/>
      <c r="F52" s="26"/>
      <c r="G52" s="86"/>
      <c r="H52" s="87"/>
      <c r="I52" s="26"/>
      <c r="J52"/>
      <c r="S52" s="67"/>
    </row>
    <row r="53" spans="1:19" x14ac:dyDescent="0.25">
      <c r="A53" s="43"/>
      <c r="B53" s="26"/>
      <c r="C53" s="26"/>
      <c r="D53" s="26"/>
      <c r="E53" s="55"/>
      <c r="F53" s="55"/>
      <c r="G53" s="86"/>
      <c r="H53" s="55"/>
      <c r="I53" s="26"/>
      <c r="J53"/>
      <c r="S53" s="67"/>
    </row>
    <row r="54" spans="1:19" x14ac:dyDescent="0.25">
      <c r="B54"/>
      <c r="E54" s="88"/>
      <c r="H54" s="55"/>
      <c r="J54"/>
      <c r="S54" s="67"/>
    </row>
    <row r="55" spans="1:19" x14ac:dyDescent="0.25">
      <c r="B55"/>
      <c r="E55" s="88"/>
      <c r="G55" s="86"/>
      <c r="H55" s="67"/>
      <c r="J55"/>
      <c r="S55" s="67"/>
    </row>
    <row r="56" spans="1:19" x14ac:dyDescent="0.25">
      <c r="B56"/>
      <c r="E56" s="88"/>
      <c r="H56" s="67"/>
      <c r="J56"/>
      <c r="S56" s="67"/>
    </row>
    <row r="57" spans="1:19" x14ac:dyDescent="0.25">
      <c r="B57"/>
      <c r="E57" s="88"/>
      <c r="G57" s="86"/>
      <c r="H57" s="67"/>
      <c r="J57"/>
      <c r="S57" s="67"/>
    </row>
    <row r="58" spans="1:19" x14ac:dyDescent="0.25">
      <c r="B58"/>
      <c r="E58" s="88"/>
      <c r="G58" s="86"/>
      <c r="H58" s="67"/>
      <c r="J58"/>
      <c r="S58" s="67"/>
    </row>
    <row r="59" spans="1:19" x14ac:dyDescent="0.25">
      <c r="B59"/>
      <c r="E59" s="88"/>
      <c r="G59" s="86"/>
      <c r="H59" s="67"/>
      <c r="J59"/>
      <c r="S59" s="67"/>
    </row>
    <row r="60" spans="1:19" x14ac:dyDescent="0.25">
      <c r="B60"/>
      <c r="E60" s="88"/>
      <c r="G60" s="86"/>
      <c r="H60" s="67"/>
      <c r="J60"/>
      <c r="S60" s="67"/>
    </row>
    <row r="61" spans="1:19" x14ac:dyDescent="0.25">
      <c r="E61" s="67"/>
      <c r="F61" s="67"/>
      <c r="G61" s="86"/>
      <c r="H61" s="67"/>
      <c r="J61"/>
      <c r="S61" s="67"/>
    </row>
    <row r="62" spans="1:19" x14ac:dyDescent="0.25">
      <c r="S62" s="67"/>
    </row>
    <row r="63" spans="1:19" x14ac:dyDescent="0.25">
      <c r="S63" s="67"/>
    </row>
    <row r="64" spans="1:19" x14ac:dyDescent="0.25">
      <c r="F64" s="67"/>
    </row>
    <row r="112" spans="11:11" x14ac:dyDescent="0.25">
      <c r="K112" s="72"/>
    </row>
  </sheetData>
  <mergeCells count="5">
    <mergeCell ref="A2:H2"/>
    <mergeCell ref="A3:H3"/>
    <mergeCell ref="A4:H4"/>
    <mergeCell ref="A5:H5"/>
    <mergeCell ref="A6:H6"/>
  </mergeCells>
  <pageMargins left="0.22" right="0.23" top="0.37" bottom="0.4" header="0.3" footer="0.3"/>
  <pageSetup scale="58" orientation="landscape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ket_x0020_Number xmlns="00c1cf47-8665-4c73-8994-ff3a5e26da0f">2026-00094 - GRC</Docket_x0020_Number>
    <_dlc_DocId xmlns="00c1cf47-8665-4c73-8994-ff3a5e26da0f">4QVSNHSJP2QR-262969112-11081</_dlc_DocId>
    <WorkflowStatus xmlns="3527bf6f-27a6-47d3-aafb-dbf13eba6bbe" xsi:nil="true"/>
    <SendDocumentforApproval xmlns="3527bf6f-27a6-47d3-aafb-dbf13eba6bbe">
      <Url xsi:nil="true"/>
      <Description xsi:nil="true"/>
    </SendDocumentforApproval>
    <Final_x0020_Due_x0020_Date xmlns="00c1cf47-8665-4c73-8994-ff3a5e26da0f" xsi:nil="true"/>
    <Party xmlns="00c1cf47-8665-4c73-8994-ff3a5e26da0f" xsi:nil="true"/>
    <Internal_x0020_Due_x0020_Date xmlns="00c1cf47-8665-4c73-8994-ff3a5e26da0f" xsi:nil="true"/>
    <Responsible_x0020_Witness xmlns="00c1cf47-8665-4c73-8994-ff3a5e26da0f" xsi:nil="true"/>
    <_ip_UnifiedCompliancePolicyUIAction xmlns="http://schemas.microsoft.com/sharepoint/v3" xsi:nil="true"/>
    <Document_x0020_Type xmlns="00c1cf47-8665-4c73-8994-ff3a5e26da0f">Discovery</Document_x0020_Type>
    <_dlc_DocIdUrl xmlns="00c1cf47-8665-4c73-8994-ff3a5e26da0f">
      <Url>https://amwater.sharepoint.com/sites/sers/KY/_layouts/15/DocIdRedir.aspx?ID=4QVSNHSJP2QR-262969112-11081</Url>
      <Description>4QVSNHSJP2QR-262969112-11081</Description>
    </_dlc_DocIdUrl>
    <workflow xmlns="3527bf6f-27a6-47d3-aafb-dbf13eba6bbe">No</workflow>
    <_ip_UnifiedCompliancePolicyProperties xmlns="http://schemas.microsoft.com/sharepoint/v3" xsi:nil="true"/>
    <Preparer xmlns="00c1cf47-8665-4c73-8994-ff3a5e26da0f" xsi:nil="true"/>
    <Series xmlns="3527BF6F-27A6-47D3-AAFB-DBF13EBA6BBE" xsi:nil="true"/>
    <ApprovalRequestId xmlns="3527bf6f-27a6-47d3-aafb-dbf13eba6bbe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E0505336475743B548BB3731556CC4" ma:contentTypeVersion="10" ma:contentTypeDescription="Create a new document." ma:contentTypeScope="" ma:versionID="8f3a65ca920c332198c24d1bae16d14e">
  <xsd:schema xmlns:xsd="http://www.w3.org/2001/XMLSchema" xmlns:xs="http://www.w3.org/2001/XMLSchema" xmlns:p="http://schemas.microsoft.com/office/2006/metadata/properties" xmlns:ns1="http://schemas.microsoft.com/sharepoint/v3" xmlns:ns2="3527BF6F-27A6-47D3-AAFB-DBF13EBA6BBE" xmlns:ns3="00c1cf47-8665-4c73-8994-ff3a5e26da0f" xmlns:ns5="7312d0bd-5bb3-4d44-9c84-f993550bda7e" xmlns:ns6="3527bf6f-27a6-47d3-aafb-dbf13eba6bbe" targetNamespace="http://schemas.microsoft.com/office/2006/metadata/properties" ma:root="true" ma:fieldsID="9f2e1f3bbb4bb7ec5ecffa49e51e2367" ns1:_="" ns2:_="" ns3:_="" ns5:_="" ns6:_="">
    <xsd:import namespace="http://schemas.microsoft.com/sharepoint/v3"/>
    <xsd:import namespace="3527BF6F-27A6-47D3-AAFB-DBF13EBA6BBE"/>
    <xsd:import namespace="00c1cf47-8665-4c73-8994-ff3a5e26da0f"/>
    <xsd:import namespace="7312d0bd-5bb3-4d44-9c84-f993550bda7e"/>
    <xsd:import namespace="3527bf6f-27a6-47d3-aafb-dbf13eba6b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Docket_x0020_Number"/>
                <xsd:element ref="ns3:Party" minOccurs="0"/>
                <xsd:element ref="ns3:Preparer" minOccurs="0"/>
                <xsd:element ref="ns3:Responsible_x0020_Witness" minOccurs="0"/>
                <xsd:element ref="ns3:Internal_x0020_Due_x0020_Date" minOccurs="0"/>
                <xsd:element ref="ns3:Final_x0020_Due_x0020_Date" minOccurs="0"/>
                <xsd:element ref="ns3:Document_x0020_Type"/>
                <xsd:element ref="ns2:Series" minOccurs="0"/>
                <xsd:element ref="ns5:SharedWithUsers" minOccurs="0"/>
                <xsd:element ref="ns5:SharedWithDetails" minOccurs="0"/>
                <xsd:element ref="ns1:_ip_UnifiedCompliancePolicyProperties" minOccurs="0"/>
                <xsd:element ref="ns1:_ip_UnifiedCompliancePolicyUIAction" minOccurs="0"/>
                <xsd:element ref="ns6:MediaServiceAutoKeyPoints" minOccurs="0"/>
                <xsd:element ref="ns6:MediaServiceKeyPoints" minOccurs="0"/>
                <xsd:element ref="ns6:WorkflowStatus" minOccurs="0"/>
                <xsd:element ref="ns3:_dlc_DocId" minOccurs="0"/>
                <xsd:element ref="ns3:_dlc_DocIdUrl" minOccurs="0"/>
                <xsd:element ref="ns3:_dlc_DocIdPersistId" minOccurs="0"/>
                <xsd:element ref="ns6:MediaServiceObjectDetectorVersions" minOccurs="0"/>
                <xsd:element ref="ns6:MediaServiceSearchProperties" minOccurs="0"/>
                <xsd:element ref="ns6:SendDocumentforApproval" minOccurs="0"/>
                <xsd:element ref="ns6:ApprovalRequestId" minOccurs="0"/>
                <xsd:element ref="ns6:workflo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7BF6F-27A6-47D3-AAFB-DBF13EBA6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eries" ma:index="19" nillable="true" ma:displayName="Series" ma:internalName="Seri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c1cf47-8665-4c73-8994-ff3a5e26da0f" elementFormDefault="qualified">
    <xsd:import namespace="http://schemas.microsoft.com/office/2006/documentManagement/types"/>
    <xsd:import namespace="http://schemas.microsoft.com/office/infopath/2007/PartnerControls"/>
    <xsd:element name="Docket_x0020_Number" ma:index="11" ma:displayName="Docket Number" ma:indexed="true" ma:internalName="Docket_x0020_Number" ma:readOnly="false">
      <xsd:simpleType>
        <xsd:restriction base="dms:Text">
          <xsd:maxLength value="255"/>
        </xsd:restriction>
      </xsd:simpleType>
    </xsd:element>
    <xsd:element name="Party" ma:index="12" nillable="true" ma:displayName="Party" ma:format="Dropdown" ma:internalName="Party" ma:readOnly="false">
      <xsd:simpleType>
        <xsd:union memberTypes="dms:Text">
          <xsd:simpleType>
            <xsd:restriction base="dms:Choice">
              <xsd:enumeration value="Board of Public Utilities"/>
              <xsd:enumeration value="California American Water"/>
              <xsd:enumeration value="California Utilities Commission"/>
              <xsd:enumeration value="Cities &amp; Villages"/>
              <xsd:enumeration value="Commission Staff"/>
              <xsd:enumeration value="City of Chattanooga"/>
              <xsd:enumeration value="Community Action Counsel"/>
              <xsd:enumeration value="Consumer Advocate Division"/>
              <xsd:enumeration value="Division of Rate Counsel"/>
              <xsd:enumeration value="Division of Ratepayer Advocates"/>
              <xsd:enumeration value="Federal Executive Agency"/>
              <xsd:enumeration value="Hawaii American Water"/>
              <xsd:enumeration value="Hopewell Committee for Fair Utility Rates"/>
              <xsd:enumeration value="Illinois American Water"/>
              <xsd:enumeration value="ICC Staff"/>
              <xsd:enumeration value="Illinois Industrial Water Consumers"/>
              <xsd:enumeration value="Indiana American Water"/>
              <xsd:enumeration value="Indiana Office of Utility Consumer Counselor"/>
              <xsd:enumeration value="Iowa American Water"/>
              <xsd:enumeration value="Iowa Utilities Board"/>
              <xsd:enumeration value="Kentucky American Water"/>
              <xsd:enumeration value="Lexington Fayette Urban County Government"/>
              <xsd:enumeration value="LFUCG"/>
              <xsd:enumeration value="Long Island American Water"/>
              <xsd:enumeration value="Maryland American Water"/>
              <xsd:enumeration value="Missouri American Water"/>
              <xsd:enumeration value="New Jersey American Water"/>
              <xsd:enumeration value="North Star"/>
              <xsd:enumeration value="NYS Dept of Public Service"/>
              <xsd:enumeration value="Office of Consumer Advocate"/>
              <xsd:enumeration value="Office of Public Counsel"/>
              <xsd:enumeration value="Office of Small Business Advocate"/>
              <xsd:enumeration value="Office of Trial Staff"/>
              <xsd:enumeration value="Overland Consulting"/>
              <xsd:enumeration value="Pennsylvania American Water"/>
              <xsd:enumeration value="PSC"/>
              <xsd:enumeration value="Public Service Commission"/>
              <xsd:enumeration value="Public Utilities Commission of Ohio"/>
              <xsd:enumeration value="Public Utility Commission"/>
              <xsd:enumeration value="Public Works Commission"/>
              <xsd:enumeration value="Staff of the Attorney General"/>
              <xsd:enumeration value="Staff Information Request"/>
              <xsd:enumeration value="State Corporation Commission"/>
              <xsd:enumeration value="Tennessee American Water"/>
              <xsd:enumeration value="Tennessee Regulatory Authority"/>
              <xsd:enumeration value="The Utility Reform Network"/>
              <xsd:enumeration value="Utility Intervention Unit"/>
              <xsd:enumeration value="Utility Workers Union of America"/>
              <xsd:enumeration value="Village of Bolingbrook"/>
              <xsd:enumeration value="Virginia American Water"/>
              <xsd:enumeration value="West Lafayette"/>
              <xsd:enumeration value="West Virginia American Water"/>
              <xsd:enumeration value="West Virginia Consumer Advocate Division"/>
              <xsd:enumeration value="N/A"/>
            </xsd:restriction>
          </xsd:simpleType>
        </xsd:union>
      </xsd:simpleType>
    </xsd:element>
    <xsd:element name="Preparer" ma:index="13" nillable="true" ma:displayName="Preparer" ma:indexed="true" ma:internalName="Preparer" ma:readOnly="false">
      <xsd:simpleType>
        <xsd:restriction base="dms:Text">
          <xsd:maxLength value="255"/>
        </xsd:restriction>
      </xsd:simpleType>
    </xsd:element>
    <xsd:element name="Responsible_x0020_Witness" ma:index="14" nillable="true" ma:displayName="Witness" ma:indexed="true" ma:internalName="Responsible_x0020_Witness" ma:readOnly="false">
      <xsd:simpleType>
        <xsd:restriction base="dms:Text">
          <xsd:maxLength value="255"/>
        </xsd:restriction>
      </xsd:simpleType>
    </xsd:element>
    <xsd:element name="Internal_x0020_Due_x0020_Date" ma:index="16" nillable="true" ma:displayName="Int'l Due Date" ma:format="DateOnly" ma:internalName="Internal_x0020_Due_x0020_Date" ma:readOnly="false">
      <xsd:simpleType>
        <xsd:restriction base="dms:DateTime"/>
      </xsd:simpleType>
    </xsd:element>
    <xsd:element name="Final_x0020_Due_x0020_Date" ma:index="17" nillable="true" ma:displayName="Final Due Date" ma:format="DateOnly" ma:internalName="Final_x0020_Due_x0020_Date" ma:readOnly="false">
      <xsd:simpleType>
        <xsd:restriction base="dms:DateTime"/>
      </xsd:simpleType>
    </xsd:element>
    <xsd:element name="Document_x0020_Type" ma:index="18" ma:displayName="Doc Type" ma:format="Dropdown" ma:internalName="Document_x0020_Type" ma:readOnly="false">
      <xsd:simpleType>
        <xsd:restriction base="dms:Choice">
          <xsd:enumeration value="Administrative"/>
          <xsd:enumeration value="Briefs"/>
          <xsd:enumeration value="Discovery"/>
          <xsd:enumeration value="Motions"/>
          <xsd:enumeration value="Orders/Decisions"/>
          <xsd:enumeration value="Petition"/>
          <xsd:enumeration value="RRD"/>
          <xsd:enumeration value="Testimony"/>
          <xsd:enumeration value="Transcripts"/>
        </xsd:restriction>
      </xsd:simpleType>
    </xsd:element>
    <xsd:element name="_dlc_DocId" ma:index="2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2d0bd-5bb3-4d44-9c84-f993550bda7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7bf6f-27a6-47d3-aafb-dbf13eba6bbe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WorkflowStatus" ma:index="26" nillable="true" ma:displayName="WorkflowStatus" ma:internalName="WorkflowStatus">
      <xsd:simpleType>
        <xsd:restriction base="dms:Text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ndDocumentforApproval" ma:index="32" nillable="true" ma:displayName="Send Document for Approval" ma:format="Hyperlink" ma:internalName="SendDocumentforApprova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pprovalRequestId" ma:index="33" nillable="true" ma:displayName="ApprovalRequestId" ma:format="Dropdown" ma:indexed="true" ma:internalName="ApprovalRequestId">
      <xsd:simpleType>
        <xsd:restriction base="dms:Text">
          <xsd:maxLength value="255"/>
        </xsd:restriction>
      </xsd:simpleType>
    </xsd:element>
    <xsd:element name="workflow" ma:index="34" nillable="true" ma:displayName="workflow" ma:default="No" ma:format="Dropdown" ma:indexed="true" ma:internalName="workflow">
      <xsd:simpleType>
        <xsd:restriction base="dms:Choice">
          <xsd:enumeration value="Yes"/>
          <xsd:enumeration value="No"/>
          <xsd:enumeration value="Cancel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5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2AC5E2-05C8-41A3-AEC9-BC4DEE1BFD5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6C7C85B-3EE2-4104-B1B1-8B495E984D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97AB3E-8320-425D-8259-2A2968134203}">
  <ds:schemaRefs>
    <ds:schemaRef ds:uri="3527BF6F-27A6-47D3-AAFB-DBF13EBA6BBE"/>
    <ds:schemaRef ds:uri="http://schemas.microsoft.com/sharepoint/v3"/>
    <ds:schemaRef ds:uri="http://purl.org/dc/elements/1.1/"/>
    <ds:schemaRef ds:uri="7312d0bd-5bb3-4d44-9c84-f993550bda7e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00c1cf47-8665-4c73-8994-ff3a5e26da0f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527bf6f-27a6-47d3-aafb-dbf13eba6bbe"/>
  </ds:schemaRefs>
</ds:datastoreItem>
</file>

<file path=customXml/itemProps4.xml><?xml version="1.0" encoding="utf-8"?>
<ds:datastoreItem xmlns:ds="http://schemas.openxmlformats.org/officeDocument/2006/customXml" ds:itemID="{CC856466-D098-41D8-820B-2FB916F61F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527BF6F-27A6-47D3-AAFB-DBF13EBA6BBE"/>
    <ds:schemaRef ds:uri="00c1cf47-8665-4c73-8994-ff3a5e26da0f"/>
    <ds:schemaRef ds:uri="7312d0bd-5bb3-4d44-9c84-f993550bda7e"/>
    <ds:schemaRef ds:uri="3527bf6f-27a6-47d3-aafb-dbf13eba6b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RR Change</vt:lpstr>
      <vt:lpstr>BY Update vs Removal of BM</vt:lpstr>
      <vt:lpstr>RR - Base Period Update</vt:lpstr>
      <vt:lpstr>RR - Excluding Black Mtn</vt:lpstr>
      <vt:lpstr>'RR - Base Period Update'!Print_Area</vt:lpstr>
      <vt:lpstr>'RR - Excluding Black Mtn'!Print_Area</vt:lpstr>
    </vt:vector>
  </TitlesOfParts>
  <Company>American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F Markward</dc:creator>
  <cp:lastModifiedBy>Molly Loy</cp:lastModifiedBy>
  <dcterms:created xsi:type="dcterms:W3CDTF">2026-09-24T18:18:17Z</dcterms:created>
  <dcterms:modified xsi:type="dcterms:W3CDTF">2026-10-01T14:17:35Z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846c87f6-c46e-48eb-b7ce-d3a4a7d30611_Enabled">
    <vt:lpwstr>true</vt:lpwstr>
  </property>
  <property fmtid="{D5CDD505-2E9C-101B-9397-08002B2CF9AE}" pid="5" name="MSIP_Label_846c87f6-c46e-48eb-b7ce-d3a4a7d30611_SetDate">
    <vt:lpwstr>2026-09-24T18:20:54Z</vt:lpwstr>
  </property>
  <property fmtid="{D5CDD505-2E9C-101B-9397-08002B2CF9AE}" pid="6" name="MSIP_Label_846c87f6-c46e-48eb-b7ce-d3a4a7d30611_Method">
    <vt:lpwstr>Standard</vt:lpwstr>
  </property>
  <property fmtid="{D5CDD505-2E9C-101B-9397-08002B2CF9AE}" pid="7" name="MSIP_Label_846c87f6-c46e-48eb-b7ce-d3a4a7d30611_Name">
    <vt:lpwstr>846c87f6-c46e-48eb-b7ce-d3a4a7d30611</vt:lpwstr>
  </property>
  <property fmtid="{D5CDD505-2E9C-101B-9397-08002B2CF9AE}" pid="8" name="MSIP_Label_846c87f6-c46e-48eb-b7ce-d3a4a7d30611_SiteId">
    <vt:lpwstr>35378cf9-dac0-45f0-84c7-1bfb98207b59</vt:lpwstr>
  </property>
  <property fmtid="{D5CDD505-2E9C-101B-9397-08002B2CF9AE}" pid="9" name="MSIP_Label_846c87f6-c46e-48eb-b7ce-d3a4a7d30611_ActionId">
    <vt:lpwstr>b76f0ada-e0b7-47c4-b331-f335a72cbc3c</vt:lpwstr>
  </property>
  <property fmtid="{D5CDD505-2E9C-101B-9397-08002B2CF9AE}" pid="10" name="MSIP_Label_846c87f6-c46e-48eb-b7ce-d3a4a7d30611_ContentBits">
    <vt:lpwstr>0</vt:lpwstr>
  </property>
  <property fmtid="{D5CDD505-2E9C-101B-9397-08002B2CF9AE}" pid="11" name="MSIP_Label_846c87f6-c46e-48eb-b7ce-d3a4a7d30611_Tag">
    <vt:lpwstr>10, 3, 0, 1</vt:lpwstr>
  </property>
  <property fmtid="{D5CDD505-2E9C-101B-9397-08002B2CF9AE}" pid="12" name="ContentTypeId">
    <vt:lpwstr>0x01010004E0505336475743B548BB3731556CC4</vt:lpwstr>
  </property>
  <property fmtid="{D5CDD505-2E9C-101B-9397-08002B2CF9AE}" pid="13" name="_dlc_DocIdItemGuid">
    <vt:lpwstr>77223af5-d2f3-4198-8662-fc587e05805e</vt:lpwstr>
  </property>
</Properties>
</file>