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server2\KPSC Cases\0.0 - BR 2026-00089 - 6MO ES Rvw\Rsp to 1st IRs Prep\Initial Drafts\"/>
    </mc:Choice>
  </mc:AlternateContent>
  <xr:revisionPtr revIDLastSave="0" documentId="13_ncr:1_{105B3BA5-53BD-42CB-9C6B-E8F0CBA282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 - ROROR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0">'ES - RORORB'!$A$2:$J$43</definedName>
    <definedName name="_xlnm.Print_Titles" localSheetId="0">'ES - RORORB'!$A:$G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5" i="1"/>
  <c r="G4" i="1"/>
  <c r="M8" i="1"/>
  <c r="L8" i="1"/>
  <c r="E29" i="1" l="1"/>
  <c r="E35" i="1" s="1"/>
  <c r="E39" i="1" s="1"/>
  <c r="M28" i="1"/>
  <c r="M25" i="1" l="1"/>
  <c r="L28" i="1"/>
  <c r="M27" i="1" s="1"/>
  <c r="M29" i="1" s="1"/>
  <c r="M35" i="1" l="1"/>
  <c r="M39" i="1" s="1"/>
  <c r="M40" i="1" s="1"/>
  <c r="K28" i="1"/>
  <c r="J28" i="1" l="1"/>
  <c r="I28" i="1" l="1"/>
  <c r="H28" i="1" l="1"/>
  <c r="G28" i="1" l="1"/>
  <c r="F28" i="1" l="1"/>
  <c r="F27" i="1"/>
  <c r="H4" i="1" l="1"/>
  <c r="I4" i="1" s="1"/>
  <c r="J4" i="1" s="1"/>
  <c r="K4" i="1" s="1"/>
  <c r="L4" i="1" s="1"/>
  <c r="M4" i="1" s="1"/>
  <c r="F25" i="1"/>
  <c r="G25" i="1"/>
  <c r="H25" i="1"/>
  <c r="I25" i="1"/>
  <c r="J25" i="1"/>
  <c r="K25" i="1"/>
  <c r="L25" i="1"/>
  <c r="H27" i="1"/>
  <c r="I27" i="1"/>
  <c r="J27" i="1"/>
  <c r="K27" i="1"/>
  <c r="L27" i="1"/>
  <c r="H31" i="1"/>
  <c r="I31" i="1" s="1"/>
  <c r="J31" i="1" s="1"/>
  <c r="K31" i="1"/>
  <c r="K33" i="1"/>
  <c r="H29" i="1" l="1"/>
  <c r="H35" i="1" s="1"/>
  <c r="H39" i="1" s="1"/>
  <c r="J29" i="1"/>
  <c r="J35" i="1" s="1"/>
  <c r="J39" i="1" s="1"/>
  <c r="K29" i="1"/>
  <c r="K35" i="1" s="1"/>
  <c r="K39" i="1" s="1"/>
  <c r="K40" i="1" s="1"/>
  <c r="L29" i="1"/>
  <c r="I29" i="1"/>
  <c r="I35" i="1" s="1"/>
  <c r="I39" i="1" s="1"/>
  <c r="F29" i="1"/>
  <c r="F35" i="1" s="1"/>
  <c r="F39" i="1" s="1"/>
  <c r="G27" i="1"/>
  <c r="G29" i="1" s="1"/>
  <c r="G35" i="1" s="1"/>
  <c r="G39" i="1" s="1"/>
  <c r="L35" i="1" l="1"/>
  <c r="L39" i="1" s="1"/>
  <c r="L40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<sst xmlns="http://schemas.openxmlformats.org/spreadsheetml/2006/main" count="39" uniqueCount="39">
  <si>
    <t>Total Outstanding Long-Term Debt (Beginning of Month)</t>
  </si>
  <si>
    <t>Total Outstanding Long-Term Debt (End of Month)</t>
  </si>
  <si>
    <t xml:space="preserve">    Average Outstanding Long-Term Debt during Month</t>
  </si>
  <si>
    <t>Number of Days During Month</t>
  </si>
  <si>
    <t>Number of Days During Year</t>
  </si>
  <si>
    <t>(a)</t>
  </si>
  <si>
    <t>(b)</t>
  </si>
  <si>
    <t>(d)</t>
  </si>
  <si>
    <t>(c)</t>
  </si>
  <si>
    <t>(e)</t>
  </si>
  <si>
    <t>(f)</t>
  </si>
  <si>
    <t>(g)</t>
  </si>
  <si>
    <t>Total Monthly Interest Expense on Long-Term Debt</t>
  </si>
  <si>
    <t>Notes:</t>
  </si>
  <si>
    <t>Expense Month:</t>
  </si>
  <si>
    <t>Calculations of Monthly Rates of Return on Environmental Compliance Rate Base:</t>
  </si>
  <si>
    <t>CoBank 2012 Term Loan</t>
  </si>
  <si>
    <t>RUS Series B Note</t>
  </si>
  <si>
    <t>RUS-FFB Loan-W8</t>
  </si>
  <si>
    <t>RUS-FFB Loan-X8</t>
  </si>
  <si>
    <t>RUS-FFB Loan-Y8 A</t>
  </si>
  <si>
    <t>RUS-FFB Loan-Y8 B</t>
  </si>
  <si>
    <t>RUS-FFB Loan-AA8</t>
  </si>
  <si>
    <t>RUS-FFB Loan-Z8</t>
  </si>
  <si>
    <t>RUS-FFB Loan-AC58</t>
  </si>
  <si>
    <t>CFC 2020 Series B (Bond Refinance)</t>
  </si>
  <si>
    <t>CFC Series 2022 Loan One</t>
  </si>
  <si>
    <t>CFC Series 2022 Loan Two</t>
  </si>
  <si>
    <t>CFC-Farmer Mac Loan Series 2022</t>
  </si>
  <si>
    <t>CFC-Series 2023 Loan 1</t>
  </si>
  <si>
    <t>CFC-Series 2023 Loan 2</t>
  </si>
  <si>
    <t>CFC-Series 2023 Loan 3</t>
  </si>
  <si>
    <t>CFC 2012 Refinance Notes (Loan No. 9003)</t>
  </si>
  <si>
    <r>
      <t>Monthly Interest Expense on Long-Term Debt (by Obligation)</t>
    </r>
    <r>
      <rPr>
        <b/>
        <sz val="12"/>
        <rFont val="Century Schoolbook"/>
        <family val="1"/>
      </rPr>
      <t>:</t>
    </r>
  </si>
  <si>
    <r>
      <t xml:space="preserve">Average Cost of Debt </t>
    </r>
    <r>
      <rPr>
        <i/>
        <sz val="12"/>
        <color theme="1"/>
        <rFont val="Century Schoolbook"/>
        <family val="1"/>
      </rPr>
      <t xml:space="preserve">[(a) </t>
    </r>
    <r>
      <rPr>
        <sz val="12"/>
        <color theme="1"/>
        <rFont val="Century Schoolbook"/>
        <family val="1"/>
      </rPr>
      <t>÷</t>
    </r>
    <r>
      <rPr>
        <i/>
        <sz val="12"/>
        <color theme="1"/>
        <rFont val="Century Schoolbook"/>
        <family val="1"/>
      </rPr>
      <t xml:space="preserve"> (b)] x [(c) </t>
    </r>
    <r>
      <rPr>
        <sz val="12"/>
        <color theme="1"/>
        <rFont val="Century Schoolbook"/>
        <family val="1"/>
      </rPr>
      <t>÷</t>
    </r>
    <r>
      <rPr>
        <i/>
        <sz val="12"/>
        <color theme="1"/>
        <rFont val="Century Schoolbook"/>
        <family val="1"/>
      </rPr>
      <t xml:space="preserve"> (d)]</t>
    </r>
  </si>
  <si>
    <r>
      <t>Applicable TIER</t>
    </r>
    <r>
      <rPr>
        <i/>
        <vertAlign val="superscript"/>
        <sz val="12"/>
        <color theme="1"/>
        <rFont val="Century Schoolbook"/>
        <family val="1"/>
      </rPr>
      <t xml:space="preserve"> (1)</t>
    </r>
  </si>
  <si>
    <r>
      <t>Rate of Return on Environmental Compliance Rate Base</t>
    </r>
    <r>
      <rPr>
        <b/>
        <i/>
        <sz val="12"/>
        <color theme="1"/>
        <rFont val="Century Schoolbook"/>
        <family val="1"/>
      </rPr>
      <t xml:space="preserve"> [(e) x (f)]</t>
    </r>
  </si>
  <si>
    <r>
      <rPr>
        <i/>
        <vertAlign val="superscript"/>
        <sz val="12"/>
        <color theme="1"/>
        <rFont val="Century Schoolbook"/>
        <family val="1"/>
      </rPr>
      <t xml:space="preserve">(1) </t>
    </r>
    <r>
      <rPr>
        <sz val="12"/>
        <color theme="1"/>
        <rFont val="Century Schoolbook"/>
        <family val="1"/>
      </rPr>
      <t xml:space="preserve">Applicable Times Interest Earned Ratio ("TIER") for calculating the Rate of Return on Environmental Compliance Rate Base per Big Rivers' Environmental Surcharge Tariff </t>
    </r>
  </si>
  <si>
    <t xml:space="preserve">    approved by  Order of the Commission dated October 1, 2012 (Case No. 2012-00063).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</si>
</sst>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Schoolbook"/>
      <family val="1"/>
    </font>
    <font>
      <b/>
      <sz val="12"/>
      <color theme="1"/>
      <name val="Century Schoolbook"/>
      <family val="1"/>
    </font>
    <font>
      <sz val="12"/>
      <color rgb="FFFF0000"/>
      <name val="Century Schoolbook"/>
      <family val="1"/>
    </font>
    <font>
      <i/>
      <sz val="12"/>
      <color theme="1"/>
      <name val="Century Schoolbook"/>
      <family val="1"/>
    </font>
    <font>
      <b/>
      <u/>
      <sz val="12"/>
      <color theme="1"/>
      <name val="Century Schoolbook"/>
      <family val="1"/>
    </font>
    <font>
      <b/>
      <u/>
      <sz val="12"/>
      <name val="Century Schoolbook"/>
      <family val="1"/>
    </font>
    <font>
      <b/>
      <sz val="12"/>
      <name val="Century Schoolbook"/>
      <family val="1"/>
    </font>
    <font>
      <sz val="12"/>
      <name val="Century Schoolbook"/>
      <family val="1"/>
    </font>
    <font>
      <i/>
      <vertAlign val="superscript"/>
      <sz val="12"/>
      <color theme="1"/>
      <name val="Century Schoolbook"/>
      <family val="1"/>
    </font>
    <font>
      <b/>
      <i/>
      <sz val="12"/>
      <color theme="1"/>
      <name val="Century Schoolbook"/>
      <family val="1"/>
    </font>
    <font>
      <sz val="11"/>
      <color theme="1"/>
      <name val="Century Schoolbook"/>
      <family val="1"/>
    </font>
    <font>
      <vertAlign val="superscript"/>
      <sz val="12"/>
      <color theme="1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10" fontId="5" fillId="2" borderId="0" xfId="3" applyNumberFormat="1" applyFont="1" applyFill="1"/>
    <xf numFmtId="10" fontId="3" fillId="2" borderId="0" xfId="3" applyNumberFormat="1" applyFont="1" applyFill="1"/>
    <xf numFmtId="164" fontId="6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8" fillId="2" borderId="0" xfId="0" applyFont="1" applyFill="1"/>
    <xf numFmtId="0" fontId="10" fillId="2" borderId="0" xfId="0" quotePrefix="1" applyFont="1" applyFill="1" applyAlignment="1">
      <alignment horizontal="left"/>
    </xf>
    <xf numFmtId="44" fontId="3" fillId="2" borderId="0" xfId="2" applyFont="1" applyFill="1"/>
    <xf numFmtId="44" fontId="10" fillId="2" borderId="0" xfId="2" applyFont="1" applyFill="1"/>
    <xf numFmtId="44" fontId="3" fillId="2" borderId="0" xfId="0" applyNumberFormat="1" applyFont="1" applyFill="1"/>
    <xf numFmtId="0" fontId="10" fillId="2" borderId="0" xfId="0" applyFont="1" applyFill="1"/>
    <xf numFmtId="43" fontId="3" fillId="2" borderId="0" xfId="1" applyFont="1" applyFill="1"/>
    <xf numFmtId="43" fontId="10" fillId="2" borderId="0" xfId="1" applyFont="1" applyFill="1"/>
    <xf numFmtId="0" fontId="10" fillId="0" borderId="0" xfId="0" quotePrefix="1" applyFont="1" applyAlignment="1">
      <alignment horizontal="left"/>
    </xf>
    <xf numFmtId="0" fontId="3" fillId="2" borderId="0" xfId="0" quotePrefix="1" applyFont="1" applyFill="1" applyAlignment="1">
      <alignment horizontal="left"/>
    </xf>
    <xf numFmtId="43" fontId="3" fillId="2" borderId="0" xfId="1" applyFont="1" applyFill="1" applyBorder="1"/>
    <xf numFmtId="43" fontId="10" fillId="2" borderId="0" xfId="1" applyFont="1" applyFill="1" applyBorder="1"/>
    <xf numFmtId="0" fontId="3" fillId="2" borderId="1" xfId="0" applyFont="1" applyFill="1" applyBorder="1"/>
    <xf numFmtId="44" fontId="3" fillId="2" borderId="1" xfId="2" applyFont="1" applyFill="1" applyBorder="1"/>
    <xf numFmtId="0" fontId="4" fillId="2" borderId="1" xfId="0" applyFont="1" applyFill="1" applyBorder="1"/>
    <xf numFmtId="0" fontId="4" fillId="2" borderId="0" xfId="0" applyFont="1" applyFill="1"/>
    <xf numFmtId="44" fontId="4" fillId="2" borderId="0" xfId="0" applyNumberFormat="1" applyFont="1" applyFill="1"/>
    <xf numFmtId="0" fontId="9" fillId="2" borderId="0" xfId="0" applyFont="1" applyFill="1" applyAlignment="1">
      <alignment vertical="top" wrapText="1"/>
    </xf>
    <xf numFmtId="44" fontId="4" fillId="2" borderId="0" xfId="2" applyFont="1" applyFill="1"/>
    <xf numFmtId="44" fontId="4" fillId="2" borderId="0" xfId="2" applyFont="1" applyFill="1" applyBorder="1"/>
    <xf numFmtId="44" fontId="3" fillId="2" borderId="0" xfId="2" applyFont="1" applyFill="1" applyBorder="1"/>
    <xf numFmtId="44" fontId="3" fillId="0" borderId="0" xfId="2" applyFont="1" applyFill="1" applyBorder="1"/>
    <xf numFmtId="43" fontId="3" fillId="2" borderId="1" xfId="1" applyFont="1" applyFill="1" applyBorder="1"/>
    <xf numFmtId="43" fontId="10" fillId="2" borderId="1" xfId="1" applyFont="1" applyFill="1" applyBorder="1"/>
    <xf numFmtId="165" fontId="3" fillId="2" borderId="0" xfId="1" applyNumberFormat="1" applyFont="1" applyFill="1"/>
    <xf numFmtId="165" fontId="3" fillId="2" borderId="0" xfId="1" applyNumberFormat="1" applyFont="1" applyFill="1" applyBorder="1"/>
    <xf numFmtId="165" fontId="3" fillId="2" borderId="1" xfId="1" applyNumberFormat="1" applyFont="1" applyFill="1" applyBorder="1"/>
    <xf numFmtId="10" fontId="3" fillId="2" borderId="0" xfId="3" applyNumberFormat="1" applyFont="1" applyFill="1" applyBorder="1"/>
    <xf numFmtId="0" fontId="12" fillId="2" borderId="0" xfId="0" applyFont="1" applyFill="1" applyAlignment="1">
      <alignment horizontal="right"/>
    </xf>
    <xf numFmtId="10" fontId="4" fillId="2" borderId="0" xfId="3" applyNumberFormat="1" applyFont="1" applyFill="1"/>
    <xf numFmtId="10" fontId="10" fillId="2" borderId="0" xfId="3" applyNumberFormat="1" applyFont="1" applyFill="1"/>
    <xf numFmtId="10" fontId="3" fillId="2" borderId="0" xfId="2" applyNumberFormat="1" applyFont="1" applyFill="1"/>
    <xf numFmtId="10" fontId="3" fillId="2" borderId="0" xfId="0" applyNumberFormat="1" applyFont="1" applyFill="1"/>
    <xf numFmtId="10" fontId="3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3" fillId="2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3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10" fontId="4" fillId="2" borderId="0" xfId="3" applyNumberFormat="1" applyFont="1" applyFill="1" applyBorder="1"/>
    <xf numFmtId="0" fontId="14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vertical="top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6" xr:uid="{00000000-0005-0000-0000-000003000000}"/>
    <cellStyle name="Normal" xfId="0" builtinId="0"/>
    <cellStyle name="Normal 2" xfId="4" xr:uid="{00000000-0005-0000-0000-000005000000}"/>
    <cellStyle name="Percent" xfId="3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ES\2025\ES%20Filing%20-%202025.06.xlsx" TargetMode="External"/><Relationship Id="rId1" Type="http://schemas.openxmlformats.org/officeDocument/2006/relationships/externalLinkPath" Target="file:///\\msserver2\Regulatory%20Filings\ES\2025\ES%20Filing%20-%202025.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19\ES%20Filing%20-%202019.0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ES\2025\ES%20Filing%20-%202025.07.xlsx" TargetMode="External"/><Relationship Id="rId1" Type="http://schemas.openxmlformats.org/officeDocument/2006/relationships/externalLinkPath" Target="file:///\\msserver2\Regulatory%20Filings\ES\2025\ES%20Filing%20-%202025.0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ES\2025\ES%20Filing%20-%202025.08.xlsx" TargetMode="External"/><Relationship Id="rId1" Type="http://schemas.openxmlformats.org/officeDocument/2006/relationships/externalLinkPath" Target="file:///\\msserver2\Regulatory%20Filings\ES\2025\ES%20Filing%20-%202025.0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ES\2025\ES%20Filing%20-%202025.09.xlsx" TargetMode="External"/><Relationship Id="rId1" Type="http://schemas.openxmlformats.org/officeDocument/2006/relationships/externalLinkPath" Target="file:///\\msserver2\Regulatory%20Filings\ES\2025\ES%20Filing%20-%202025.09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ES\2025\ES%20Filing%20-%202025.10.xlsx" TargetMode="External"/><Relationship Id="rId1" Type="http://schemas.openxmlformats.org/officeDocument/2006/relationships/externalLinkPath" Target="file:///\\msserver2\Regulatory%20Filings\ES\2025\ES%20Filing%20-%202025.10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ES\2025\ES%20Filing%20-%202025.11.xlsx" TargetMode="External"/><Relationship Id="rId1" Type="http://schemas.openxmlformats.org/officeDocument/2006/relationships/externalLinkPath" Target="file:///\\msserver2\Regulatory%20Filings\ES\2025\ES%20Filing%20-%202025.1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ES\2025\ES%20Filing%20-%202025.12.xlsx" TargetMode="External"/><Relationship Id="rId1" Type="http://schemas.openxmlformats.org/officeDocument/2006/relationships/externalLinkPath" Target="file:///\\msserver2\Regulatory%20Filings\ES\2025\ES%20Filing%20-%202025.1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ES\2026\ES%20Filing%20-%202026.01.xlsx" TargetMode="External"/><Relationship Id="rId1" Type="http://schemas.openxmlformats.org/officeDocument/2006/relationships/externalLinkPath" Target="file:///\\msserver2\Regulatory%20Filings\ES\2026\ES%20Filing%20-%202026.0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ES\2026\ES%20Filing%20-%202026.02.xlsx" TargetMode="External"/><Relationship Id="rId1" Type="http://schemas.openxmlformats.org/officeDocument/2006/relationships/externalLinkPath" Target="file:///\\msserver2\Regulatory%20Filings\ES\2026\ES%20Filing%20-%202026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8">
          <cell r="K18">
            <v>954955988.05999994</v>
          </cell>
        </row>
        <row r="19">
          <cell r="K19">
            <v>946684424.61000001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31</v>
          </cell>
        </row>
        <row r="24">
          <cell r="K24">
            <v>365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8">
          <cell r="K18">
            <v>946684424.61000001</v>
          </cell>
        </row>
        <row r="19">
          <cell r="K19">
            <v>946684424.61000001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942595119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934255643.65999997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934255643.65999997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930119822.20000005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920488290.66999996</v>
          </cell>
        </row>
        <row r="28">
          <cell r="M28">
            <v>5.0999999999999997E-2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920488290.66999996</v>
          </cell>
        </row>
        <row r="28">
          <cell r="M28">
            <v>5.0599999999999999E-2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916305424.24000001</v>
          </cell>
        </row>
        <row r="28">
          <cell r="M28">
            <v>5.2600000000000001E-2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1"/>
  <sheetViews>
    <sheetView tabSelected="1" topLeftCell="A10" zoomScaleNormal="100" workbookViewId="0">
      <selection activeCell="A26" sqref="A26"/>
    </sheetView>
  </sheetViews>
  <sheetFormatPr defaultColWidth="9.140625" defaultRowHeight="15.75" x14ac:dyDescent="0.25"/>
  <cols>
    <col min="1" max="1" width="3.28515625" style="1" customWidth="1"/>
    <col min="2" max="2" width="3.7109375" style="10" customWidth="1"/>
    <col min="3" max="3" width="62.7109375" style="1" customWidth="1"/>
    <col min="4" max="4" width="3.28515625" style="1" customWidth="1"/>
    <col min="5" max="10" width="20.7109375" style="1" customWidth="1"/>
    <col min="11" max="13" width="20.7109375" style="1" hidden="1" customWidth="1"/>
    <col min="14" max="31" width="20.7109375" style="1" customWidth="1"/>
    <col min="32" max="32" width="18.140625" style="1" bestFit="1" customWidth="1"/>
    <col min="33" max="16384" width="9.140625" style="1"/>
  </cols>
  <sheetData>
    <row r="1" spans="1:32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32" x14ac:dyDescent="0.25">
      <c r="A2" s="3" t="s">
        <v>15</v>
      </c>
      <c r="B2" s="1"/>
      <c r="E2" s="4"/>
      <c r="F2" s="4"/>
      <c r="G2" s="4"/>
      <c r="H2" s="4"/>
      <c r="I2" s="4"/>
      <c r="J2" s="4"/>
      <c r="K2" s="4"/>
    </row>
    <row r="3" spans="1:32" x14ac:dyDescent="0.25">
      <c r="A3" s="3"/>
      <c r="B3" s="1"/>
      <c r="E3" s="5"/>
      <c r="F3" s="5"/>
      <c r="G3" s="5"/>
      <c r="H3" s="5"/>
      <c r="I3" s="5"/>
      <c r="J3" s="5"/>
      <c r="K3" s="5"/>
    </row>
    <row r="4" spans="1:32" x14ac:dyDescent="0.25">
      <c r="A4" s="1">
        <v>1</v>
      </c>
      <c r="B4" s="6"/>
      <c r="D4" s="7" t="s">
        <v>14</v>
      </c>
      <c r="E4" s="8">
        <v>45838</v>
      </c>
      <c r="F4" s="8">
        <v>45869</v>
      </c>
      <c r="G4" s="8">
        <f>EOMONTH(F4,1)</f>
        <v>45900</v>
      </c>
      <c r="H4" s="8">
        <f>EOMONTH(G4,1)</f>
        <v>45930</v>
      </c>
      <c r="I4" s="8">
        <f>EOMONTH(H4,1)</f>
        <v>45961</v>
      </c>
      <c r="J4" s="8">
        <f>EOMONTH(I4,1)</f>
        <v>45991</v>
      </c>
      <c r="K4" s="8">
        <f>EOMONTH(J4,1)</f>
        <v>46022</v>
      </c>
      <c r="L4" s="8">
        <f t="shared" ref="L4:M4" si="0">EOMONTH(K4,1)</f>
        <v>46053</v>
      </c>
      <c r="M4" s="8">
        <f t="shared" si="0"/>
        <v>46081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2" x14ac:dyDescent="0.25">
      <c r="A5" s="1">
        <v>2</v>
      </c>
      <c r="B5" s="6"/>
      <c r="C5" s="7"/>
      <c r="D5" s="9"/>
      <c r="E5" s="8"/>
      <c r="F5" s="8"/>
      <c r="G5" s="8"/>
      <c r="H5" s="8"/>
      <c r="I5" s="8"/>
      <c r="J5" s="8"/>
      <c r="K5" s="8"/>
    </row>
    <row r="6" spans="1:32" x14ac:dyDescent="0.25">
      <c r="A6" s="1">
        <f>A5+1</f>
        <v>3</v>
      </c>
      <c r="C6" s="11" t="s">
        <v>33</v>
      </c>
      <c r="D6" s="11"/>
    </row>
    <row r="7" spans="1:32" x14ac:dyDescent="0.25">
      <c r="A7" s="1">
        <f t="shared" ref="A7:A39" si="1">A6+1</f>
        <v>4</v>
      </c>
      <c r="C7" s="12" t="s">
        <v>16</v>
      </c>
      <c r="E7" s="13">
        <v>399480.66</v>
      </c>
      <c r="F7" s="13">
        <v>400789.37</v>
      </c>
      <c r="G7" s="13">
        <v>400789.37</v>
      </c>
      <c r="H7" s="14">
        <v>387860.7</v>
      </c>
      <c r="I7" s="14">
        <v>388639.48</v>
      </c>
      <c r="J7" s="14">
        <v>376102.72</v>
      </c>
      <c r="K7" s="14">
        <v>388639.46</v>
      </c>
      <c r="L7" s="14">
        <v>376345.29</v>
      </c>
      <c r="M7" s="14">
        <v>339924.78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F7" s="15"/>
    </row>
    <row r="8" spans="1:32" x14ac:dyDescent="0.25">
      <c r="A8" s="1">
        <f t="shared" si="1"/>
        <v>5</v>
      </c>
      <c r="C8" s="12" t="s">
        <v>32</v>
      </c>
      <c r="D8" s="16"/>
      <c r="E8" s="17">
        <v>538768.89</v>
      </c>
      <c r="F8" s="17">
        <v>554734.06999999995</v>
      </c>
      <c r="G8" s="17">
        <v>550012.74</v>
      </c>
      <c r="H8" s="18">
        <v>524114.95</v>
      </c>
      <c r="I8" s="18">
        <v>540081.52</v>
      </c>
      <c r="J8" s="18">
        <v>519439.07</v>
      </c>
      <c r="K8" s="18">
        <v>525262.39</v>
      </c>
      <c r="L8" s="18">
        <f>525262.39-287.44</f>
        <v>524974.95000000007</v>
      </c>
      <c r="M8" s="18">
        <f>472730.5+287.44</f>
        <v>473017.94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F8" s="15"/>
    </row>
    <row r="9" spans="1:32" x14ac:dyDescent="0.25">
      <c r="A9" s="1">
        <f t="shared" si="1"/>
        <v>6</v>
      </c>
      <c r="C9" s="19" t="s">
        <v>17</v>
      </c>
      <c r="D9" s="16"/>
      <c r="E9" s="17">
        <v>0</v>
      </c>
      <c r="F9" s="17">
        <v>0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F9" s="15"/>
    </row>
    <row r="10" spans="1:32" x14ac:dyDescent="0.25">
      <c r="A10" s="1">
        <f t="shared" si="1"/>
        <v>7</v>
      </c>
      <c r="C10" s="12" t="s">
        <v>18</v>
      </c>
      <c r="D10" s="16"/>
      <c r="E10" s="17">
        <v>37392.620000000003</v>
      </c>
      <c r="F10" s="17">
        <v>37513.61</v>
      </c>
      <c r="G10" s="17">
        <v>37513.61</v>
      </c>
      <c r="H10" s="18">
        <v>36303.5</v>
      </c>
      <c r="I10" s="18">
        <v>36383.379999999997</v>
      </c>
      <c r="J10" s="18">
        <v>35209.72</v>
      </c>
      <c r="K10" s="18">
        <v>36383.359999999993</v>
      </c>
      <c r="L10" s="18">
        <v>35245.43</v>
      </c>
      <c r="M10" s="18">
        <v>31834.59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F10" s="15"/>
    </row>
    <row r="11" spans="1:32" x14ac:dyDescent="0.25">
      <c r="A11" s="1">
        <f t="shared" si="1"/>
        <v>8</v>
      </c>
      <c r="C11" s="12" t="s">
        <v>19</v>
      </c>
      <c r="D11" s="16"/>
      <c r="E11" s="17">
        <v>35912.42</v>
      </c>
      <c r="F11" s="17">
        <v>36731.199999999997</v>
      </c>
      <c r="G11" s="17">
        <v>36731.199999999997</v>
      </c>
      <c r="H11" s="18">
        <v>35546.32</v>
      </c>
      <c r="I11" s="18">
        <v>36353.08</v>
      </c>
      <c r="J11" s="18">
        <v>35180.39</v>
      </c>
      <c r="K11" s="18">
        <v>36353.08</v>
      </c>
      <c r="L11" s="18">
        <v>35972.28</v>
      </c>
      <c r="M11" s="18">
        <v>32491.09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F11" s="15"/>
    </row>
    <row r="12" spans="1:32" x14ac:dyDescent="0.25">
      <c r="A12" s="1">
        <f t="shared" si="1"/>
        <v>9</v>
      </c>
      <c r="C12" s="12" t="s">
        <v>20</v>
      </c>
      <c r="D12" s="16"/>
      <c r="E12" s="17">
        <v>36619.089999999997</v>
      </c>
      <c r="F12" s="17">
        <v>37414.39</v>
      </c>
      <c r="G12" s="17">
        <v>37414.39</v>
      </c>
      <c r="H12" s="18">
        <v>36207.469999999994</v>
      </c>
      <c r="I12" s="18">
        <v>36976.28</v>
      </c>
      <c r="J12" s="18">
        <v>35795.799999999996</v>
      </c>
      <c r="K12" s="18">
        <v>37001.69</v>
      </c>
      <c r="L12" s="18">
        <v>36561.65</v>
      </c>
      <c r="M12" s="18">
        <v>33023.42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F12" s="15"/>
    </row>
    <row r="13" spans="1:32" x14ac:dyDescent="0.25">
      <c r="A13" s="1">
        <f t="shared" si="1"/>
        <v>10</v>
      </c>
      <c r="C13" s="12" t="s">
        <v>21</v>
      </c>
      <c r="D13" s="16"/>
      <c r="E13" s="17">
        <v>318969.25</v>
      </c>
      <c r="F13" s="17">
        <v>326374.95</v>
      </c>
      <c r="G13" s="17">
        <v>326374.94</v>
      </c>
      <c r="H13" s="18">
        <v>315846.71000000002</v>
      </c>
      <c r="I13" s="18">
        <v>323151.19</v>
      </c>
      <c r="J13" s="18">
        <v>312726.96999999997</v>
      </c>
      <c r="K13" s="18">
        <v>323151.2</v>
      </c>
      <c r="L13" s="18">
        <v>319888.59999999998</v>
      </c>
      <c r="M13" s="18">
        <v>288943.12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F13" s="15"/>
    </row>
    <row r="14" spans="1:32" x14ac:dyDescent="0.25">
      <c r="A14" s="1">
        <f t="shared" si="1"/>
        <v>11</v>
      </c>
      <c r="C14" s="12" t="s">
        <v>22</v>
      </c>
      <c r="D14" s="16"/>
      <c r="E14" s="17">
        <v>102706.64</v>
      </c>
      <c r="F14" s="17">
        <v>104979.99</v>
      </c>
      <c r="G14" s="17">
        <v>104979.98000000001</v>
      </c>
      <c r="H14" s="18">
        <v>101593.51000000001</v>
      </c>
      <c r="I14" s="18">
        <v>103829.78</v>
      </c>
      <c r="J14" s="18">
        <v>100480.43000000001</v>
      </c>
      <c r="K14" s="18">
        <v>103829.79</v>
      </c>
      <c r="L14" s="18">
        <v>102660.54</v>
      </c>
      <c r="M14" s="18">
        <v>92737.12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F14" s="15"/>
    </row>
    <row r="15" spans="1:32" x14ac:dyDescent="0.25">
      <c r="A15" s="1">
        <f t="shared" si="1"/>
        <v>12</v>
      </c>
      <c r="C15" s="12" t="s">
        <v>23</v>
      </c>
      <c r="D15" s="16"/>
      <c r="E15" s="17">
        <v>51314.64</v>
      </c>
      <c r="F15" s="17">
        <v>52434.590000000004</v>
      </c>
      <c r="G15" s="17">
        <v>52434.590000000004</v>
      </c>
      <c r="H15" s="18">
        <v>51169.47</v>
      </c>
      <c r="I15" s="18">
        <v>51997.96</v>
      </c>
      <c r="J15" s="18">
        <v>50320.609999999993</v>
      </c>
      <c r="K15" s="18">
        <v>52420.750000000007</v>
      </c>
      <c r="L15" s="18">
        <v>51556.01</v>
      </c>
      <c r="M15" s="18">
        <v>46566.73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F15" s="15"/>
    </row>
    <row r="16" spans="1:32" x14ac:dyDescent="0.25">
      <c r="A16" s="1">
        <f t="shared" si="1"/>
        <v>13</v>
      </c>
      <c r="C16" s="12" t="s">
        <v>24</v>
      </c>
      <c r="D16" s="16"/>
      <c r="E16" s="17">
        <v>441317.75</v>
      </c>
      <c r="F16" s="17">
        <v>455920.32999999996</v>
      </c>
      <c r="G16" s="17">
        <v>455920.32999999996</v>
      </c>
      <c r="H16" s="18">
        <v>441318.89</v>
      </c>
      <c r="I16" s="18">
        <v>455920.32999999996</v>
      </c>
      <c r="J16" s="18">
        <v>441213.22000000003</v>
      </c>
      <c r="K16" s="18">
        <v>456026</v>
      </c>
      <c r="L16" s="18">
        <v>451446.32999999996</v>
      </c>
      <c r="M16" s="18">
        <v>407757.99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F16" s="15"/>
    </row>
    <row r="17" spans="1:32" x14ac:dyDescent="0.25">
      <c r="A17" s="1">
        <f t="shared" si="1"/>
        <v>14</v>
      </c>
      <c r="C17" s="12" t="s">
        <v>25</v>
      </c>
      <c r="D17" s="20"/>
      <c r="E17" s="21">
        <v>170479.72</v>
      </c>
      <c r="F17" s="21">
        <v>176162.38</v>
      </c>
      <c r="G17" s="21">
        <v>176162.38</v>
      </c>
      <c r="H17" s="22">
        <v>170479.74000000002</v>
      </c>
      <c r="I17" s="22">
        <v>176162.38</v>
      </c>
      <c r="J17" s="22">
        <v>170479.73</v>
      </c>
      <c r="K17" s="22">
        <v>176162.38</v>
      </c>
      <c r="L17" s="22">
        <v>176162.38</v>
      </c>
      <c r="M17" s="22">
        <v>159114.41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F17" s="15"/>
    </row>
    <row r="18" spans="1:32" x14ac:dyDescent="0.25">
      <c r="A18" s="1">
        <f t="shared" si="1"/>
        <v>15</v>
      </c>
      <c r="C18" s="12" t="s">
        <v>26</v>
      </c>
      <c r="D18" s="20"/>
      <c r="E18" s="21">
        <v>173703.69</v>
      </c>
      <c r="F18" s="21">
        <v>172037.43</v>
      </c>
      <c r="G18" s="21">
        <v>172037.43</v>
      </c>
      <c r="H18" s="22">
        <v>172037.44</v>
      </c>
      <c r="I18" s="22">
        <v>170352.1</v>
      </c>
      <c r="J18" s="22">
        <v>170352.1</v>
      </c>
      <c r="K18" s="22">
        <v>170352.1</v>
      </c>
      <c r="L18" s="22">
        <v>168647.47</v>
      </c>
      <c r="M18" s="22">
        <v>168647.47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F18" s="15"/>
    </row>
    <row r="19" spans="1:32" x14ac:dyDescent="0.25">
      <c r="A19" s="1">
        <f t="shared" si="1"/>
        <v>16</v>
      </c>
      <c r="C19" s="12" t="s">
        <v>27</v>
      </c>
      <c r="D19" s="20"/>
      <c r="E19" s="21">
        <v>184931.59</v>
      </c>
      <c r="F19" s="21">
        <v>183234.13</v>
      </c>
      <c r="G19" s="21">
        <v>183234.13</v>
      </c>
      <c r="H19" s="22">
        <v>183234.12</v>
      </c>
      <c r="I19" s="22">
        <v>181516.21</v>
      </c>
      <c r="J19" s="22">
        <v>181516.21</v>
      </c>
      <c r="K19" s="22">
        <v>181516.22</v>
      </c>
      <c r="L19" s="22">
        <v>179777.6</v>
      </c>
      <c r="M19" s="22">
        <v>179777.6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F19" s="15"/>
    </row>
    <row r="20" spans="1:32" x14ac:dyDescent="0.25">
      <c r="A20" s="1">
        <f t="shared" si="1"/>
        <v>17</v>
      </c>
      <c r="C20" s="12" t="s">
        <v>28</v>
      </c>
      <c r="D20" s="20"/>
      <c r="E20" s="21">
        <v>165551.99</v>
      </c>
      <c r="F20" s="21">
        <v>163932.57999999999</v>
      </c>
      <c r="G20" s="21">
        <v>163932.57999999999</v>
      </c>
      <c r="H20" s="22">
        <v>163932.59</v>
      </c>
      <c r="I20" s="22">
        <v>162295.47</v>
      </c>
      <c r="J20" s="22">
        <v>162295.47</v>
      </c>
      <c r="K20" s="22">
        <v>162295.47</v>
      </c>
      <c r="L20" s="22">
        <v>160640.46</v>
      </c>
      <c r="M20" s="22">
        <v>160640.46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F20" s="15"/>
    </row>
    <row r="21" spans="1:32" x14ac:dyDescent="0.25">
      <c r="A21" s="1">
        <f t="shared" si="1"/>
        <v>18</v>
      </c>
      <c r="C21" s="12" t="s">
        <v>29</v>
      </c>
      <c r="D21" s="20"/>
      <c r="E21" s="21">
        <v>150868.79999999999</v>
      </c>
      <c r="F21" s="21">
        <v>149649.31</v>
      </c>
      <c r="G21" s="21">
        <v>149649.31</v>
      </c>
      <c r="H21" s="22">
        <v>149649.31</v>
      </c>
      <c r="I21" s="22">
        <v>148413.21</v>
      </c>
      <c r="J21" s="22">
        <v>148413.21</v>
      </c>
      <c r="K21" s="22">
        <v>148413.22</v>
      </c>
      <c r="L21" s="22">
        <v>147160.26999999999</v>
      </c>
      <c r="M21" s="22">
        <v>147160.26999999999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F21" s="15"/>
    </row>
    <row r="22" spans="1:32" x14ac:dyDescent="0.25">
      <c r="A22" s="1">
        <f t="shared" si="1"/>
        <v>19</v>
      </c>
      <c r="C22" s="12" t="s">
        <v>30</v>
      </c>
      <c r="D22" s="20"/>
      <c r="E22" s="21">
        <v>107763.43</v>
      </c>
      <c r="F22" s="21">
        <v>106892.36</v>
      </c>
      <c r="G22" s="21">
        <v>106892.36</v>
      </c>
      <c r="H22" s="22">
        <v>106892.37999999999</v>
      </c>
      <c r="I22" s="22">
        <v>106009.44</v>
      </c>
      <c r="J22" s="22">
        <v>106009.44</v>
      </c>
      <c r="K22" s="22">
        <v>106009.43000000001</v>
      </c>
      <c r="L22" s="22">
        <v>105114.48</v>
      </c>
      <c r="M22" s="22">
        <v>105114.48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F22" s="15"/>
    </row>
    <row r="23" spans="1:32" x14ac:dyDescent="0.25">
      <c r="A23" s="1">
        <f t="shared" si="1"/>
        <v>20</v>
      </c>
      <c r="C23" s="12" t="s">
        <v>31</v>
      </c>
      <c r="D23" s="20"/>
      <c r="E23" s="21">
        <v>329027.71000000002</v>
      </c>
      <c r="F23" s="21">
        <v>326482.26</v>
      </c>
      <c r="G23" s="21">
        <v>326482.26</v>
      </c>
      <c r="H23" s="22">
        <v>326482.25</v>
      </c>
      <c r="I23" s="22">
        <v>323902.05</v>
      </c>
      <c r="J23" s="22">
        <v>323902.05</v>
      </c>
      <c r="K23" s="22">
        <v>323902.03999999998</v>
      </c>
      <c r="L23" s="22">
        <v>321286.62</v>
      </c>
      <c r="M23" s="22">
        <v>321286.62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F23" s="15"/>
    </row>
    <row r="24" spans="1:32" s="26" customFormat="1" ht="9.75" customHeight="1" x14ac:dyDescent="0.25">
      <c r="A24" s="1"/>
      <c r="B24" s="10"/>
      <c r="C24" s="23"/>
      <c r="D24" s="1"/>
      <c r="E24" s="24"/>
      <c r="F24" s="24"/>
      <c r="G24" s="24"/>
      <c r="H24" s="24"/>
      <c r="I24" s="24"/>
      <c r="J24" s="24"/>
      <c r="K24" s="24"/>
      <c r="L24" s="25"/>
      <c r="M24" s="25"/>
      <c r="AF24" s="27"/>
    </row>
    <row r="25" spans="1:32" ht="17.25" customHeight="1" x14ac:dyDescent="0.25">
      <c r="A25" s="1">
        <v>21</v>
      </c>
      <c r="B25" s="10" t="s">
        <v>5</v>
      </c>
      <c r="C25" s="54" t="s">
        <v>12</v>
      </c>
      <c r="D25" s="28"/>
      <c r="E25" s="29">
        <f>SUM(E7:E24)</f>
        <v>3244808.89</v>
      </c>
      <c r="F25" s="29">
        <f>SUM(F7:F24)</f>
        <v>3285282.95</v>
      </c>
      <c r="G25" s="29">
        <f>SUM(G7:G24)</f>
        <v>3280561.5999999996</v>
      </c>
      <c r="H25" s="29">
        <f>SUM(H7:H24)</f>
        <v>3202669.35</v>
      </c>
      <c r="I25" s="29">
        <f>SUM(I7:I24)</f>
        <v>3241983.86</v>
      </c>
      <c r="J25" s="29">
        <f>SUM(J7:J24)</f>
        <v>3169437.1399999997</v>
      </c>
      <c r="K25" s="29">
        <f>SUM(K7:K24)</f>
        <v>3227718.580000001</v>
      </c>
      <c r="L25" s="29">
        <f>SUM(L7:L24)</f>
        <v>3193440.3600000003</v>
      </c>
      <c r="M25" s="29">
        <f>SUM(M7:M24)</f>
        <v>2988038.09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F25" s="15"/>
    </row>
    <row r="26" spans="1:32" x14ac:dyDescent="0.25">
      <c r="A26" s="1">
        <f t="shared" si="1"/>
        <v>22</v>
      </c>
      <c r="E26" s="13"/>
      <c r="F26" s="13"/>
      <c r="G26" s="13"/>
      <c r="H26" s="13"/>
      <c r="I26" s="13"/>
      <c r="J26" s="13"/>
      <c r="K26" s="13"/>
      <c r="AF26" s="15"/>
    </row>
    <row r="27" spans="1:32" x14ac:dyDescent="0.25">
      <c r="A27" s="1">
        <f t="shared" si="1"/>
        <v>23</v>
      </c>
      <c r="C27" s="1" t="s">
        <v>0</v>
      </c>
      <c r="E27" s="13">
        <f>'[1]INPUTS (1of2)'!$K$18</f>
        <v>954955988.05999994</v>
      </c>
      <c r="F27" s="13">
        <f>'[2]INPUTS (1of2)'!$K$18</f>
        <v>946684424.61000001</v>
      </c>
      <c r="G27" s="13">
        <f>F28</f>
        <v>946684424.61000001</v>
      </c>
      <c r="H27" s="13">
        <f t="shared" ref="H27:M27" si="2">G28</f>
        <v>942595119</v>
      </c>
      <c r="I27" s="13">
        <f t="shared" si="2"/>
        <v>934255643.65999997</v>
      </c>
      <c r="J27" s="13">
        <f t="shared" si="2"/>
        <v>934255643.65999997</v>
      </c>
      <c r="K27" s="13">
        <f t="shared" si="2"/>
        <v>930119822.20000005</v>
      </c>
      <c r="L27" s="13">
        <f t="shared" si="2"/>
        <v>920488290.66999996</v>
      </c>
      <c r="M27" s="13">
        <f t="shared" si="2"/>
        <v>920488290.66999996</v>
      </c>
      <c r="N27" s="31"/>
      <c r="O27" s="31"/>
      <c r="P27" s="31"/>
      <c r="Q27" s="31"/>
      <c r="R27" s="31"/>
      <c r="S27" s="31"/>
      <c r="T27" s="32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F27" s="15"/>
    </row>
    <row r="28" spans="1:32" s="26" customFormat="1" x14ac:dyDescent="0.25">
      <c r="A28" s="1">
        <f t="shared" si="1"/>
        <v>24</v>
      </c>
      <c r="B28" s="10"/>
      <c r="C28" s="23" t="s">
        <v>1</v>
      </c>
      <c r="D28" s="1"/>
      <c r="E28" s="33">
        <f>'[1]INPUTS (1of2)'!$K$19</f>
        <v>946684424.61000001</v>
      </c>
      <c r="F28" s="33">
        <f>'[2]INPUTS (1of2)'!$K$19</f>
        <v>946684424.61000001</v>
      </c>
      <c r="G28" s="33">
        <f>'[3]INPUTS (1of2)'!$K$19</f>
        <v>942595119</v>
      </c>
      <c r="H28" s="34">
        <f>'[4]INPUTS (1of2)'!$K$19</f>
        <v>934255643.65999997</v>
      </c>
      <c r="I28" s="34">
        <f>'[5]INPUTS (1of2)'!$K$19</f>
        <v>934255643.65999997</v>
      </c>
      <c r="J28" s="34">
        <f>'[6]INPUTS (1of2)'!$K$19</f>
        <v>930119822.20000005</v>
      </c>
      <c r="K28" s="34">
        <f>'[7]INPUTS (1of2)'!$K$19</f>
        <v>920488290.66999996</v>
      </c>
      <c r="L28" s="34">
        <f>'[8]INPUTS (1of2)'!$K$19</f>
        <v>920488290.66999996</v>
      </c>
      <c r="M28" s="34">
        <f>'[9]INPUTS (1of2)'!$K$19</f>
        <v>916305424.24000001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F28" s="27"/>
    </row>
    <row r="29" spans="1:32" x14ac:dyDescent="0.25">
      <c r="A29" s="1">
        <f t="shared" si="1"/>
        <v>25</v>
      </c>
      <c r="B29" s="10" t="s">
        <v>6</v>
      </c>
      <c r="C29" s="53" t="s">
        <v>2</v>
      </c>
      <c r="D29" s="26"/>
      <c r="E29" s="29">
        <f t="shared" ref="E29" si="3">AVERAGE(E27:E28)</f>
        <v>950820206.33500004</v>
      </c>
      <c r="F29" s="29">
        <f t="shared" ref="F29:M29" si="4">AVERAGE(F27:F28)</f>
        <v>946684424.61000001</v>
      </c>
      <c r="G29" s="29">
        <f t="shared" si="4"/>
        <v>944639771.80500007</v>
      </c>
      <c r="H29" s="29">
        <f t="shared" si="4"/>
        <v>938425381.32999992</v>
      </c>
      <c r="I29" s="29">
        <f t="shared" si="4"/>
        <v>934255643.65999997</v>
      </c>
      <c r="J29" s="29">
        <f t="shared" si="4"/>
        <v>932187732.93000007</v>
      </c>
      <c r="K29" s="29">
        <f t="shared" si="4"/>
        <v>925304056.43499994</v>
      </c>
      <c r="L29" s="29">
        <f t="shared" si="4"/>
        <v>920488290.66999996</v>
      </c>
      <c r="M29" s="29">
        <f t="shared" si="4"/>
        <v>918396857.45499992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F29" s="15"/>
    </row>
    <row r="30" spans="1:32" x14ac:dyDescent="0.25">
      <c r="A30" s="1">
        <f t="shared" si="1"/>
        <v>26</v>
      </c>
      <c r="E30" s="13"/>
      <c r="F30" s="13"/>
      <c r="G30" s="13"/>
      <c r="H30" s="13"/>
      <c r="I30" s="13"/>
      <c r="J30" s="13"/>
      <c r="K30" s="13"/>
    </row>
    <row r="31" spans="1:32" x14ac:dyDescent="0.25">
      <c r="A31" s="1">
        <f t="shared" si="1"/>
        <v>27</v>
      </c>
      <c r="B31" s="10" t="s">
        <v>8</v>
      </c>
      <c r="C31" s="1" t="s">
        <v>4</v>
      </c>
      <c r="E31" s="35">
        <v>365</v>
      </c>
      <c r="F31" s="35">
        <v>365</v>
      </c>
      <c r="G31" s="35">
        <v>365</v>
      </c>
      <c r="H31" s="35">
        <f>+G31</f>
        <v>365</v>
      </c>
      <c r="I31" s="35">
        <f t="shared" ref="I31:J31" si="5">+H31</f>
        <v>365</v>
      </c>
      <c r="J31" s="35">
        <f t="shared" si="5"/>
        <v>365</v>
      </c>
      <c r="K31" s="35">
        <f>+'[10]INPUTS (1of2)'!$K$24</f>
        <v>365</v>
      </c>
      <c r="L31" s="35">
        <v>365</v>
      </c>
      <c r="M31" s="35">
        <v>365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2" x14ac:dyDescent="0.25">
      <c r="A32" s="1">
        <f t="shared" si="1"/>
        <v>28</v>
      </c>
      <c r="E32" s="13"/>
      <c r="F32" s="13"/>
      <c r="G32" s="13"/>
      <c r="H32" s="13"/>
      <c r="I32" s="13"/>
      <c r="J32" s="13"/>
      <c r="K32" s="13"/>
    </row>
    <row r="33" spans="1:30" x14ac:dyDescent="0.25">
      <c r="A33" s="1">
        <f t="shared" si="1"/>
        <v>29</v>
      </c>
      <c r="B33" s="10" t="s">
        <v>7</v>
      </c>
      <c r="C33" s="1" t="s">
        <v>3</v>
      </c>
      <c r="E33" s="35">
        <v>30</v>
      </c>
      <c r="F33" s="35">
        <v>31</v>
      </c>
      <c r="G33" s="35">
        <v>31</v>
      </c>
      <c r="H33" s="35">
        <v>30</v>
      </c>
      <c r="I33" s="35">
        <v>31</v>
      </c>
      <c r="J33" s="35">
        <v>30</v>
      </c>
      <c r="K33" s="35">
        <f>+'[10]INPUTS (1of2)'!$K$23</f>
        <v>31</v>
      </c>
      <c r="L33" s="35">
        <v>31</v>
      </c>
      <c r="M33" s="35">
        <v>28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25">
      <c r="A34" s="1">
        <f t="shared" si="1"/>
        <v>30</v>
      </c>
      <c r="C34" s="23"/>
      <c r="E34" s="37"/>
      <c r="F34" s="37"/>
      <c r="G34" s="37"/>
      <c r="H34" s="37"/>
      <c r="I34" s="37"/>
      <c r="J34" s="37"/>
      <c r="K34" s="37"/>
      <c r="L34" s="23"/>
      <c r="M34" s="23"/>
    </row>
    <row r="35" spans="1:30" x14ac:dyDescent="0.25">
      <c r="A35" s="1">
        <f t="shared" si="1"/>
        <v>31</v>
      </c>
      <c r="B35" s="10" t="s">
        <v>9</v>
      </c>
      <c r="C35" s="1" t="s">
        <v>34</v>
      </c>
      <c r="E35" s="5">
        <f>ROUND((E25/E29)*(E31/E33),4)</f>
        <v>4.1500000000000002E-2</v>
      </c>
      <c r="F35" s="5">
        <f>ROUND((F25/F29)*(F31/F33),4)</f>
        <v>4.0899999999999999E-2</v>
      </c>
      <c r="G35" s="5">
        <f t="shared" ref="G35:M35" si="6">ROUND((G25/G29)*(G31/G33),4)</f>
        <v>4.0899999999999999E-2</v>
      </c>
      <c r="H35" s="5">
        <f t="shared" si="6"/>
        <v>4.1500000000000002E-2</v>
      </c>
      <c r="I35" s="5">
        <f t="shared" si="6"/>
        <v>4.0899999999999999E-2</v>
      </c>
      <c r="J35" s="5">
        <f t="shared" si="6"/>
        <v>4.1399999999999999E-2</v>
      </c>
      <c r="K35" s="5">
        <f t="shared" si="6"/>
        <v>4.1099999999999998E-2</v>
      </c>
      <c r="L35" s="5">
        <f>ROUND((L25/L29)*(L31/L33),4)</f>
        <v>4.0800000000000003E-2</v>
      </c>
      <c r="M35" s="5">
        <f t="shared" si="6"/>
        <v>4.24E-2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</row>
    <row r="36" spans="1:30" x14ac:dyDescent="0.25">
      <c r="A36" s="1">
        <f t="shared" si="1"/>
        <v>32</v>
      </c>
      <c r="E36" s="13"/>
      <c r="F36" s="13"/>
      <c r="G36" s="13"/>
      <c r="H36" s="13"/>
      <c r="I36" s="13"/>
      <c r="J36" s="13"/>
      <c r="K36" s="13"/>
    </row>
    <row r="37" spans="1:30" ht="18.75" x14ac:dyDescent="0.25">
      <c r="A37" s="1">
        <f t="shared" si="1"/>
        <v>33</v>
      </c>
      <c r="B37" s="10" t="s">
        <v>10</v>
      </c>
      <c r="C37" s="1" t="s">
        <v>35</v>
      </c>
      <c r="E37" s="21">
        <v>1.24</v>
      </c>
      <c r="F37" s="21">
        <v>1.24</v>
      </c>
      <c r="G37" s="21">
        <v>1.24</v>
      </c>
      <c r="H37" s="21">
        <v>1.24</v>
      </c>
      <c r="I37" s="21">
        <v>1.24</v>
      </c>
      <c r="J37" s="21">
        <v>1.24</v>
      </c>
      <c r="K37" s="21">
        <v>1.24</v>
      </c>
      <c r="L37" s="21">
        <v>1.24</v>
      </c>
      <c r="M37" s="21">
        <v>1.24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x14ac:dyDescent="0.25">
      <c r="A38" s="1">
        <f t="shared" si="1"/>
        <v>34</v>
      </c>
      <c r="C38" s="23"/>
      <c r="E38" s="33"/>
      <c r="F38" s="33"/>
      <c r="G38" s="33"/>
      <c r="H38" s="33"/>
      <c r="I38" s="33"/>
      <c r="J38" s="33"/>
      <c r="K38" s="33"/>
      <c r="L38" s="33"/>
      <c r="M38" s="33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x14ac:dyDescent="0.25">
      <c r="A39" s="1">
        <f t="shared" si="1"/>
        <v>35</v>
      </c>
      <c r="B39" s="39" t="s">
        <v>11</v>
      </c>
      <c r="C39" s="26" t="s">
        <v>36</v>
      </c>
      <c r="D39" s="26"/>
      <c r="E39" s="40">
        <f>ROUND(E35*E37,4)</f>
        <v>5.1499999999999997E-2</v>
      </c>
      <c r="F39" s="40">
        <f>ROUND(F35*F37,4)</f>
        <v>5.0700000000000002E-2</v>
      </c>
      <c r="G39" s="40">
        <f t="shared" ref="G39:K39" si="7">ROUND(G35*G37,4)</f>
        <v>5.0700000000000002E-2</v>
      </c>
      <c r="H39" s="40">
        <f t="shared" si="7"/>
        <v>5.1499999999999997E-2</v>
      </c>
      <c r="I39" s="40">
        <f t="shared" si="7"/>
        <v>5.0700000000000002E-2</v>
      </c>
      <c r="J39" s="40">
        <f t="shared" si="7"/>
        <v>5.1299999999999998E-2</v>
      </c>
      <c r="K39" s="40">
        <f t="shared" si="7"/>
        <v>5.0999999999999997E-2</v>
      </c>
      <c r="L39" s="40">
        <f>ROUND(L35*L37,4)</f>
        <v>5.0599999999999999E-2</v>
      </c>
      <c r="M39" s="40">
        <f t="shared" ref="M39" si="8">ROUND(M35*M37,4)</f>
        <v>5.2600000000000001E-2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 x14ac:dyDescent="0.25">
      <c r="E40" s="41"/>
      <c r="F40" s="41"/>
      <c r="G40" s="42"/>
      <c r="H40" s="42"/>
      <c r="I40" s="42"/>
      <c r="J40" s="42"/>
      <c r="K40" s="42">
        <f>K39-'[7]INPUTS (1of2)'!$M$28</f>
        <v>0</v>
      </c>
      <c r="L40" s="43">
        <f>L39-'[8]INPUTS (1of2)'!$M$28</f>
        <v>0</v>
      </c>
      <c r="M40" s="43">
        <f>M39-'[9]INPUTS (1of2)'!$M$28</f>
        <v>0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1:30" x14ac:dyDescent="0.25">
      <c r="B41" s="45" t="s">
        <v>13</v>
      </c>
      <c r="E41" s="13"/>
      <c r="F41" s="13"/>
      <c r="G41" s="13"/>
      <c r="H41" s="13"/>
      <c r="I41" s="13"/>
      <c r="J41" s="13"/>
      <c r="K41" s="13"/>
    </row>
    <row r="42" spans="1:30" ht="18" x14ac:dyDescent="0.25">
      <c r="B42" s="46" t="s">
        <v>37</v>
      </c>
      <c r="C42" s="47"/>
      <c r="D42" s="47"/>
      <c r="E42" s="47"/>
      <c r="F42" s="47"/>
      <c r="G42" s="47"/>
      <c r="H42" s="47"/>
      <c r="I42" s="47"/>
      <c r="J42" s="47"/>
      <c r="K42" s="47"/>
    </row>
    <row r="43" spans="1:30" x14ac:dyDescent="0.25">
      <c r="B43" s="48" t="s">
        <v>38</v>
      </c>
    </row>
    <row r="44" spans="1:30" x14ac:dyDescent="0.25">
      <c r="A44" s="3"/>
    </row>
    <row r="45" spans="1:30" x14ac:dyDescent="0.25">
      <c r="B45" s="6"/>
      <c r="C45" s="9"/>
      <c r="D45" s="9"/>
      <c r="E45" s="8"/>
      <c r="F45" s="8"/>
      <c r="G45" s="8"/>
      <c r="H45" s="8"/>
      <c r="I45" s="8"/>
      <c r="J45" s="8"/>
      <c r="K45" s="8"/>
      <c r="L45" s="15"/>
      <c r="M45" s="15"/>
    </row>
    <row r="46" spans="1:30" x14ac:dyDescent="0.25">
      <c r="C46" s="11"/>
      <c r="D46" s="11"/>
    </row>
    <row r="47" spans="1:30" x14ac:dyDescent="0.25">
      <c r="E47" s="31"/>
      <c r="F47" s="31"/>
      <c r="G47" s="31"/>
      <c r="H47" s="31"/>
      <c r="I47" s="31"/>
      <c r="J47" s="31"/>
      <c r="K47" s="31"/>
    </row>
    <row r="48" spans="1:30" x14ac:dyDescent="0.25">
      <c r="E48" s="31"/>
      <c r="F48" s="31"/>
      <c r="G48" s="31"/>
      <c r="H48" s="31"/>
      <c r="I48" s="31"/>
      <c r="J48" s="31"/>
      <c r="K48" s="31"/>
    </row>
    <row r="49" spans="3:11" x14ac:dyDescent="0.25">
      <c r="C49" s="16"/>
      <c r="D49" s="16"/>
      <c r="E49" s="31"/>
      <c r="F49" s="31"/>
      <c r="G49" s="31"/>
      <c r="H49" s="31"/>
      <c r="I49" s="31"/>
      <c r="J49" s="31"/>
      <c r="K49" s="31"/>
    </row>
    <row r="50" spans="3:11" x14ac:dyDescent="0.25">
      <c r="C50" s="16"/>
      <c r="D50" s="16"/>
      <c r="E50" s="31"/>
      <c r="F50" s="31"/>
      <c r="G50" s="31"/>
      <c r="H50" s="31"/>
      <c r="I50" s="31"/>
      <c r="J50" s="31"/>
      <c r="K50" s="31"/>
    </row>
    <row r="51" spans="3:11" x14ac:dyDescent="0.25">
      <c r="C51" s="16"/>
      <c r="D51" s="16"/>
      <c r="E51" s="31"/>
      <c r="F51" s="31"/>
      <c r="G51" s="31"/>
      <c r="H51" s="31"/>
      <c r="I51" s="31"/>
      <c r="J51" s="31"/>
      <c r="K51" s="31"/>
    </row>
    <row r="52" spans="3:11" x14ac:dyDescent="0.25">
      <c r="C52" s="20"/>
      <c r="D52" s="20"/>
      <c r="E52" s="31"/>
      <c r="F52" s="31"/>
      <c r="G52" s="31"/>
      <c r="H52" s="31"/>
      <c r="I52" s="31"/>
      <c r="J52" s="31"/>
      <c r="K52" s="31"/>
    </row>
    <row r="53" spans="3:11" x14ac:dyDescent="0.25">
      <c r="E53" s="31"/>
      <c r="F53" s="31"/>
      <c r="G53" s="31"/>
      <c r="H53" s="31"/>
      <c r="I53" s="31"/>
      <c r="J53" s="31"/>
      <c r="K53" s="31"/>
    </row>
    <row r="54" spans="3:11" x14ac:dyDescent="0.25">
      <c r="C54" s="49"/>
      <c r="D54" s="28"/>
      <c r="E54" s="30"/>
      <c r="F54" s="30"/>
      <c r="G54" s="30"/>
      <c r="H54" s="30"/>
      <c r="I54" s="30"/>
      <c r="J54" s="30"/>
      <c r="K54" s="30"/>
    </row>
    <row r="55" spans="3:11" x14ac:dyDescent="0.25">
      <c r="E55" s="31"/>
      <c r="F55" s="31"/>
      <c r="G55" s="31"/>
      <c r="H55" s="31"/>
      <c r="I55" s="31"/>
      <c r="J55" s="31"/>
      <c r="K55" s="31"/>
    </row>
    <row r="56" spans="3:11" x14ac:dyDescent="0.25">
      <c r="E56" s="31"/>
      <c r="F56" s="31"/>
      <c r="G56" s="31"/>
      <c r="H56" s="31"/>
      <c r="I56" s="31"/>
      <c r="J56" s="31"/>
      <c r="K56" s="31"/>
    </row>
    <row r="57" spans="3:11" x14ac:dyDescent="0.25">
      <c r="E57" s="31"/>
      <c r="F57" s="31"/>
      <c r="G57" s="31"/>
      <c r="H57" s="31"/>
      <c r="I57" s="31"/>
      <c r="J57" s="31"/>
      <c r="K57" s="31"/>
    </row>
    <row r="58" spans="3:11" x14ac:dyDescent="0.25">
      <c r="C58" s="26"/>
      <c r="D58" s="26"/>
      <c r="E58" s="30"/>
      <c r="F58" s="30"/>
      <c r="G58" s="30"/>
      <c r="H58" s="30"/>
      <c r="I58" s="30"/>
      <c r="J58" s="30"/>
      <c r="K58" s="30"/>
    </row>
    <row r="59" spans="3:11" x14ac:dyDescent="0.25">
      <c r="E59" s="31"/>
      <c r="F59" s="31"/>
      <c r="G59" s="31"/>
      <c r="H59" s="31"/>
      <c r="I59" s="31"/>
      <c r="J59" s="31"/>
      <c r="K59" s="31"/>
    </row>
    <row r="60" spans="3:11" x14ac:dyDescent="0.25">
      <c r="E60" s="36"/>
      <c r="F60" s="36"/>
      <c r="G60" s="36"/>
      <c r="H60" s="36"/>
      <c r="I60" s="36"/>
      <c r="J60" s="36"/>
      <c r="K60" s="36"/>
    </row>
    <row r="61" spans="3:11" x14ac:dyDescent="0.25">
      <c r="E61" s="31"/>
      <c r="F61" s="31"/>
      <c r="G61" s="31"/>
      <c r="H61" s="31"/>
      <c r="I61" s="31"/>
      <c r="J61" s="31"/>
      <c r="K61" s="31"/>
    </row>
    <row r="62" spans="3:11" x14ac:dyDescent="0.25">
      <c r="E62" s="36"/>
      <c r="F62" s="36"/>
      <c r="G62" s="36"/>
      <c r="H62" s="36"/>
      <c r="I62" s="36"/>
      <c r="J62" s="36"/>
      <c r="K62" s="36"/>
    </row>
    <row r="63" spans="3:11" x14ac:dyDescent="0.25">
      <c r="E63" s="36"/>
      <c r="F63" s="36"/>
      <c r="G63" s="36"/>
      <c r="H63" s="36"/>
      <c r="I63" s="36"/>
      <c r="J63" s="36"/>
      <c r="K63" s="36"/>
    </row>
    <row r="64" spans="3:11" x14ac:dyDescent="0.25">
      <c r="E64" s="38"/>
      <c r="F64" s="38"/>
      <c r="G64" s="38"/>
      <c r="H64" s="38"/>
      <c r="I64" s="38"/>
      <c r="J64" s="38"/>
      <c r="K64" s="38"/>
    </row>
    <row r="65" spans="1:11" x14ac:dyDescent="0.25">
      <c r="E65" s="31"/>
      <c r="F65" s="31"/>
      <c r="G65" s="31"/>
      <c r="H65" s="31"/>
      <c r="I65" s="31"/>
      <c r="J65" s="31"/>
      <c r="K65" s="31"/>
    </row>
    <row r="66" spans="1:11" x14ac:dyDescent="0.25">
      <c r="E66" s="21"/>
      <c r="F66" s="21"/>
      <c r="G66" s="21"/>
      <c r="H66" s="21"/>
      <c r="I66" s="21"/>
      <c r="J66" s="21"/>
      <c r="K66" s="21"/>
    </row>
    <row r="67" spans="1:11" x14ac:dyDescent="0.25">
      <c r="E67" s="31"/>
      <c r="F67" s="31"/>
      <c r="G67" s="31"/>
      <c r="H67" s="31"/>
      <c r="I67" s="31"/>
      <c r="J67" s="31"/>
      <c r="K67" s="31"/>
    </row>
    <row r="68" spans="1:11" x14ac:dyDescent="0.25">
      <c r="B68" s="39"/>
      <c r="C68" s="26"/>
      <c r="D68" s="26"/>
      <c r="E68" s="50"/>
      <c r="F68" s="50"/>
      <c r="G68" s="50"/>
      <c r="H68" s="50"/>
      <c r="I68" s="50"/>
      <c r="J68" s="50"/>
      <c r="K68" s="50"/>
    </row>
    <row r="69" spans="1:11" x14ac:dyDescent="0.25">
      <c r="E69" s="31"/>
      <c r="F69" s="31"/>
      <c r="G69" s="31"/>
      <c r="H69" s="31"/>
      <c r="I69" s="31"/>
      <c r="J69" s="31"/>
      <c r="K69" s="31"/>
    </row>
    <row r="70" spans="1:11" x14ac:dyDescent="0.25">
      <c r="E70" s="31"/>
      <c r="F70" s="31"/>
      <c r="G70" s="31"/>
      <c r="H70" s="31"/>
      <c r="I70" s="31"/>
      <c r="J70" s="31"/>
      <c r="K70" s="31"/>
    </row>
    <row r="71" spans="1:11" ht="45" customHeight="1" x14ac:dyDescent="0.25">
      <c r="A71" s="46"/>
      <c r="B71" s="51"/>
      <c r="C71" s="52"/>
      <c r="D71" s="52"/>
      <c r="E71" s="52"/>
      <c r="F71" s="52"/>
      <c r="G71" s="52"/>
    </row>
  </sheetData>
  <mergeCells count="1">
    <mergeCell ref="C71:G71"/>
  </mergeCells>
  <printOptions horizontalCentered="1"/>
  <pageMargins left="0.2" right="0.2" top="1.5" bottom="1" header="0.55000000000000004" footer="0.3"/>
  <pageSetup scale="66" fitToWidth="5" orientation="landscape" r:id="rId1"/>
  <headerFooter scaleWithDoc="0">
    <oddHeader>&amp;C&amp;"Times New Roman,Bold"&amp;12BIG RIVERS ELECTRIC CORPORATION
CASE NO. 2026-00089
Calculations for Rates of Return on Environmental Surcharge Mechanism
For the Expense Months: June 2025 through November 2025</oddHeader>
    <oddFooter>&amp;L&amp;"Times New Roman,Bold"&amp;10Case No. 2026-- 00089
Attachment for Response to Staff's First Request Item 4
Witness: Rebecca L. (Becky) Shelton 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 - RORORB</vt:lpstr>
      <vt:lpstr>'ES - RORORB'!Print_Area</vt:lpstr>
      <vt:lpstr>'ES - RORORB'!Print_Titles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R. Castlen</dc:creator>
  <cp:lastModifiedBy>Santana, Senthia</cp:lastModifiedBy>
  <cp:lastPrinted>2026-05-27T18:13:17Z</cp:lastPrinted>
  <dcterms:created xsi:type="dcterms:W3CDTF">2014-04-08T21:21:54Z</dcterms:created>
  <dcterms:modified xsi:type="dcterms:W3CDTF">2026-05-27T18:13:38Z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