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sserver2\KPSC Cases\0.0 - BR 2026-00089 - 6MO ES Rvw\Rsp to 3rd IRs Prep\Iniital Drafts\"/>
    </mc:Choice>
  </mc:AlternateContent>
  <xr:revisionPtr revIDLastSave="0" documentId="13_ncr:1_{205FB930-0B84-4FA3-B4CA-184A910E7726}" xr6:coauthVersionLast="47" xr6:coauthVersionMax="47" xr10:uidLastSave="{00000000-0000-0000-0000-000000000000}"/>
  <bookViews>
    <workbookView xWindow="28680" yWindow="-120" windowWidth="29040" windowHeight="15720" tabRatio="783" activeTab="1" xr2:uid="{00000000-000D-0000-FFFF-FFFF00000000}"/>
  </bookViews>
  <sheets>
    <sheet name="original 2024" sheetId="6" r:id="rId1"/>
    <sheet name="Revised 2024" sheetId="5" r:id="rId2"/>
  </sheets>
  <definedNames>
    <definedName name="_xlnm.Print_Area" localSheetId="0">'original 2024'!$A$5:$F$27</definedName>
    <definedName name="_xlnm.Print_Area" localSheetId="1">'Revised 2024'!$A$2:$F$29</definedName>
    <definedName name="_xlnm.Print_Titles" localSheetId="0">'original 2024'!$5:$5</definedName>
    <definedName name="_xlnm.Print_Titles" localSheetId="1">'Revised 2024'!$6:$6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6" l="1"/>
  <c r="D6" i="5"/>
  <c r="D7" i="5" s="1"/>
  <c r="E7" i="5" s="1"/>
  <c r="E23" i="6"/>
  <c r="F18" i="6"/>
  <c r="E18" i="6"/>
  <c r="D17" i="6"/>
  <c r="D16" i="6"/>
  <c r="D18" i="6" s="1"/>
  <c r="D6" i="6"/>
  <c r="D7" i="6" s="1"/>
  <c r="D10" i="5" l="1"/>
  <c r="E9" i="5" s="1"/>
  <c r="E6" i="5"/>
  <c r="F19" i="6"/>
  <c r="E19" i="6"/>
  <c r="D19" i="6" s="1"/>
  <c r="D24" i="6"/>
  <c r="D22" i="6" s="1"/>
  <c r="E22" i="6"/>
  <c r="E24" i="6" s="1"/>
  <c r="E26" i="6" s="1"/>
  <c r="D18" i="5"/>
  <c r="E24" i="5"/>
  <c r="F19" i="5"/>
  <c r="E19" i="5"/>
  <c r="D17" i="5"/>
  <c r="F22" i="6" l="1"/>
  <c r="F24" i="6" s="1"/>
  <c r="F26" i="6" s="1"/>
  <c r="D26" i="6" s="1"/>
  <c r="D25" i="5"/>
  <c r="D8" i="5"/>
  <c r="E8" i="5" s="1"/>
  <c r="D19" i="5"/>
  <c r="F20" i="5" s="1"/>
  <c r="E20" i="5" l="1"/>
  <c r="D20" i="5" s="1"/>
  <c r="D23" i="5" l="1"/>
  <c r="E23" i="5" s="1"/>
  <c r="E25" i="5" s="1"/>
  <c r="E27" i="5" l="1"/>
  <c r="E28" i="5" s="1"/>
  <c r="E29" i="5" s="1"/>
  <c r="F23" i="5"/>
  <c r="F25" i="5" s="1"/>
  <c r="F27" i="5" l="1"/>
  <c r="D27" i="5" l="1"/>
  <c r="D28" i="5" s="1"/>
  <c r="D29" i="5" s="1"/>
  <c r="F28" i="5"/>
  <c r="F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Speed, DeAnna</author>
  </authors>
  <commentList>
    <comment ref="F16" authorId="0" shapeId="0" xr:uid="{78F128EF-9194-4D09-9343-B34C774E9B75}">
      <text>
        <r>
          <rPr>
            <sz val="9"/>
            <color indexed="81"/>
            <rFont val="Tahoma"/>
            <family val="2"/>
          </rPr>
          <t xml:space="preserve">
excludes Domtar Cogen Revenue
excludes EDR </t>
        </r>
        <r>
          <rPr>
            <b/>
            <sz val="9"/>
            <color indexed="81"/>
            <rFont val="Tahoma"/>
            <family val="2"/>
          </rPr>
          <t>revenue</t>
        </r>
        <r>
          <rPr>
            <sz val="9"/>
            <color indexed="81"/>
            <rFont val="Tahoma"/>
            <family val="2"/>
          </rPr>
          <t xml:space="preserve"> (not EDR credit amount, but EDR revenue amount)
</t>
        </r>
      </text>
    </comment>
    <comment ref="F17" authorId="0" shapeId="0" xr:uid="{978271DF-8FB5-4EA4-B4D3-886AF74B30BD}">
      <text>
        <r>
          <rPr>
            <sz val="9"/>
            <color indexed="81"/>
            <rFont val="Tahoma"/>
            <family val="2"/>
          </rPr>
          <t xml:space="preserve">
Market Revenue for Blockware &amp; KC --and-- Nucor Revenue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Speed, DeAnna</author>
  </authors>
  <commentList>
    <comment ref="F1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excludes Domtar Cogen Revenue
excludes EDR </t>
        </r>
        <r>
          <rPr>
            <b/>
            <sz val="9"/>
            <color indexed="81"/>
            <rFont val="Tahoma"/>
            <family val="2"/>
          </rPr>
          <t>revenue</t>
        </r>
        <r>
          <rPr>
            <sz val="9"/>
            <color indexed="81"/>
            <rFont val="Tahoma"/>
            <family val="2"/>
          </rPr>
          <t xml:space="preserve"> (not EDR credit amount, but EDR revenue amount)
</t>
        </r>
      </text>
    </comment>
    <comment ref="F1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Market Revenue for Blockware &amp; KC --and-- Nucor Revenue</t>
        </r>
      </text>
    </comment>
  </commentList>
</comments>
</file>

<file path=xl/sharedStrings.xml><?xml version="1.0" encoding="utf-8"?>
<sst xmlns="http://schemas.openxmlformats.org/spreadsheetml/2006/main" count="43" uniqueCount="25">
  <si>
    <t>Total</t>
  </si>
  <si>
    <t>Rural</t>
  </si>
  <si>
    <t>Large Industrial</t>
  </si>
  <si>
    <t>Rural Initial Credit</t>
  </si>
  <si>
    <t>Less: Sales not FAC applicable</t>
  </si>
  <si>
    <t>Allocation of Monthly Bill Credit to Customer Classes:</t>
  </si>
  <si>
    <t xml:space="preserve">         Allocation of Monthly Bill Credit</t>
  </si>
  <si>
    <t>Rural &amp; LIC Percentage Allocation:</t>
  </si>
  <si>
    <t>Rural &amp; LIC Dollar Allocation:</t>
  </si>
  <si>
    <t>Rural and LIC Bill Credit Allocation</t>
  </si>
  <si>
    <t>2023 Adjusted Revenue for MRSM Purposes</t>
  </si>
  <si>
    <t>2023 Member Revenue (Excluding EDR Sales)</t>
  </si>
  <si>
    <t>Total Billed in 2024 MRSM</t>
  </si>
  <si>
    <t>2024 Monthly Bill Credit
(12 equal monthly installments)</t>
  </si>
  <si>
    <t>2024 New TIER Credit (Total)</t>
  </si>
  <si>
    <t>Annual Amount to Refund as Monthly Bill Credit starting with January 2025 service month</t>
  </si>
  <si>
    <t>Monthly Amount to Refund as Monthly Bill Credit starting with January 2025 service month</t>
  </si>
  <si>
    <t>Regulatory Liability</t>
  </si>
  <si>
    <t>Variance with ES Revised Revenue added to Net Margin</t>
  </si>
  <si>
    <t>Monthly Bill Credit Variance</t>
  </si>
  <si>
    <t>Annual Bill Credit Variance</t>
  </si>
  <si>
    <t>net margin change</t>
  </si>
  <si>
    <t>ES Revised = Net Margin Increase of $202,358.00</t>
  </si>
  <si>
    <t>Nucor revenue added to Member revenues</t>
  </si>
  <si>
    <t>As Requested in PSC 3-2, Follow up to PSC 1-5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</si>
</sst>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002060"/>
      <name val="Times New Roman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</cellStyleXfs>
  <cellXfs count="43">
    <xf numFmtId="0" fontId="0" fillId="0" borderId="0" xfId="0"/>
    <xf numFmtId="0" fontId="4" fillId="2" borderId="0" xfId="0" applyFont="1" applyFill="1" applyProtection="1">
      <protection locked="0"/>
    </xf>
    <xf numFmtId="43" fontId="4" fillId="2" borderId="0" xfId="1" applyFont="1" applyFill="1" applyProtection="1">
      <protection locked="0"/>
    </xf>
    <xf numFmtId="43" fontId="5" fillId="2" borderId="0" xfId="1" applyFont="1" applyFill="1" applyAlignment="1" applyProtection="1">
      <alignment horizontal="right"/>
      <protection locked="0"/>
    </xf>
    <xf numFmtId="0" fontId="5" fillId="2" borderId="0" xfId="0" applyFont="1" applyFill="1" applyProtection="1">
      <protection locked="0"/>
    </xf>
    <xf numFmtId="49" fontId="4" fillId="2" borderId="0" xfId="0" applyNumberFormat="1" applyFont="1" applyFill="1" applyAlignment="1" applyProtection="1">
      <alignment horizontal="left"/>
      <protection locked="0"/>
    </xf>
    <xf numFmtId="7" fontId="4" fillId="2" borderId="0" xfId="0" applyNumberFormat="1" applyFont="1" applyFill="1" applyProtection="1">
      <protection locked="0"/>
    </xf>
    <xf numFmtId="49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 wrapText="1"/>
      <protection locked="0"/>
    </xf>
    <xf numFmtId="44" fontId="4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49" fontId="6" fillId="2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7" fontId="4" fillId="2" borderId="2" xfId="2" applyNumberFormat="1" applyFont="1" applyFill="1" applyBorder="1" applyProtection="1">
      <protection locked="0"/>
    </xf>
    <xf numFmtId="39" fontId="4" fillId="2" borderId="3" xfId="0" applyNumberFormat="1" applyFont="1" applyFill="1" applyBorder="1" applyProtection="1">
      <protection locked="0"/>
    </xf>
    <xf numFmtId="7" fontId="4" fillId="2" borderId="2" xfId="0" applyNumberFormat="1" applyFont="1" applyFill="1" applyBorder="1" applyProtection="1">
      <protection locked="0"/>
    </xf>
    <xf numFmtId="164" fontId="4" fillId="2" borderId="2" xfId="0" applyNumberFormat="1" applyFont="1" applyFill="1" applyBorder="1" applyProtection="1">
      <protection locked="0"/>
    </xf>
    <xf numFmtId="164" fontId="4" fillId="2" borderId="2" xfId="3" applyNumberFormat="1" applyFont="1" applyFill="1" applyBorder="1" applyProtection="1">
      <protection locked="0"/>
    </xf>
    <xf numFmtId="43" fontId="4" fillId="2" borderId="2" xfId="0" applyNumberFormat="1" applyFont="1" applyFill="1" applyBorder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7" fontId="5" fillId="2" borderId="3" xfId="0" applyNumberFormat="1" applyFont="1" applyFill="1" applyBorder="1" applyProtection="1">
      <protection locked="0"/>
    </xf>
    <xf numFmtId="7" fontId="4" fillId="2" borderId="0" xfId="2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43" fontId="8" fillId="2" borderId="0" xfId="0" applyNumberFormat="1" applyFont="1" applyFill="1" applyAlignment="1" applyProtection="1">
      <alignment horizontal="center" vertical="center"/>
      <protection locked="0"/>
    </xf>
    <xf numFmtId="43" fontId="9" fillId="2" borderId="2" xfId="2" applyNumberFormat="1" applyFont="1" applyFill="1" applyBorder="1" applyProtection="1">
      <protection locked="0"/>
    </xf>
    <xf numFmtId="7" fontId="9" fillId="2" borderId="2" xfId="2" applyNumberFormat="1" applyFont="1" applyFill="1" applyBorder="1" applyProtection="1">
      <protection locked="0"/>
    </xf>
    <xf numFmtId="39" fontId="9" fillId="2" borderId="3" xfId="0" applyNumberFormat="1" applyFont="1" applyFill="1" applyBorder="1" applyProtection="1">
      <protection locked="0"/>
    </xf>
    <xf numFmtId="39" fontId="9" fillId="2" borderId="3" xfId="2" applyNumberFormat="1" applyFont="1" applyFill="1" applyBorder="1" applyProtection="1">
      <protection locked="0"/>
    </xf>
    <xf numFmtId="7" fontId="9" fillId="2" borderId="0" xfId="0" applyNumberFormat="1" applyFont="1" applyFill="1" applyProtection="1">
      <protection locked="0"/>
    </xf>
    <xf numFmtId="44" fontId="9" fillId="2" borderId="0" xfId="0" applyNumberFormat="1" applyFont="1" applyFill="1" applyProtection="1">
      <protection locked="0"/>
    </xf>
    <xf numFmtId="0" fontId="4" fillId="3" borderId="0" xfId="0" applyFont="1" applyFill="1" applyProtection="1">
      <protection locked="0"/>
    </xf>
    <xf numFmtId="7" fontId="4" fillId="3" borderId="0" xfId="0" applyNumberFormat="1" applyFont="1" applyFill="1" applyProtection="1">
      <protection locked="0"/>
    </xf>
    <xf numFmtId="0" fontId="4" fillId="0" borderId="0" xfId="0" applyFont="1" applyProtection="1">
      <protection locked="0"/>
    </xf>
    <xf numFmtId="44" fontId="4" fillId="0" borderId="0" xfId="2" applyFont="1" applyFill="1" applyProtection="1">
      <protection locked="0"/>
    </xf>
    <xf numFmtId="165" fontId="4" fillId="3" borderId="0" xfId="0" applyNumberFormat="1" applyFont="1" applyFill="1" applyAlignment="1" applyProtection="1">
      <alignment horizontal="center"/>
      <protection locked="0"/>
    </xf>
    <xf numFmtId="7" fontId="4" fillId="3" borderId="0" xfId="0" applyNumberFormat="1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wrapText="1"/>
      <protection locked="0"/>
    </xf>
    <xf numFmtId="0" fontId="4" fillId="0" borderId="0" xfId="0" applyFont="1" applyFill="1" applyProtection="1">
      <protection locked="0"/>
    </xf>
    <xf numFmtId="0" fontId="4" fillId="4" borderId="0" xfId="0" applyFont="1" applyFill="1" applyProtection="1">
      <protection locked="0"/>
    </xf>
    <xf numFmtId="7" fontId="5" fillId="0" borderId="3" xfId="0" applyNumberFormat="1" applyFont="1" applyFill="1" applyBorder="1" applyProtection="1">
      <protection locked="0"/>
    </xf>
  </cellXfs>
  <cellStyles count="7">
    <cellStyle name="Comma" xfId="1" builtinId="3"/>
    <cellStyle name="Comma 2" xfId="5" xr:uid="{00000000-0005-0000-0000-000001000000}"/>
    <cellStyle name="Currency" xfId="2" builtinId="4"/>
    <cellStyle name="Currency 2" xfId="4" xr:uid="{00000000-0005-0000-0000-000003000000}"/>
    <cellStyle name="Normal" xfId="0" builtinId="0"/>
    <cellStyle name="Normal 2" xfId="6" xr:uid="{00000000-0005-0000-0000-000005000000}"/>
    <cellStyle name="Percent" xfId="3" builtinId="5"/>
  </cellStyles>
  <dxfs count="0"/>
  <tableStyles count="0" defaultTableStyle="TableStyleMedium2" defaultPivotStyle="PivotStyleLight16"/>
  <colors>
    <mruColors>
      <color rgb="FFFFFFCC"/>
      <color rgb="FF003192"/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18B0D-86B8-40A0-B30C-847F3EE37D3A}">
  <sheetPr>
    <tabColor rgb="FF00B050"/>
  </sheetPr>
  <dimension ref="A1:G36"/>
  <sheetViews>
    <sheetView zoomScale="110" zoomScaleNormal="110" workbookViewId="0">
      <selection activeCell="D22" sqref="D22"/>
    </sheetView>
  </sheetViews>
  <sheetFormatPr defaultColWidth="9.140625" defaultRowHeight="15.75" x14ac:dyDescent="0.25"/>
  <cols>
    <col min="1" max="1" width="2" style="1" customWidth="1"/>
    <col min="2" max="2" width="5.85546875" style="1" customWidth="1"/>
    <col min="3" max="3" width="51" style="1" bestFit="1" customWidth="1"/>
    <col min="4" max="6" width="20.140625" style="1" customWidth="1"/>
    <col min="7" max="7" width="16.140625" style="1" bestFit="1" customWidth="1"/>
    <col min="8" max="8" width="10.42578125" style="1" bestFit="1" customWidth="1"/>
    <col min="9" max="16384" width="9.140625" style="1"/>
  </cols>
  <sheetData>
    <row r="1" spans="1:7" x14ac:dyDescent="0.25">
      <c r="F1" s="2"/>
    </row>
    <row r="2" spans="1:7" x14ac:dyDescent="0.25">
      <c r="F2" s="3"/>
    </row>
    <row r="3" spans="1:7" ht="34.5" customHeight="1" x14ac:dyDescent="0.25">
      <c r="D3" s="26"/>
    </row>
    <row r="4" spans="1:7" ht="14.25" customHeight="1" x14ac:dyDescent="0.25"/>
    <row r="5" spans="1:7" ht="16.5" customHeight="1" x14ac:dyDescent="0.25">
      <c r="A5" s="4"/>
      <c r="C5" s="5" t="s">
        <v>14</v>
      </c>
      <c r="D5" s="31">
        <v>6955737.9199999999</v>
      </c>
    </row>
    <row r="6" spans="1:7" ht="31.5" x14ac:dyDescent="0.25">
      <c r="B6" s="7"/>
      <c r="C6" s="8" t="s">
        <v>15</v>
      </c>
      <c r="D6" s="6">
        <f>+D5*0.4-0.01</f>
        <v>2782295.1580000003</v>
      </c>
    </row>
    <row r="7" spans="1:7" ht="31.5" x14ac:dyDescent="0.25">
      <c r="B7" s="7"/>
      <c r="C7" s="8" t="s">
        <v>16</v>
      </c>
      <c r="D7" s="6">
        <f>+D6/12</f>
        <v>231857.92983333336</v>
      </c>
    </row>
    <row r="8" spans="1:7" x14ac:dyDescent="0.25">
      <c r="B8" s="7"/>
      <c r="C8" s="8"/>
      <c r="D8" s="6"/>
    </row>
    <row r="9" spans="1:7" x14ac:dyDescent="0.25">
      <c r="B9" s="7"/>
      <c r="C9" s="1" t="s">
        <v>17</v>
      </c>
      <c r="D9" s="6">
        <f>D5*0.6+0.01</f>
        <v>4173442.7619999996</v>
      </c>
      <c r="F9" s="9"/>
    </row>
    <row r="10" spans="1:7" x14ac:dyDescent="0.25">
      <c r="B10" s="7"/>
    </row>
    <row r="11" spans="1:7" x14ac:dyDescent="0.25">
      <c r="B11" s="7"/>
      <c r="C11" s="10" t="s">
        <v>5</v>
      </c>
      <c r="D11" s="11"/>
      <c r="E11" s="11"/>
      <c r="F11" s="11"/>
    </row>
    <row r="12" spans="1:7" ht="6" customHeight="1" x14ac:dyDescent="0.25">
      <c r="B12" s="7"/>
    </row>
    <row r="13" spans="1:7" x14ac:dyDescent="0.25">
      <c r="C13" s="12"/>
      <c r="D13" s="13" t="s">
        <v>0</v>
      </c>
      <c r="E13" s="13" t="s">
        <v>1</v>
      </c>
      <c r="F13" s="13" t="s">
        <v>2</v>
      </c>
    </row>
    <row r="14" spans="1:7" x14ac:dyDescent="0.25">
      <c r="D14" s="14"/>
      <c r="E14" s="14"/>
      <c r="F14" s="14"/>
    </row>
    <row r="15" spans="1:7" x14ac:dyDescent="0.25">
      <c r="C15" s="15" t="s">
        <v>7</v>
      </c>
      <c r="D15" s="14"/>
      <c r="E15" s="14"/>
      <c r="F15" s="14"/>
    </row>
    <row r="16" spans="1:7" ht="15.75" customHeight="1" x14ac:dyDescent="0.25">
      <c r="C16" s="1" t="s">
        <v>11</v>
      </c>
      <c r="D16" s="16">
        <f>E16+F16</f>
        <v>319398194.98500001</v>
      </c>
      <c r="E16" s="27">
        <v>208895286.03</v>
      </c>
      <c r="F16" s="28">
        <v>110502908.95500001</v>
      </c>
      <c r="G16" s="6"/>
    </row>
    <row r="17" spans="3:6" x14ac:dyDescent="0.25">
      <c r="C17" s="1" t="s">
        <v>4</v>
      </c>
      <c r="D17" s="17">
        <f>+E17+F17</f>
        <v>-26654494.82</v>
      </c>
      <c r="E17" s="29">
        <v>0</v>
      </c>
      <c r="F17" s="30">
        <v>-26654494.82</v>
      </c>
    </row>
    <row r="18" spans="3:6" x14ac:dyDescent="0.25">
      <c r="C18" s="1" t="s">
        <v>10</v>
      </c>
      <c r="D18" s="18">
        <f>SUM(D16:D17)</f>
        <v>292743700.16500002</v>
      </c>
      <c r="E18" s="18">
        <f>SUM(E16:E17)</f>
        <v>208895286.03</v>
      </c>
      <c r="F18" s="16">
        <f>SUM(F16:F17)</f>
        <v>83848414.13500002</v>
      </c>
    </row>
    <row r="19" spans="3:6" x14ac:dyDescent="0.25">
      <c r="C19" s="1" t="s">
        <v>6</v>
      </c>
      <c r="D19" s="19">
        <f>+E19+F19</f>
        <v>1</v>
      </c>
      <c r="E19" s="20">
        <f>ROUND(E18/D18,6)</f>
        <v>0.71357700000000002</v>
      </c>
      <c r="F19" s="20">
        <f>ROUND(F18/D18,6)</f>
        <v>0.28642299999999998</v>
      </c>
    </row>
    <row r="20" spans="3:6" x14ac:dyDescent="0.25">
      <c r="D20" s="18"/>
      <c r="E20" s="18"/>
      <c r="F20" s="18"/>
    </row>
    <row r="21" spans="3:6" x14ac:dyDescent="0.25">
      <c r="C21" s="15" t="s">
        <v>8</v>
      </c>
      <c r="D21" s="18"/>
      <c r="E21" s="18"/>
      <c r="F21" s="18"/>
    </row>
    <row r="22" spans="3:6" x14ac:dyDescent="0.25">
      <c r="C22" s="1" t="s">
        <v>9</v>
      </c>
      <c r="D22" s="18">
        <f>+D24-D23</f>
        <v>2082295.1580000003</v>
      </c>
      <c r="E22" s="16">
        <f>+D22*E19</f>
        <v>1485877.9319601662</v>
      </c>
      <c r="F22" s="18">
        <f>+D22*F19</f>
        <v>596417.22603983409</v>
      </c>
    </row>
    <row r="23" spans="3:6" x14ac:dyDescent="0.25">
      <c r="C23" s="1" t="s">
        <v>3</v>
      </c>
      <c r="D23" s="29">
        <v>700000</v>
      </c>
      <c r="E23" s="17">
        <f>+D23</f>
        <v>700000</v>
      </c>
      <c r="F23" s="17">
        <v>0</v>
      </c>
    </row>
    <row r="24" spans="3:6" x14ac:dyDescent="0.25">
      <c r="C24" s="1" t="s">
        <v>12</v>
      </c>
      <c r="D24" s="21">
        <f>+D6</f>
        <v>2782295.1580000003</v>
      </c>
      <c r="E24" s="18">
        <f>SUM(E22:E23)</f>
        <v>2185877.9319601664</v>
      </c>
      <c r="F24" s="18">
        <f>SUM(F22:F23)</f>
        <v>596417.22603983409</v>
      </c>
    </row>
    <row r="25" spans="3:6" x14ac:dyDescent="0.25">
      <c r="D25" s="18"/>
      <c r="E25" s="18"/>
      <c r="F25" s="18"/>
    </row>
    <row r="26" spans="3:6" ht="31.5" x14ac:dyDescent="0.25">
      <c r="C26" s="22" t="s">
        <v>13</v>
      </c>
      <c r="D26" s="23">
        <f>+E26+F26</f>
        <v>231857.92983333339</v>
      </c>
      <c r="E26" s="23">
        <f>E24/12</f>
        <v>182156.49433001387</v>
      </c>
      <c r="F26" s="23">
        <f>F24/12</f>
        <v>49701.43550331951</v>
      </c>
    </row>
    <row r="34" spans="3:4" x14ac:dyDescent="0.25">
      <c r="C34" s="5"/>
      <c r="D34" s="24"/>
    </row>
    <row r="35" spans="3:4" x14ac:dyDescent="0.25">
      <c r="C35" s="5"/>
      <c r="D35" s="6"/>
    </row>
    <row r="36" spans="3:4" x14ac:dyDescent="0.25">
      <c r="C36" s="25"/>
      <c r="D36" s="6"/>
    </row>
  </sheetData>
  <printOptions horizontalCentered="1" verticalCentered="1"/>
  <pageMargins left="0.7" right="0.45" top="1.25" bottom="0.75" header="0.8" footer="0.3"/>
  <pageSetup fitToHeight="2" orientation="landscape" r:id="rId1"/>
  <headerFooter>
    <oddHeader>&amp;C&amp;"Century Schoolbook,Bold"&amp;12Big Rivers Electric Corporation
Case No. 2026-00089
Original MRSM Calculation 2024</oddHeader>
    <oddFooter>&amp;R&amp;"Century Schoolbook,Regular"&amp;10Case No. 2026-00089
Attachment to Response to PSC 3-2
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2:I37"/>
  <sheetViews>
    <sheetView tabSelected="1" zoomScale="110" zoomScaleNormal="110" workbookViewId="0">
      <selection activeCell="J21" sqref="J21"/>
    </sheetView>
  </sheetViews>
  <sheetFormatPr defaultColWidth="9.140625" defaultRowHeight="15.75" x14ac:dyDescent="0.25"/>
  <cols>
    <col min="1" max="1" width="2" style="1" customWidth="1"/>
    <col min="2" max="2" width="5.85546875" style="1" customWidth="1"/>
    <col min="3" max="3" width="51" style="1" bestFit="1" customWidth="1"/>
    <col min="4" max="6" width="20.140625" style="1" customWidth="1"/>
    <col min="7" max="7" width="16.140625" style="1" bestFit="1" customWidth="1"/>
    <col min="8" max="8" width="10.42578125" style="1" bestFit="1" customWidth="1"/>
    <col min="9" max="9" width="14.7109375" style="1" hidden="1" customWidth="1"/>
    <col min="10" max="16384" width="9.140625" style="1"/>
  </cols>
  <sheetData>
    <row r="2" spans="1:9" x14ac:dyDescent="0.25">
      <c r="C2" s="41" t="s">
        <v>23</v>
      </c>
      <c r="D2" s="40"/>
      <c r="F2" s="3"/>
    </row>
    <row r="3" spans="1:9" x14ac:dyDescent="0.25">
      <c r="C3" s="41" t="s">
        <v>24</v>
      </c>
      <c r="D3" s="40"/>
      <c r="F3" s="3"/>
    </row>
    <row r="4" spans="1:9" ht="34.5" customHeight="1" x14ac:dyDescent="0.25">
      <c r="C4" s="33" t="s">
        <v>22</v>
      </c>
      <c r="D4" s="26"/>
      <c r="E4" s="39" t="s">
        <v>18</v>
      </c>
      <c r="F4" s="39"/>
      <c r="G4" s="35"/>
    </row>
    <row r="5" spans="1:9" ht="14.25" customHeight="1" x14ac:dyDescent="0.25">
      <c r="I5" s="1" t="s">
        <v>21</v>
      </c>
    </row>
    <row r="6" spans="1:9" ht="16.5" customHeight="1" x14ac:dyDescent="0.25">
      <c r="A6" s="4"/>
      <c r="C6" s="5" t="s">
        <v>14</v>
      </c>
      <c r="D6" s="32">
        <f>6955737.92+I6</f>
        <v>7158095.9199999999</v>
      </c>
      <c r="E6" s="37">
        <f>D6-'original 2024'!D5</f>
        <v>202358</v>
      </c>
      <c r="F6" s="37"/>
      <c r="H6" s="35"/>
      <c r="I6" s="36">
        <v>202358</v>
      </c>
    </row>
    <row r="7" spans="1:9" ht="31.5" x14ac:dyDescent="0.25">
      <c r="B7" s="7"/>
      <c r="C7" s="8" t="s">
        <v>15</v>
      </c>
      <c r="D7" s="6">
        <f>+D6*0.4-0.01</f>
        <v>2863238.3580000005</v>
      </c>
      <c r="E7" s="38">
        <f>D7-'original 2024'!D6</f>
        <v>80943.200000000186</v>
      </c>
      <c r="F7" s="38"/>
    </row>
    <row r="8" spans="1:9" ht="31.5" x14ac:dyDescent="0.25">
      <c r="B8" s="7"/>
      <c r="C8" s="8" t="s">
        <v>16</v>
      </c>
      <c r="D8" s="6">
        <f>+D7/12</f>
        <v>238603.19650000005</v>
      </c>
      <c r="E8" s="38">
        <f>D8-'original 2024'!D7</f>
        <v>6745.2666666666919</v>
      </c>
      <c r="F8" s="38"/>
    </row>
    <row r="9" spans="1:9" x14ac:dyDescent="0.25">
      <c r="B9" s="7"/>
      <c r="C9" s="8"/>
      <c r="D9" s="6"/>
      <c r="E9" s="37">
        <f>D10-'original 2024'!D9</f>
        <v>121414.80000000028</v>
      </c>
      <c r="F9" s="37"/>
    </row>
    <row r="10" spans="1:9" x14ac:dyDescent="0.25">
      <c r="B10" s="7"/>
      <c r="C10" s="1" t="s">
        <v>17</v>
      </c>
      <c r="D10" s="9">
        <f>D6*0.6+0.01</f>
        <v>4294857.5619999999</v>
      </c>
      <c r="E10" s="37"/>
      <c r="F10" s="37"/>
    </row>
    <row r="11" spans="1:9" x14ac:dyDescent="0.25">
      <c r="B11" s="7"/>
    </row>
    <row r="12" spans="1:9" x14ac:dyDescent="0.25">
      <c r="B12" s="7"/>
      <c r="C12" s="10" t="s">
        <v>5</v>
      </c>
      <c r="D12" s="11"/>
      <c r="E12" s="11"/>
      <c r="F12" s="11"/>
    </row>
    <row r="13" spans="1:9" ht="6" customHeight="1" x14ac:dyDescent="0.25">
      <c r="B13" s="7"/>
    </row>
    <row r="14" spans="1:9" x14ac:dyDescent="0.25">
      <c r="C14" s="12"/>
      <c r="D14" s="13" t="s">
        <v>0</v>
      </c>
      <c r="E14" s="13" t="s">
        <v>1</v>
      </c>
      <c r="F14" s="13" t="s">
        <v>2</v>
      </c>
    </row>
    <row r="15" spans="1:9" x14ac:dyDescent="0.25">
      <c r="D15" s="14"/>
      <c r="E15" s="14"/>
      <c r="F15" s="14"/>
    </row>
    <row r="16" spans="1:9" x14ac:dyDescent="0.25">
      <c r="C16" s="15" t="s">
        <v>7</v>
      </c>
      <c r="D16" s="14"/>
      <c r="E16" s="14"/>
      <c r="F16" s="14"/>
    </row>
    <row r="17" spans="2:7" ht="15.75" customHeight="1" x14ac:dyDescent="0.25">
      <c r="C17" s="1" t="s">
        <v>11</v>
      </c>
      <c r="D17" s="16">
        <f>E17+F17</f>
        <v>319398194.98500001</v>
      </c>
      <c r="E17" s="27">
        <v>208895286.03</v>
      </c>
      <c r="F17" s="28">
        <v>110502908.95500001</v>
      </c>
      <c r="G17" s="6"/>
    </row>
    <row r="18" spans="2:7" x14ac:dyDescent="0.25">
      <c r="C18" s="1" t="s">
        <v>4</v>
      </c>
      <c r="D18" s="17">
        <f>+E18+F18</f>
        <v>-26654494.82</v>
      </c>
      <c r="E18" s="29">
        <v>0</v>
      </c>
      <c r="F18" s="30">
        <v>-26654494.82</v>
      </c>
    </row>
    <row r="19" spans="2:7" x14ac:dyDescent="0.25">
      <c r="C19" s="1" t="s">
        <v>10</v>
      </c>
      <c r="D19" s="18">
        <f>SUM(D17:D18)</f>
        <v>292743700.16500002</v>
      </c>
      <c r="E19" s="18">
        <f>SUM(E17:E18)</f>
        <v>208895286.03</v>
      </c>
      <c r="F19" s="16">
        <f>SUM(F17:F18)</f>
        <v>83848414.13500002</v>
      </c>
    </row>
    <row r="20" spans="2:7" x14ac:dyDescent="0.25">
      <c r="C20" s="1" t="s">
        <v>6</v>
      </c>
      <c r="D20" s="19">
        <f>+E20+F20</f>
        <v>1</v>
      </c>
      <c r="E20" s="20">
        <f>ROUND(E19/D19,6)</f>
        <v>0.71357700000000002</v>
      </c>
      <c r="F20" s="20">
        <f>ROUND(F19/D19,6)</f>
        <v>0.28642299999999998</v>
      </c>
    </row>
    <row r="21" spans="2:7" x14ac:dyDescent="0.25">
      <c r="D21" s="18"/>
      <c r="E21" s="18"/>
      <c r="F21" s="18"/>
    </row>
    <row r="22" spans="2:7" x14ac:dyDescent="0.25">
      <c r="C22" s="15" t="s">
        <v>8</v>
      </c>
      <c r="D22" s="18"/>
      <c r="E22" s="18"/>
      <c r="F22" s="18"/>
    </row>
    <row r="23" spans="2:7" x14ac:dyDescent="0.25">
      <c r="C23" s="1" t="s">
        <v>9</v>
      </c>
      <c r="D23" s="18">
        <f>+D25-D24</f>
        <v>2163238.3580000005</v>
      </c>
      <c r="E23" s="16">
        <f>+D23*E20</f>
        <v>1543637.1377865663</v>
      </c>
      <c r="F23" s="18">
        <f>+D23*F20</f>
        <v>619601.22021343408</v>
      </c>
    </row>
    <row r="24" spans="2:7" x14ac:dyDescent="0.25">
      <c r="C24" s="1" t="s">
        <v>3</v>
      </c>
      <c r="D24" s="29">
        <v>700000</v>
      </c>
      <c r="E24" s="17">
        <f>+D24</f>
        <v>700000</v>
      </c>
      <c r="F24" s="17">
        <v>0</v>
      </c>
    </row>
    <row r="25" spans="2:7" x14ac:dyDescent="0.25">
      <c r="C25" s="1" t="s">
        <v>12</v>
      </c>
      <c r="D25" s="21">
        <f>+D7</f>
        <v>2863238.3580000005</v>
      </c>
      <c r="E25" s="18">
        <f>SUM(E23:E24)</f>
        <v>2243637.1377865663</v>
      </c>
      <c r="F25" s="18">
        <f>SUM(F23:F24)</f>
        <v>619601.22021343408</v>
      </c>
    </row>
    <row r="26" spans="2:7" x14ac:dyDescent="0.25">
      <c r="D26" s="18"/>
      <c r="E26" s="18"/>
      <c r="F26" s="18"/>
    </row>
    <row r="27" spans="2:7" ht="31.5" x14ac:dyDescent="0.25">
      <c r="C27" s="22" t="s">
        <v>13</v>
      </c>
      <c r="D27" s="42">
        <f>+E27+F27</f>
        <v>238603.19650000002</v>
      </c>
      <c r="E27" s="42">
        <f>E25/12</f>
        <v>186969.76148221386</v>
      </c>
      <c r="F27" s="42">
        <f>F25/12</f>
        <v>51633.435017786171</v>
      </c>
    </row>
    <row r="28" spans="2:7" x14ac:dyDescent="0.25">
      <c r="C28" s="33" t="s">
        <v>19</v>
      </c>
      <c r="D28" s="34">
        <f>D27-'original 2024'!D26</f>
        <v>6745.2666666666337</v>
      </c>
      <c r="E28" s="34">
        <f>E27-'original 2024'!E26</f>
        <v>4813.2671521999873</v>
      </c>
      <c r="F28" s="34">
        <f>F27-'original 2024'!F26</f>
        <v>1931.9995144666609</v>
      </c>
    </row>
    <row r="29" spans="2:7" x14ac:dyDescent="0.25">
      <c r="C29" s="33" t="s">
        <v>20</v>
      </c>
      <c r="D29" s="34">
        <f>D28*12</f>
        <v>80943.199999999604</v>
      </c>
      <c r="E29" s="34">
        <f>E28*12</f>
        <v>57759.205826399848</v>
      </c>
      <c r="F29" s="34">
        <f>F28*12</f>
        <v>23183.994173599931</v>
      </c>
    </row>
    <row r="30" spans="2:7" x14ac:dyDescent="0.25">
      <c r="B30" s="33"/>
    </row>
    <row r="35" spans="3:4" x14ac:dyDescent="0.25">
      <c r="C35" s="5"/>
      <c r="D35" s="24"/>
    </row>
    <row r="36" spans="3:4" x14ac:dyDescent="0.25">
      <c r="C36" s="5"/>
      <c r="D36" s="6"/>
    </row>
    <row r="37" spans="3:4" x14ac:dyDescent="0.25">
      <c r="C37" s="25"/>
      <c r="D37" s="6"/>
    </row>
  </sheetData>
  <mergeCells count="5">
    <mergeCell ref="E4:F4"/>
    <mergeCell ref="E6:F6"/>
    <mergeCell ref="E7:F7"/>
    <mergeCell ref="E8:F8"/>
    <mergeCell ref="E9:F10"/>
  </mergeCells>
  <printOptions horizontalCentered="1" verticalCentered="1"/>
  <pageMargins left="0.7" right="0.45" top="1.25" bottom="0.75" header="0.8" footer="0.3"/>
  <pageSetup scale="94" fitToWidth="0" orientation="landscape" r:id="rId1"/>
  <headerFooter>
    <oddHeader>&amp;C&amp;"Century Schoolbook,Bold"&amp;12Big Rivers Electric Corporation
Case No. 2026-00089
Revised MRSM Calculation 2024</oddHeader>
    <oddFooter>&amp;R&amp;"Century Schoolbook,Regular"&amp;10Case No. 2026-00089
Attachment to Response to PSC 3-2
Page &amp;P of &amp;N</oddFooter>
  </headerFooter>
  <ignoredErrors>
    <ignoredError sqref="G23:G24 G19 D30:G31 G25 G21:G22 G20 D8 D11:E12 G26:G29 D18 D20:D22 D23:D24 D17 D25 D26:D27 E20:F20 E23:F24 E19:F19 E26:F27 E25:F25 E21:F22" unlockedFormula="1"/>
    <ignoredError sqref="D19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original 2024</vt:lpstr>
      <vt:lpstr>Revised 2024</vt:lpstr>
      <vt:lpstr>'original 2024'!Print_Area</vt:lpstr>
      <vt:lpstr>'Revised 2024'!Print_Area</vt:lpstr>
      <vt:lpstr>'original 2024'!Print_Titles</vt:lpstr>
      <vt:lpstr>'Revised 2024'!Print_Titles</vt:lpstr>
    </vt:vector>
  </TitlesOfParts>
  <Company>Big Rivers Electric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Scott</dc:creator>
  <cp:lastModifiedBy>Santana, Senthia</cp:lastModifiedBy>
  <cp:lastPrinted>2026-08-10T16:23:35Z</cp:lastPrinted>
  <dcterms:created xsi:type="dcterms:W3CDTF">2013-01-23T01:17:31Z</dcterms:created>
  <dcterms:modified xsi:type="dcterms:W3CDTF">2026-08-10T16:53:27Z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