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vitasutility-my.sharepoint.com/personal/thartline_navitasutility_com/Documents/Desktop/"/>
    </mc:Choice>
  </mc:AlternateContent>
  <xr:revisionPtr revIDLastSave="295" documentId="8_{88C653F0-46BF-43B0-A15C-D2FA9D32FC12}" xr6:coauthVersionLast="47" xr6:coauthVersionMax="47" xr10:uidLastSave="{26B4183C-4A40-41AC-84F5-9AB4B141A506}"/>
  <bookViews>
    <workbookView xWindow="-96" yWindow="-96" windowWidth="23232" windowHeight="12432" xr2:uid="{FFC00E2B-65F3-4028-88D3-9FD10E06BF83}"/>
  </bookViews>
  <sheets>
    <sheet name="MAY" sheetId="5" r:id="rId1"/>
    <sheet name="MAR" sheetId="3" r:id="rId2"/>
    <sheet name="FEB Revised" sheetId="4" r:id="rId3"/>
    <sheet name="FEB" sheetId="2" r:id="rId4"/>
    <sheet name="JAN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" l="1"/>
  <c r="E30" i="5"/>
  <c r="E25" i="5"/>
  <c r="AG10" i="5"/>
  <c r="AI4" i="5"/>
  <c r="AG12" i="5"/>
  <c r="AG4" i="5"/>
  <c r="AU10" i="5"/>
  <c r="AI8" i="5"/>
  <c r="AK8" i="5"/>
  <c r="AQ14" i="5"/>
  <c r="AM14" i="5"/>
  <c r="AK14" i="5"/>
  <c r="AG14" i="5"/>
  <c r="E24" i="5"/>
  <c r="AE14" i="5"/>
  <c r="S14" i="5"/>
  <c r="M14" i="5"/>
  <c r="I14" i="5"/>
  <c r="G14" i="5"/>
  <c r="AC12" i="5"/>
  <c r="AA12" i="5"/>
  <c r="U12" i="5"/>
  <c r="Y12" i="5" s="1"/>
  <c r="Q12" i="5"/>
  <c r="K12" i="5"/>
  <c r="AS14" i="5"/>
  <c r="AC10" i="5"/>
  <c r="AA10" i="5"/>
  <c r="U10" i="5"/>
  <c r="Y10" i="5" s="1"/>
  <c r="O10" i="5"/>
  <c r="Q10" i="5" s="1"/>
  <c r="K10" i="5"/>
  <c r="AC8" i="5"/>
  <c r="AA8" i="5"/>
  <c r="Y8" i="5"/>
  <c r="Q8" i="5"/>
  <c r="K8" i="5"/>
  <c r="AA6" i="5"/>
  <c r="U6" i="5"/>
  <c r="Y6" i="5" s="1"/>
  <c r="O6" i="5"/>
  <c r="K6" i="5"/>
  <c r="AU14" i="5"/>
  <c r="AC4" i="5"/>
  <c r="AA4" i="5"/>
  <c r="AA14" i="5" s="1"/>
  <c r="U4" i="5"/>
  <c r="Q4" i="5"/>
  <c r="K4" i="5"/>
  <c r="E24" i="3"/>
  <c r="E30" i="3"/>
  <c r="E30" i="4"/>
  <c r="E24" i="4"/>
  <c r="AC14" i="4"/>
  <c r="AA14" i="4"/>
  <c r="S14" i="4"/>
  <c r="O14" i="4"/>
  <c r="M14" i="4"/>
  <c r="I14" i="4"/>
  <c r="G14" i="4"/>
  <c r="U12" i="4"/>
  <c r="Y12" i="4" s="1"/>
  <c r="Q12" i="4"/>
  <c r="K12" i="4"/>
  <c r="U10" i="4"/>
  <c r="Y10" i="4" s="1"/>
  <c r="Q10" i="4"/>
  <c r="O10" i="4"/>
  <c r="K10" i="4"/>
  <c r="Y8" i="4"/>
  <c r="Q8" i="4"/>
  <c r="K8" i="4"/>
  <c r="U6" i="4"/>
  <c r="Y6" i="4" s="1"/>
  <c r="Q6" i="4"/>
  <c r="O6" i="4"/>
  <c r="K6" i="4"/>
  <c r="U4" i="4"/>
  <c r="Y4" i="4" s="1"/>
  <c r="Q4" i="4"/>
  <c r="K4" i="4"/>
  <c r="E26" i="3"/>
  <c r="E25" i="3"/>
  <c r="AG14" i="3"/>
  <c r="AE14" i="3"/>
  <c r="S14" i="3"/>
  <c r="M14" i="3"/>
  <c r="I14" i="3"/>
  <c r="G14" i="3"/>
  <c r="AI12" i="3"/>
  <c r="AC12" i="3"/>
  <c r="AA12" i="3"/>
  <c r="Y12" i="3"/>
  <c r="U12" i="3"/>
  <c r="Q12" i="3"/>
  <c r="K12" i="3"/>
  <c r="AI10" i="3"/>
  <c r="AG10" i="3"/>
  <c r="AC10" i="3"/>
  <c r="AA10" i="3"/>
  <c r="Y10" i="3"/>
  <c r="U10" i="3"/>
  <c r="O10" i="3"/>
  <c r="Q10" i="3" s="1"/>
  <c r="K10" i="3"/>
  <c r="AC8" i="3"/>
  <c r="AA8" i="3"/>
  <c r="Y8" i="3"/>
  <c r="Q8" i="3"/>
  <c r="K8" i="3"/>
  <c r="AA6" i="3"/>
  <c r="U6" i="3"/>
  <c r="Y6" i="3" s="1"/>
  <c r="O6" i="3"/>
  <c r="O14" i="3" s="1"/>
  <c r="K6" i="3"/>
  <c r="AI4" i="3"/>
  <c r="AI14" i="3" s="1"/>
  <c r="AC4" i="3"/>
  <c r="AA4" i="3"/>
  <c r="AA14" i="3" s="1"/>
  <c r="U4" i="3"/>
  <c r="U14" i="3" s="1"/>
  <c r="Q4" i="3"/>
  <c r="K4" i="3"/>
  <c r="Y8" i="2"/>
  <c r="U6" i="2"/>
  <c r="Y6" i="2" s="1"/>
  <c r="E24" i="2"/>
  <c r="U12" i="2"/>
  <c r="Y12" i="2" s="1"/>
  <c r="U10" i="2"/>
  <c r="Y10" i="2" s="1"/>
  <c r="U4" i="2"/>
  <c r="Y4" i="2" s="1"/>
  <c r="M14" i="2"/>
  <c r="I14" i="2"/>
  <c r="G14" i="2"/>
  <c r="Q12" i="2"/>
  <c r="K12" i="2"/>
  <c r="O10" i="2"/>
  <c r="Q10" i="2" s="1"/>
  <c r="K10" i="2"/>
  <c r="Q8" i="2"/>
  <c r="K8" i="2"/>
  <c r="O6" i="2"/>
  <c r="K6" i="2"/>
  <c r="Q4" i="2"/>
  <c r="K4" i="2"/>
  <c r="E25" i="1"/>
  <c r="E24" i="1"/>
  <c r="W13" i="1"/>
  <c r="S13" i="1"/>
  <c r="O13" i="1"/>
  <c r="M13" i="1"/>
  <c r="I13" i="1"/>
  <c r="G13" i="1"/>
  <c r="U10" i="1"/>
  <c r="U6" i="1"/>
  <c r="U13" i="1" s="1"/>
  <c r="Q12" i="1"/>
  <c r="Q8" i="1"/>
  <c r="Q4" i="1"/>
  <c r="K12" i="1"/>
  <c r="K10" i="1"/>
  <c r="K8" i="1"/>
  <c r="K6" i="1"/>
  <c r="K4" i="1"/>
  <c r="O10" i="1"/>
  <c r="Q10" i="1" s="1"/>
  <c r="O6" i="1"/>
  <c r="Q6" i="1" s="1"/>
  <c r="O14" i="5" l="1"/>
  <c r="Q6" i="5"/>
  <c r="U14" i="5"/>
  <c r="Y4" i="5"/>
  <c r="Y14" i="5" s="1"/>
  <c r="Y14" i="4"/>
  <c r="E25" i="4" s="1"/>
  <c r="U14" i="4"/>
  <c r="E26" i="4" s="1"/>
  <c r="Y4" i="3"/>
  <c r="Y14" i="3" s="1"/>
  <c r="Q6" i="3"/>
  <c r="Y14" i="2"/>
  <c r="E25" i="2" s="1"/>
  <c r="AC14" i="2"/>
  <c r="O14" i="2"/>
  <c r="U14" i="2"/>
  <c r="AA14" i="2"/>
  <c r="Q6" i="2"/>
  <c r="S14" i="2" s="1"/>
  <c r="E26" i="2" l="1"/>
</calcChain>
</file>

<file path=xl/sharedStrings.xml><?xml version="1.0" encoding="utf-8"?>
<sst xmlns="http://schemas.openxmlformats.org/spreadsheetml/2006/main" count="310" uniqueCount="64">
  <si>
    <t>B&amp;W (gas transport)</t>
  </si>
  <si>
    <t>Diversified (supply &amp; transport)</t>
  </si>
  <si>
    <t>Enbridge (gas transport)</t>
  </si>
  <si>
    <t>Location</t>
  </si>
  <si>
    <t>Clinton Co.</t>
  </si>
  <si>
    <t>EKY</t>
  </si>
  <si>
    <t>Petrol (gas supply)</t>
  </si>
  <si>
    <t>Sparta (gas supply)</t>
  </si>
  <si>
    <t>A/P</t>
  </si>
  <si>
    <t>Payments</t>
  </si>
  <si>
    <t>New Business</t>
  </si>
  <si>
    <t>KY Portion</t>
  </si>
  <si>
    <t>Super majority</t>
  </si>
  <si>
    <t>All</t>
  </si>
  <si>
    <t>Minimal</t>
  </si>
  <si>
    <t>Issued DEC</t>
  </si>
  <si>
    <t>Issued JAN</t>
  </si>
  <si>
    <t>Posted</t>
  </si>
  <si>
    <t>Some vendors are less timely than others providing invoices</t>
  </si>
  <si>
    <t>In addition, Navitas is in the midst of training a new GCA person (who enters A/P invoices)</t>
  </si>
  <si>
    <t>Outstanding</t>
  </si>
  <si>
    <t>Unsent</t>
  </si>
  <si>
    <t>Payments Outstanding are either: uncashed or in the midst of postale delivery</t>
  </si>
  <si>
    <t>Notes</t>
  </si>
  <si>
    <t>Payments Unsent occur as checks are generally issued once per month and schedule for mailing over a four week period</t>
  </si>
  <si>
    <t>PER THE ORDER</t>
  </si>
  <si>
    <t>The residual surcharge will first be applied on the FEB 7th billing</t>
  </si>
  <si>
    <t>ORDER #2</t>
  </si>
  <si>
    <t>A/P to each GCA vendor providing service to KY</t>
  </si>
  <si>
    <t>#1</t>
  </si>
  <si>
    <t>#2</t>
  </si>
  <si>
    <t>#3</t>
  </si>
  <si>
    <t>#4</t>
  </si>
  <si>
    <t>#5</t>
  </si>
  <si>
    <t>ORDER #3</t>
  </si>
  <si>
    <t>A/P issued to GCA vendors less unsent portion</t>
  </si>
  <si>
    <t>Please see attached bill edit list for JAN 7th billing</t>
  </si>
  <si>
    <t>Please see attached Vendor Reports for JAN 1st - 29th</t>
  </si>
  <si>
    <t>Issued FEB</t>
  </si>
  <si>
    <t>The residual surcharge was first applied on the FEB 7th billing</t>
  </si>
  <si>
    <t>Please see attached bill edit list for FEB 7th billing</t>
  </si>
  <si>
    <t>Please see attached Vendor Reports for JAN 30th - FEB 26th</t>
  </si>
  <si>
    <t>Posted JAN</t>
  </si>
  <si>
    <t>Posted FEB</t>
  </si>
  <si>
    <t>Issued MAR</t>
  </si>
  <si>
    <t>Posted MAR</t>
  </si>
  <si>
    <t>Please see attached bill edit list for MAR 7th billing</t>
  </si>
  <si>
    <t>A/P issued to GCA vendors less unsent portion [note - this understates as need to add in prior month unsent]</t>
  </si>
  <si>
    <t xml:space="preserve"> - </t>
  </si>
  <si>
    <t>#3r</t>
  </si>
  <si>
    <t>A/P cashed by the vendor (e.g. - current month sent &amp; cashed plus unsent from prior month)</t>
  </si>
  <si>
    <t>Please see attached Vendor Reports for DEC 1st - MAR31st*</t>
  </si>
  <si>
    <t>*</t>
  </si>
  <si>
    <t>Invoices are posted in accordance with the Vendors date which, in the event of untimely receipt, may not be in the current reporting month</t>
  </si>
  <si>
    <t>Issued APR</t>
  </si>
  <si>
    <t>Posted APR</t>
  </si>
  <si>
    <t>Issued MAY</t>
  </si>
  <si>
    <t>Posted MAY</t>
  </si>
  <si>
    <t xml:space="preserve">A/P cashed by the vendor since last report (e.g. - current month sent &amp; cashed plus unsent from prior month) </t>
  </si>
  <si>
    <t>A/P issued to GCA vendors less unsent portion since last report [note - this understates as need to add in prior report unsent]</t>
  </si>
  <si>
    <t>A/P now includes anomalous Enbridge cash out</t>
  </si>
  <si>
    <t>Please see attached Vendor Reports for DEC - MAY (note 1)</t>
  </si>
  <si>
    <t>A/P to each GCA vendor providing service to KY (note 2)</t>
  </si>
  <si>
    <t>Please see attached bill edit list for APR 7th &amp; MAY 7th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</si>
</sst>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1" formatCode="_(* #,##0_);_(* \(#,##0\);_(* &quot;-&quot;_);_(@_)"/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41" fontId="0" fillId="0" borderId="2" xfId="0" applyNumberFormat="1" applyBorder="1"/>
    <xf numFmtId="0" fontId="1" fillId="0" borderId="0" xfId="0" applyFont="1" applyAlignment="1">
      <alignment horizontal="right"/>
    </xf>
    <xf numFmtId="6" fontId="0" fillId="0" borderId="0" xfId="0" applyNumberFormat="1"/>
    <xf numFmtId="41" fontId="4" fillId="0" borderId="0" xfId="0" applyNumberFormat="1" applyFont="1"/>
    <xf numFmtId="0" fontId="0" fillId="0" borderId="0" xfId="0" quotePrefix="1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C561-F4A9-48F3-A7DA-123836D654AA}">
  <sheetPr>
    <pageSetUpPr fitToPage="1"/>
  </sheetPr>
  <dimension ref="A1:AU34"/>
  <sheetViews>
    <sheetView tabSelected="1" zoomScaleNormal="100" workbookViewId="0">
      <pane xSplit="2" ySplit="2" topLeftCell="C13" activePane="bottomRight" state="frozen"/>
      <selection pane="topRight" activeCell="C1" sqref="C1"/>
      <selection pane="bottomLeft" activeCell="A3" sqref="A3"/>
      <selection pane="bottomRight" activeCell="G28" sqref="G28"/>
    </sheetView>
  </sheetViews>
  <sheetFormatPr defaultRowHeight="14.4" x14ac:dyDescent="0.55000000000000004"/>
  <cols>
    <col min="1" max="1" width="25.68359375" bestFit="1" customWidth="1"/>
    <col min="2" max="2" width="1.68359375" customWidth="1"/>
    <col min="3" max="3" width="10.68359375" customWidth="1"/>
    <col min="4" max="4" width="1.68359375" customWidth="1"/>
    <col min="5" max="5" width="10.68359375" customWidth="1"/>
    <col min="6" max="6" width="1.68359375" customWidth="1"/>
    <col min="7" max="7" width="10.68359375" customWidth="1"/>
    <col min="8" max="8" width="1.68359375" customWidth="1"/>
    <col min="9" max="9" width="10.68359375" hidden="1" customWidth="1"/>
    <col min="10" max="10" width="1.68359375" hidden="1" customWidth="1"/>
    <col min="11" max="11" width="10.68359375" hidden="1" customWidth="1"/>
    <col min="12" max="12" width="1.68359375" customWidth="1"/>
    <col min="13" max="13" width="10.68359375" customWidth="1"/>
    <col min="14" max="14" width="1.68359375" customWidth="1"/>
    <col min="15" max="15" width="10.68359375" hidden="1" customWidth="1"/>
    <col min="16" max="16" width="1.68359375" hidden="1" customWidth="1"/>
    <col min="17" max="17" width="10.68359375" hidden="1" customWidth="1"/>
    <col min="18" max="18" width="1.68359375" customWidth="1"/>
    <col min="19" max="19" width="10.68359375" customWidth="1"/>
    <col min="20" max="20" width="1.68359375" customWidth="1"/>
    <col min="21" max="21" width="10.68359375" hidden="1" customWidth="1"/>
    <col min="22" max="22" width="1.68359375" hidden="1" customWidth="1"/>
    <col min="23" max="23" width="10.68359375" hidden="1" customWidth="1"/>
    <col min="24" max="24" width="1.68359375" customWidth="1"/>
    <col min="25" max="25" width="10.68359375" customWidth="1"/>
    <col min="26" max="26" width="1.68359375" customWidth="1"/>
    <col min="27" max="27" width="10.68359375" hidden="1" customWidth="1"/>
    <col min="28" max="28" width="1.68359375" hidden="1" customWidth="1"/>
    <col min="29" max="29" width="10.68359375" hidden="1" customWidth="1"/>
    <col min="30" max="30" width="1.68359375" customWidth="1"/>
    <col min="31" max="31" width="10.68359375" customWidth="1"/>
    <col min="32" max="32" width="1.68359375" customWidth="1"/>
    <col min="33" max="33" width="10.68359375" customWidth="1"/>
    <col min="34" max="34" width="1.68359375" customWidth="1"/>
    <col min="35" max="35" width="10.68359375" customWidth="1"/>
    <col min="36" max="36" width="1.68359375" customWidth="1"/>
    <col min="37" max="37" width="10.68359375" customWidth="1"/>
    <col min="38" max="38" width="1.68359375" customWidth="1"/>
    <col min="39" max="39" width="10.68359375" customWidth="1"/>
    <col min="40" max="40" width="1.68359375" customWidth="1"/>
    <col min="41" max="41" width="10.68359375" customWidth="1"/>
    <col min="42" max="42" width="1.68359375" customWidth="1"/>
    <col min="43" max="43" width="10.68359375" customWidth="1"/>
    <col min="44" max="44" width="1.68359375" customWidth="1"/>
    <col min="45" max="45" width="10.68359375" customWidth="1"/>
    <col min="46" max="46" width="1.68359375" customWidth="1"/>
    <col min="47" max="47" width="10.68359375" customWidth="1"/>
    <col min="48" max="48" width="1.68359375" customWidth="1"/>
    <col min="49" max="49" width="10.68359375" customWidth="1"/>
    <col min="50" max="50" width="1.68359375" customWidth="1"/>
  </cols>
  <sheetData>
    <row r="1" spans="1:47" x14ac:dyDescent="0.55000000000000004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10</v>
      </c>
      <c r="AE1" s="1" t="s">
        <v>8</v>
      </c>
      <c r="AG1" s="1" t="s">
        <v>9</v>
      </c>
      <c r="AI1" s="1" t="s">
        <v>10</v>
      </c>
      <c r="AK1" s="1" t="s">
        <v>8</v>
      </c>
      <c r="AM1" s="1" t="s">
        <v>9</v>
      </c>
      <c r="AO1" s="1" t="s">
        <v>10</v>
      </c>
      <c r="AQ1" s="1" t="s">
        <v>8</v>
      </c>
      <c r="AS1" s="1" t="s">
        <v>9</v>
      </c>
      <c r="AU1" s="1" t="s">
        <v>9</v>
      </c>
    </row>
    <row r="2" spans="1:47" x14ac:dyDescent="0.55000000000000004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s="2" t="s">
        <v>44</v>
      </c>
      <c r="AC2" s="2" t="s">
        <v>45</v>
      </c>
      <c r="AE2" s="3">
        <v>46120</v>
      </c>
      <c r="AG2" s="2" t="s">
        <v>54</v>
      </c>
      <c r="AI2" s="2" t="s">
        <v>55</v>
      </c>
      <c r="AK2" s="3">
        <v>46143</v>
      </c>
      <c r="AM2" s="2" t="s">
        <v>56</v>
      </c>
      <c r="AO2" s="2" t="s">
        <v>57</v>
      </c>
      <c r="AQ2" s="3">
        <v>46170</v>
      </c>
      <c r="AS2" t="s">
        <v>20</v>
      </c>
      <c r="AU2" s="2" t="s">
        <v>21</v>
      </c>
    </row>
    <row r="3" spans="1:47" x14ac:dyDescent="0.55000000000000004">
      <c r="G3" s="3"/>
    </row>
    <row r="4" spans="1:47" x14ac:dyDescent="0.55000000000000004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>
        <f>19912+16917+14362</f>
        <v>51191</v>
      </c>
      <c r="AC4" s="4">
        <f>25572+3233+2647</f>
        <v>31452</v>
      </c>
      <c r="AE4" s="4">
        <v>80088</v>
      </c>
      <c r="AG4" s="4">
        <f>14151+14507</f>
        <v>28658</v>
      </c>
      <c r="AI4" s="4">
        <f>13613+1181+(44617)</f>
        <v>59411</v>
      </c>
      <c r="AK4" s="4">
        <v>87523</v>
      </c>
      <c r="AM4" s="4">
        <v>0</v>
      </c>
      <c r="AO4" s="4">
        <v>0</v>
      </c>
      <c r="AQ4" s="4">
        <v>87523</v>
      </c>
      <c r="AS4" s="4">
        <v>14151</v>
      </c>
      <c r="AT4" s="4"/>
      <c r="AU4" s="4">
        <v>14507</v>
      </c>
    </row>
    <row r="5" spans="1:47" x14ac:dyDescent="0.55000000000000004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C5" s="4"/>
      <c r="AE5" s="11"/>
      <c r="AG5" s="4"/>
      <c r="AI5" s="4"/>
      <c r="AK5" s="11"/>
      <c r="AM5" s="4"/>
      <c r="AO5" s="4"/>
      <c r="AQ5" s="11"/>
      <c r="AS5" s="4"/>
      <c r="AT5" s="4"/>
      <c r="AU5" s="4"/>
    </row>
    <row r="6" spans="1:47" x14ac:dyDescent="0.55000000000000004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f>30945+12430</f>
        <v>43375</v>
      </c>
      <c r="AC6" s="4">
        <v>12430</v>
      </c>
      <c r="AE6" s="4">
        <v>0</v>
      </c>
      <c r="AG6" s="4">
        <v>0</v>
      </c>
      <c r="AI6" s="4">
        <v>0</v>
      </c>
      <c r="AK6" s="4">
        <v>0</v>
      </c>
      <c r="AM6" s="4">
        <v>0</v>
      </c>
      <c r="AO6" s="4">
        <v>14211</v>
      </c>
      <c r="AQ6" s="4">
        <v>14211</v>
      </c>
      <c r="AS6" s="4">
        <v>8918</v>
      </c>
      <c r="AT6" s="4"/>
      <c r="AU6" s="4">
        <v>14105</v>
      </c>
    </row>
    <row r="7" spans="1:47" x14ac:dyDescent="0.55000000000000004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C7" s="4"/>
      <c r="AE7" s="11"/>
      <c r="AG7" s="4"/>
      <c r="AI7" s="4"/>
      <c r="AK7" s="11"/>
      <c r="AM7" s="4"/>
      <c r="AO7" s="4"/>
      <c r="AQ7" s="11"/>
      <c r="AS7" s="4"/>
      <c r="AT7" s="4"/>
      <c r="AU7" s="4"/>
    </row>
    <row r="8" spans="1:47" x14ac:dyDescent="0.55000000000000004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>
        <f>3635+4355+4714</f>
        <v>12704</v>
      </c>
      <c r="AC8" s="4">
        <f>4355+4714</f>
        <v>9069</v>
      </c>
      <c r="AE8" s="4">
        <v>0</v>
      </c>
      <c r="AG8" s="4">
        <v>0</v>
      </c>
      <c r="AI8" s="4">
        <f>6547+184122</f>
        <v>190669</v>
      </c>
      <c r="AK8" s="4">
        <f>6547+184122</f>
        <v>190669</v>
      </c>
      <c r="AM8" s="4">
        <v>0</v>
      </c>
      <c r="AO8" s="4">
        <v>0</v>
      </c>
      <c r="AQ8" s="4">
        <v>190669</v>
      </c>
      <c r="AS8" s="4">
        <v>0</v>
      </c>
      <c r="AT8" s="4"/>
      <c r="AU8" s="4">
        <v>0</v>
      </c>
    </row>
    <row r="9" spans="1:47" x14ac:dyDescent="0.55000000000000004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C9" s="4"/>
      <c r="AE9" s="11"/>
      <c r="AG9" s="4"/>
      <c r="AI9" s="4"/>
      <c r="AK9" s="11"/>
      <c r="AM9" s="4"/>
      <c r="AO9" s="4"/>
      <c r="AQ9" s="11"/>
      <c r="AS9" s="4"/>
      <c r="AT9" s="4"/>
      <c r="AU9" s="4"/>
    </row>
    <row r="10" spans="1:47" x14ac:dyDescent="0.55000000000000004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f>33912+47600+25083</f>
        <v>106595</v>
      </c>
      <c r="AC10" s="4">
        <f>39003+65500+22319+34006+48984+25629+18396+8960</f>
        <v>262797</v>
      </c>
      <c r="AE10" s="4">
        <v>262797</v>
      </c>
      <c r="AG10" s="4">
        <f>8960+18396+22319+25629</f>
        <v>75304</v>
      </c>
      <c r="AI10" s="4">
        <v>60176</v>
      </c>
      <c r="AK10" s="4">
        <v>247669</v>
      </c>
      <c r="AM10" s="4">
        <v>0</v>
      </c>
      <c r="AO10" s="4">
        <v>0</v>
      </c>
      <c r="AQ10" s="4">
        <v>247669</v>
      </c>
      <c r="AS10" s="4">
        <v>22570</v>
      </c>
      <c r="AT10" s="4"/>
      <c r="AU10" s="4">
        <f>47600+22319</f>
        <v>69919</v>
      </c>
    </row>
    <row r="11" spans="1:47" x14ac:dyDescent="0.55000000000000004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C11" s="4"/>
      <c r="AE11" s="11"/>
      <c r="AG11" s="4"/>
      <c r="AI11" s="4"/>
      <c r="AK11" s="11"/>
      <c r="AM11" s="4"/>
      <c r="AO11" s="4"/>
      <c r="AQ11" s="11"/>
      <c r="AS11" s="4"/>
      <c r="AT11" s="4"/>
      <c r="AU11" s="4"/>
    </row>
    <row r="12" spans="1:47" x14ac:dyDescent="0.55000000000000004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>
        <f>14880+10090+16366</f>
        <v>41336</v>
      </c>
      <c r="AC12" s="4">
        <f>10090+14805</f>
        <v>24895</v>
      </c>
      <c r="AE12" s="4">
        <v>43954</v>
      </c>
      <c r="AG12" s="4">
        <f>10649+14720</f>
        <v>25369</v>
      </c>
      <c r="AI12" s="4">
        <v>23318</v>
      </c>
      <c r="AK12" s="4">
        <v>41903</v>
      </c>
      <c r="AM12" s="4">
        <v>0</v>
      </c>
      <c r="AO12" s="4">
        <v>0</v>
      </c>
      <c r="AQ12" s="4">
        <v>41903</v>
      </c>
      <c r="AS12" s="4">
        <v>10649</v>
      </c>
      <c r="AT12" s="4"/>
      <c r="AU12" s="4">
        <v>14720</v>
      </c>
    </row>
    <row r="13" spans="1:47" x14ac:dyDescent="0.55000000000000004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C13" s="4"/>
      <c r="AE13" s="11"/>
      <c r="AG13" s="4"/>
      <c r="AI13" s="4"/>
      <c r="AK13" s="11"/>
      <c r="AM13" s="4"/>
      <c r="AO13" s="4"/>
      <c r="AQ13" s="11"/>
      <c r="AS13" s="4"/>
      <c r="AT13" s="4"/>
      <c r="AU13" s="4"/>
    </row>
    <row r="14" spans="1:47" x14ac:dyDescent="0.55000000000000004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255201</v>
      </c>
      <c r="AE14" s="8">
        <f>SUM(AE4:AE12)</f>
        <v>386839</v>
      </c>
      <c r="AG14" s="8">
        <f>SUM(AG4:AG12)</f>
        <v>129331</v>
      </c>
      <c r="AK14" s="8">
        <f>SUM(AK4:AK12)</f>
        <v>567764</v>
      </c>
      <c r="AM14" s="8">
        <f>SUM(AM4:AM12)</f>
        <v>0</v>
      </c>
      <c r="AQ14" s="8">
        <f>SUM(AQ4:AQ12)</f>
        <v>581975</v>
      </c>
      <c r="AS14" s="8">
        <f>SUM(AS4:AS12)</f>
        <v>56288</v>
      </c>
      <c r="AU14" s="8">
        <f>SUM(AU4:AU12)</f>
        <v>113251</v>
      </c>
    </row>
    <row r="15" spans="1:47" x14ac:dyDescent="0.55000000000000004">
      <c r="O15" s="2"/>
      <c r="S15" s="2"/>
      <c r="U15" s="2"/>
      <c r="Y15" s="2"/>
      <c r="AA15" s="2"/>
      <c r="AE15" s="2"/>
      <c r="AG15" s="2"/>
      <c r="AK15" s="2"/>
      <c r="AM15" s="2" t="s">
        <v>34</v>
      </c>
      <c r="AQ15" s="2" t="s">
        <v>27</v>
      </c>
    </row>
    <row r="16" spans="1:47" x14ac:dyDescent="0.55000000000000004">
      <c r="O16" s="4"/>
      <c r="U16" s="4"/>
      <c r="AA16" s="4"/>
      <c r="AG16" s="4"/>
      <c r="AM16" s="4"/>
    </row>
    <row r="17" spans="1:7" x14ac:dyDescent="0.55000000000000004">
      <c r="A17" s="6" t="s">
        <v>23</v>
      </c>
      <c r="C17" s="7" t="s">
        <v>18</v>
      </c>
    </row>
    <row r="18" spans="1:7" x14ac:dyDescent="0.55000000000000004">
      <c r="C18" s="7" t="s">
        <v>19</v>
      </c>
    </row>
    <row r="20" spans="1:7" x14ac:dyDescent="0.55000000000000004">
      <c r="C20" t="s">
        <v>22</v>
      </c>
    </row>
    <row r="22" spans="1:7" x14ac:dyDescent="0.55000000000000004">
      <c r="C22" t="s">
        <v>24</v>
      </c>
    </row>
    <row r="24" spans="1:7" x14ac:dyDescent="0.55000000000000004">
      <c r="A24" s="9" t="s">
        <v>25</v>
      </c>
      <c r="C24" s="2" t="s">
        <v>29</v>
      </c>
      <c r="E24" s="10">
        <f>'FEB Revised'!E24+(17261+20254+7993+11315)</f>
        <v>123849</v>
      </c>
      <c r="G24" t="s">
        <v>39</v>
      </c>
    </row>
    <row r="25" spans="1:7" x14ac:dyDescent="0.55000000000000004">
      <c r="C25" s="2" t="s">
        <v>30</v>
      </c>
      <c r="E25" s="4">
        <f>AQ14</f>
        <v>581975</v>
      </c>
      <c r="G25" t="s">
        <v>62</v>
      </c>
    </row>
    <row r="26" spans="1:7" x14ac:dyDescent="0.55000000000000004">
      <c r="C26" s="2" t="s">
        <v>31</v>
      </c>
      <c r="E26" s="4">
        <f>AG14+AM14+-AU14</f>
        <v>16080</v>
      </c>
      <c r="G26" t="s">
        <v>59</v>
      </c>
    </row>
    <row r="27" spans="1:7" x14ac:dyDescent="0.55000000000000004">
      <c r="C27" s="2" t="s">
        <v>32</v>
      </c>
      <c r="G27" t="s">
        <v>63</v>
      </c>
    </row>
    <row r="28" spans="1:7" x14ac:dyDescent="0.55000000000000004">
      <c r="C28" s="2" t="s">
        <v>33</v>
      </c>
      <c r="G28" t="s">
        <v>61</v>
      </c>
    </row>
    <row r="30" spans="1:7" x14ac:dyDescent="0.55000000000000004">
      <c r="C30" s="2" t="s">
        <v>49</v>
      </c>
      <c r="E30" s="4">
        <f>AG14+(MAR!AG14+MAR!AI14)-(AS14+AU14)</f>
        <v>190101</v>
      </c>
      <c r="G30" t="s">
        <v>58</v>
      </c>
    </row>
    <row r="32" spans="1:7" x14ac:dyDescent="0.55000000000000004">
      <c r="F32" s="13">
        <v>1</v>
      </c>
      <c r="G32" t="s">
        <v>53</v>
      </c>
    </row>
    <row r="34" spans="6:7" x14ac:dyDescent="0.55000000000000004">
      <c r="F34" s="13">
        <v>2</v>
      </c>
      <c r="G34" t="s">
        <v>60</v>
      </c>
    </row>
  </sheetData>
  <pageMargins left="0.45" right="0.45" top="0.75" bottom="0.75" header="0.3" footer="0.3"/>
  <pageSetup scale="59" orientation="landscape" horizontalDpi="4294967295" verticalDpi="4294967295" r:id="rId1"/>
  <headerFooter>
    <oddHeader>&amp;L2026-00072 DR1-9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DEE2-E071-4CEA-86C8-FD1AB30141DA}">
  <sheetPr>
    <pageSetUpPr fitToPage="1"/>
  </sheetPr>
  <dimension ref="A1:AI3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3" sqref="G33"/>
    </sheetView>
  </sheetViews>
  <sheetFormatPr defaultRowHeight="14.4" x14ac:dyDescent="0.55000000000000004"/>
  <cols>
    <col min="1" max="1" width="25.68359375" bestFit="1" customWidth="1"/>
    <col min="2" max="2" width="1.68359375" customWidth="1"/>
    <col min="3" max="3" width="10.68359375" customWidth="1"/>
    <col min="4" max="4" width="1.68359375" customWidth="1"/>
    <col min="5" max="5" width="10.68359375" customWidth="1"/>
    <col min="6" max="6" width="1.68359375" customWidth="1"/>
    <col min="7" max="7" width="10.68359375" customWidth="1"/>
    <col min="8" max="8" width="1.68359375" customWidth="1"/>
    <col min="9" max="9" width="10.68359375" hidden="1" customWidth="1"/>
    <col min="10" max="10" width="1.68359375" hidden="1" customWidth="1"/>
    <col min="11" max="11" width="10.68359375" hidden="1" customWidth="1"/>
    <col min="12" max="12" width="1.68359375" customWidth="1"/>
    <col min="13" max="13" width="10.68359375" customWidth="1"/>
    <col min="14" max="14" width="1.68359375" customWidth="1"/>
    <col min="15" max="15" width="10.68359375" hidden="1" customWidth="1"/>
    <col min="16" max="16" width="1.68359375" hidden="1" customWidth="1"/>
    <col min="17" max="17" width="10.68359375" hidden="1" customWidth="1"/>
    <col min="18" max="18" width="1.68359375" customWidth="1"/>
    <col min="19" max="19" width="10.68359375" customWidth="1"/>
    <col min="20" max="20" width="1.68359375" customWidth="1"/>
    <col min="21" max="21" width="10.68359375" customWidth="1"/>
    <col min="22" max="22" width="1.68359375" customWidth="1"/>
    <col min="23" max="23" width="10.68359375" hidden="1" customWidth="1"/>
    <col min="24" max="24" width="1.68359375" hidden="1" customWidth="1"/>
    <col min="25" max="25" width="10.68359375" hidden="1" customWidth="1"/>
    <col min="26" max="26" width="1.68359375" customWidth="1"/>
    <col min="27" max="27" width="10.68359375" customWidth="1"/>
    <col min="28" max="28" width="1.68359375" customWidth="1"/>
    <col min="29" max="29" width="10.68359375" customWidth="1"/>
    <col min="30" max="30" width="1.68359375" customWidth="1"/>
    <col min="31" max="31" width="10.68359375" customWidth="1"/>
    <col min="32" max="32" width="1.68359375" customWidth="1"/>
    <col min="33" max="33" width="10.68359375" customWidth="1"/>
    <col min="34" max="34" width="1.68359375" customWidth="1"/>
    <col min="35" max="35" width="10.68359375" customWidth="1"/>
    <col min="36" max="36" width="1.68359375" customWidth="1"/>
    <col min="37" max="37" width="10.68359375" customWidth="1"/>
    <col min="38" max="38" width="1.68359375" customWidth="1"/>
  </cols>
  <sheetData>
    <row r="1" spans="1:35" x14ac:dyDescent="0.55000000000000004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10</v>
      </c>
      <c r="AE1" s="1" t="s">
        <v>8</v>
      </c>
      <c r="AG1" s="1" t="s">
        <v>9</v>
      </c>
      <c r="AI1" s="1" t="s">
        <v>9</v>
      </c>
    </row>
    <row r="2" spans="1:35" x14ac:dyDescent="0.55000000000000004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s="2" t="s">
        <v>44</v>
      </c>
      <c r="AC2" s="2" t="s">
        <v>45</v>
      </c>
      <c r="AE2" s="3">
        <v>46120</v>
      </c>
      <c r="AG2" t="s">
        <v>20</v>
      </c>
      <c r="AI2" s="2" t="s">
        <v>21</v>
      </c>
    </row>
    <row r="3" spans="1:35" x14ac:dyDescent="0.55000000000000004">
      <c r="G3" s="3"/>
    </row>
    <row r="4" spans="1:35" x14ac:dyDescent="0.55000000000000004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>
        <f>19912+16917+14362</f>
        <v>51191</v>
      </c>
      <c r="AC4" s="4">
        <f>25572+3233+2647</f>
        <v>31452</v>
      </c>
      <c r="AE4" s="4">
        <v>80088</v>
      </c>
      <c r="AG4" s="4">
        <v>0</v>
      </c>
      <c r="AH4" s="4"/>
      <c r="AI4" s="4">
        <f>19912+16917+14362</f>
        <v>51191</v>
      </c>
    </row>
    <row r="5" spans="1:35" x14ac:dyDescent="0.55000000000000004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C5" s="4"/>
      <c r="AE5" s="11"/>
      <c r="AG5" s="4"/>
      <c r="AH5" s="4"/>
      <c r="AI5" s="4"/>
    </row>
    <row r="6" spans="1:35" x14ac:dyDescent="0.55000000000000004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f>30945+12430</f>
        <v>43375</v>
      </c>
      <c r="AC6" s="4">
        <v>12430</v>
      </c>
      <c r="AE6" s="4">
        <v>0</v>
      </c>
      <c r="AG6" s="4">
        <v>8918</v>
      </c>
      <c r="AH6" s="4"/>
      <c r="AI6" s="4">
        <v>12430</v>
      </c>
    </row>
    <row r="7" spans="1:35" x14ac:dyDescent="0.55000000000000004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C7" s="4"/>
      <c r="AE7" s="11"/>
      <c r="AG7" s="4"/>
      <c r="AH7" s="4"/>
      <c r="AI7" s="4"/>
    </row>
    <row r="8" spans="1:35" x14ac:dyDescent="0.55000000000000004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>
        <f>3635+4355+4714</f>
        <v>12704</v>
      </c>
      <c r="AC8" s="4">
        <f>4355+4714</f>
        <v>9069</v>
      </c>
      <c r="AE8" s="4">
        <v>0</v>
      </c>
      <c r="AG8" s="4">
        <v>3635</v>
      </c>
      <c r="AH8" s="4"/>
      <c r="AI8" s="4">
        <v>0</v>
      </c>
    </row>
    <row r="9" spans="1:35" x14ac:dyDescent="0.55000000000000004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C9" s="4"/>
      <c r="AE9" s="11"/>
      <c r="AG9" s="4"/>
      <c r="AH9" s="4"/>
      <c r="AI9" s="4"/>
    </row>
    <row r="10" spans="1:35" x14ac:dyDescent="0.55000000000000004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f>33912+47600+25083</f>
        <v>106595</v>
      </c>
      <c r="AC10" s="4">
        <f>39003+65500+22319+34006+48984+25629+18396+8960</f>
        <v>262797</v>
      </c>
      <c r="AE10" s="4">
        <v>262797</v>
      </c>
      <c r="AG10" s="4">
        <f>22570+33912</f>
        <v>56482</v>
      </c>
      <c r="AH10" s="4"/>
      <c r="AI10" s="4">
        <f>47600+25083</f>
        <v>72683</v>
      </c>
    </row>
    <row r="11" spans="1:35" x14ac:dyDescent="0.55000000000000004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C11" s="4"/>
      <c r="AE11" s="11"/>
      <c r="AG11" s="4"/>
      <c r="AH11" s="4"/>
      <c r="AI11" s="4"/>
    </row>
    <row r="12" spans="1:35" x14ac:dyDescent="0.55000000000000004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>
        <f>14880+10090+16366</f>
        <v>41336</v>
      </c>
      <c r="AC12" s="4">
        <f>10090+14805</f>
        <v>24895</v>
      </c>
      <c r="AE12" s="4">
        <v>43954</v>
      </c>
      <c r="AG12" s="4"/>
      <c r="AH12" s="4"/>
      <c r="AI12" s="4">
        <f>14880+10090</f>
        <v>24970</v>
      </c>
    </row>
    <row r="13" spans="1:35" x14ac:dyDescent="0.55000000000000004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C13" s="4"/>
      <c r="AE13" s="11"/>
      <c r="AG13" s="4"/>
      <c r="AH13" s="4"/>
      <c r="AI13" s="4"/>
    </row>
    <row r="14" spans="1:35" x14ac:dyDescent="0.55000000000000004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255201</v>
      </c>
      <c r="AE14" s="8">
        <f>SUM(AE4:AE12)</f>
        <v>386839</v>
      </c>
      <c r="AG14" s="8">
        <f>SUM(AG4:AG12)</f>
        <v>69035</v>
      </c>
      <c r="AI14" s="8">
        <f>SUM(AI4:AI12)</f>
        <v>161274</v>
      </c>
    </row>
    <row r="15" spans="1:35" x14ac:dyDescent="0.55000000000000004">
      <c r="O15" s="2"/>
      <c r="S15" s="2"/>
      <c r="U15" s="2"/>
      <c r="Y15" s="2"/>
      <c r="AA15" s="2" t="s">
        <v>34</v>
      </c>
      <c r="AE15" s="2" t="s">
        <v>27</v>
      </c>
    </row>
    <row r="16" spans="1:35" x14ac:dyDescent="0.55000000000000004">
      <c r="O16" s="4"/>
      <c r="U16" s="4"/>
      <c r="AA16" s="4"/>
    </row>
    <row r="17" spans="1:7" x14ac:dyDescent="0.55000000000000004">
      <c r="A17" s="6" t="s">
        <v>23</v>
      </c>
      <c r="C17" s="7" t="s">
        <v>18</v>
      </c>
    </row>
    <row r="18" spans="1:7" x14ac:dyDescent="0.55000000000000004">
      <c r="C18" s="7" t="s">
        <v>19</v>
      </c>
    </row>
    <row r="20" spans="1:7" x14ac:dyDescent="0.55000000000000004">
      <c r="C20" t="s">
        <v>22</v>
      </c>
    </row>
    <row r="22" spans="1:7" x14ac:dyDescent="0.55000000000000004">
      <c r="C22" t="s">
        <v>24</v>
      </c>
    </row>
    <row r="24" spans="1:7" x14ac:dyDescent="0.55000000000000004">
      <c r="A24" s="9" t="s">
        <v>25</v>
      </c>
      <c r="C24" s="2" t="s">
        <v>29</v>
      </c>
      <c r="E24" s="10">
        <f>'FEB Revised'!E24+(17261+20254+7993+11315)</f>
        <v>123849</v>
      </c>
      <c r="G24" t="s">
        <v>39</v>
      </c>
    </row>
    <row r="25" spans="1:7" x14ac:dyDescent="0.55000000000000004">
      <c r="C25" s="2" t="s">
        <v>30</v>
      </c>
      <c r="E25" s="4">
        <f>AE14</f>
        <v>386839</v>
      </c>
      <c r="G25" t="s">
        <v>28</v>
      </c>
    </row>
    <row r="26" spans="1:7" x14ac:dyDescent="0.55000000000000004">
      <c r="C26" s="2" t="s">
        <v>31</v>
      </c>
      <c r="E26" s="4">
        <f>AA14-AI14</f>
        <v>93927</v>
      </c>
      <c r="G26" t="s">
        <v>47</v>
      </c>
    </row>
    <row r="27" spans="1:7" x14ac:dyDescent="0.55000000000000004">
      <c r="C27" s="2" t="s">
        <v>32</v>
      </c>
      <c r="G27" t="s">
        <v>46</v>
      </c>
    </row>
    <row r="28" spans="1:7" x14ac:dyDescent="0.55000000000000004">
      <c r="C28" s="2" t="s">
        <v>33</v>
      </c>
      <c r="G28" t="s">
        <v>51</v>
      </c>
    </row>
    <row r="30" spans="1:7" x14ac:dyDescent="0.55000000000000004">
      <c r="C30" s="2" t="s">
        <v>49</v>
      </c>
      <c r="E30" s="4">
        <f>E26+'FEB Revised'!AC14</f>
        <v>423695</v>
      </c>
      <c r="G30" t="s">
        <v>50</v>
      </c>
    </row>
    <row r="32" spans="1:7" x14ac:dyDescent="0.55000000000000004">
      <c r="F32" s="12" t="s">
        <v>52</v>
      </c>
      <c r="G32" t="s">
        <v>53</v>
      </c>
    </row>
  </sheetData>
  <pageMargins left="0.45" right="0.45" top="0.75" bottom="0.75" header="0.3" footer="0.3"/>
  <pageSetup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9A376-8CC0-4E94-B59E-4330DCA2530B}">
  <sheetPr>
    <pageSetUpPr fitToPage="1"/>
  </sheetPr>
  <dimension ref="A1:AC30"/>
  <sheetViews>
    <sheetView zoomScaleNormal="10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G28" sqref="G28"/>
    </sheetView>
  </sheetViews>
  <sheetFormatPr defaultRowHeight="14.4" x14ac:dyDescent="0.55000000000000004"/>
  <cols>
    <col min="1" max="1" width="25.68359375" bestFit="1" customWidth="1"/>
    <col min="2" max="2" width="1.68359375" customWidth="1"/>
    <col min="3" max="3" width="10.68359375" customWidth="1"/>
    <col min="4" max="4" width="1.68359375" customWidth="1"/>
    <col min="5" max="5" width="10.68359375" customWidth="1"/>
    <col min="6" max="6" width="1.68359375" customWidth="1"/>
    <col min="7" max="7" width="10.68359375" customWidth="1"/>
    <col min="8" max="8" width="1.68359375" customWidth="1"/>
    <col min="9" max="9" width="10.68359375" hidden="1" customWidth="1"/>
    <col min="10" max="10" width="1.68359375" hidden="1" customWidth="1"/>
    <col min="11" max="11" width="10.68359375" hidden="1" customWidth="1"/>
    <col min="12" max="12" width="1.68359375" customWidth="1"/>
    <col min="13" max="13" width="10.68359375" customWidth="1"/>
    <col min="14" max="14" width="1.68359375" customWidth="1"/>
    <col min="15" max="15" width="10.68359375" hidden="1" customWidth="1"/>
    <col min="16" max="16" width="1.68359375" hidden="1" customWidth="1"/>
    <col min="17" max="17" width="10.68359375" hidden="1" customWidth="1"/>
    <col min="18" max="18" width="1.68359375" customWidth="1"/>
    <col min="19" max="19" width="10.68359375" customWidth="1"/>
    <col min="20" max="20" width="1.68359375" customWidth="1"/>
    <col min="21" max="21" width="10.68359375" customWidth="1"/>
    <col min="22" max="22" width="1.68359375" customWidth="1"/>
    <col min="23" max="23" width="10.68359375" customWidth="1"/>
    <col min="24" max="24" width="1.68359375" customWidth="1"/>
    <col min="25" max="25" width="10.68359375" customWidth="1"/>
    <col min="26" max="26" width="1.68359375" customWidth="1"/>
    <col min="27" max="27" width="10.68359375" customWidth="1"/>
    <col min="28" max="28" width="1.68359375" customWidth="1"/>
    <col min="29" max="29" width="10.68359375" customWidth="1"/>
    <col min="30" max="30" width="1.68359375" customWidth="1"/>
    <col min="31" max="31" width="10.68359375" customWidth="1"/>
    <col min="32" max="32" width="1.68359375" customWidth="1"/>
  </cols>
  <sheetData>
    <row r="1" spans="1:29" x14ac:dyDescent="0.55000000000000004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9</v>
      </c>
    </row>
    <row r="2" spans="1:29" x14ac:dyDescent="0.55000000000000004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t="s">
        <v>20</v>
      </c>
      <c r="AC2" s="2" t="s">
        <v>21</v>
      </c>
    </row>
    <row r="3" spans="1:29" x14ac:dyDescent="0.55000000000000004">
      <c r="G3" s="3"/>
    </row>
    <row r="4" spans="1:29" x14ac:dyDescent="0.55000000000000004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 t="s">
        <v>48</v>
      </c>
      <c r="AB4" s="4"/>
      <c r="AC4" s="4">
        <v>64039</v>
      </c>
    </row>
    <row r="5" spans="1:29" x14ac:dyDescent="0.55000000000000004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B5" s="4"/>
      <c r="AC5" s="4"/>
    </row>
    <row r="6" spans="1:29" x14ac:dyDescent="0.55000000000000004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v>20570</v>
      </c>
      <c r="AB6" s="4"/>
      <c r="AC6" s="4" t="s">
        <v>48</v>
      </c>
    </row>
    <row r="7" spans="1:29" x14ac:dyDescent="0.55000000000000004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B7" s="4"/>
      <c r="AC7" s="4"/>
    </row>
    <row r="8" spans="1:29" x14ac:dyDescent="0.55000000000000004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 t="s">
        <v>48</v>
      </c>
      <c r="AB8" s="4"/>
      <c r="AC8" s="4" t="s">
        <v>48</v>
      </c>
    </row>
    <row r="9" spans="1:29" x14ac:dyDescent="0.55000000000000004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B9" s="4"/>
      <c r="AC9" s="4"/>
    </row>
    <row r="10" spans="1:29" x14ac:dyDescent="0.55000000000000004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v>65220</v>
      </c>
      <c r="AB10" s="4"/>
      <c r="AC10" s="4">
        <v>234224</v>
      </c>
    </row>
    <row r="11" spans="1:29" x14ac:dyDescent="0.55000000000000004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B11" s="4"/>
      <c r="AC11" s="4"/>
    </row>
    <row r="12" spans="1:29" x14ac:dyDescent="0.55000000000000004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 t="s">
        <v>48</v>
      </c>
      <c r="AB12" s="4"/>
      <c r="AC12" s="4">
        <v>31505</v>
      </c>
    </row>
    <row r="13" spans="1:29" x14ac:dyDescent="0.55000000000000004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B13" s="4"/>
      <c r="AC13" s="4"/>
    </row>
    <row r="14" spans="1:29" x14ac:dyDescent="0.55000000000000004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85790</v>
      </c>
      <c r="AC14" s="8">
        <f>SUM(AC4:AC12)</f>
        <v>329768</v>
      </c>
    </row>
    <row r="15" spans="1:29" x14ac:dyDescent="0.55000000000000004">
      <c r="O15" s="2"/>
      <c r="S15" s="2"/>
      <c r="U15" s="2" t="s">
        <v>34</v>
      </c>
      <c r="Y15" s="2" t="s">
        <v>27</v>
      </c>
    </row>
    <row r="16" spans="1:29" x14ac:dyDescent="0.55000000000000004">
      <c r="O16" s="4"/>
      <c r="U16" s="4"/>
    </row>
    <row r="17" spans="1:7" x14ac:dyDescent="0.55000000000000004">
      <c r="A17" s="6" t="s">
        <v>23</v>
      </c>
      <c r="C17" s="7" t="s">
        <v>18</v>
      </c>
    </row>
    <row r="18" spans="1:7" x14ac:dyDescent="0.55000000000000004">
      <c r="C18" s="7" t="s">
        <v>19</v>
      </c>
    </row>
    <row r="20" spans="1:7" x14ac:dyDescent="0.55000000000000004">
      <c r="C20" t="s">
        <v>22</v>
      </c>
    </row>
    <row r="22" spans="1:7" x14ac:dyDescent="0.55000000000000004">
      <c r="C22" t="s">
        <v>24</v>
      </c>
    </row>
    <row r="24" spans="1:7" x14ac:dyDescent="0.55000000000000004">
      <c r="A24" s="9" t="s">
        <v>25</v>
      </c>
      <c r="C24" s="2" t="s">
        <v>29</v>
      </c>
      <c r="E24" s="10">
        <f>(34991+18540+8835+4660)</f>
        <v>67026</v>
      </c>
      <c r="G24" t="s">
        <v>39</v>
      </c>
    </row>
    <row r="25" spans="1:7" x14ac:dyDescent="0.55000000000000004">
      <c r="C25" s="2" t="s">
        <v>30</v>
      </c>
      <c r="E25" s="4">
        <f>Y14</f>
        <v>301395</v>
      </c>
      <c r="G25" t="s">
        <v>28</v>
      </c>
    </row>
    <row r="26" spans="1:7" x14ac:dyDescent="0.55000000000000004">
      <c r="C26" s="2" t="s">
        <v>31</v>
      </c>
      <c r="E26" s="4">
        <f>U14-AC14</f>
        <v>70208</v>
      </c>
      <c r="G26" t="s">
        <v>35</v>
      </c>
    </row>
    <row r="27" spans="1:7" x14ac:dyDescent="0.55000000000000004">
      <c r="C27" s="2" t="s">
        <v>32</v>
      </c>
      <c r="G27" t="s">
        <v>40</v>
      </c>
    </row>
    <row r="28" spans="1:7" x14ac:dyDescent="0.55000000000000004">
      <c r="C28" s="2" t="s">
        <v>33</v>
      </c>
      <c r="G28" t="s">
        <v>41</v>
      </c>
    </row>
    <row r="30" spans="1:7" x14ac:dyDescent="0.55000000000000004">
      <c r="C30" s="2" t="s">
        <v>49</v>
      </c>
      <c r="E30" s="4">
        <f>E26+JAN!W13</f>
        <v>141726</v>
      </c>
      <c r="G30" t="s">
        <v>50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9BFA-E9D6-4BF0-A2FD-70A9AE20B937}">
  <sheetPr>
    <pageSetUpPr fitToPage="1"/>
  </sheetPr>
  <dimension ref="A1:AC28"/>
  <sheetViews>
    <sheetView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AE7" sqref="AE7"/>
    </sheetView>
  </sheetViews>
  <sheetFormatPr defaultRowHeight="14.4" x14ac:dyDescent="0.55000000000000004"/>
  <cols>
    <col min="1" max="1" width="25.68359375" bestFit="1" customWidth="1"/>
    <col min="2" max="2" width="1.68359375" customWidth="1"/>
    <col min="3" max="3" width="10.68359375" customWidth="1"/>
    <col min="4" max="4" width="1.68359375" customWidth="1"/>
    <col min="5" max="5" width="10.68359375" customWidth="1"/>
    <col min="6" max="6" width="1.68359375" customWidth="1"/>
    <col min="7" max="7" width="10.68359375" customWidth="1"/>
    <col min="8" max="8" width="1.68359375" customWidth="1"/>
    <col min="9" max="9" width="10.68359375" hidden="1" customWidth="1"/>
    <col min="10" max="10" width="1.68359375" hidden="1" customWidth="1"/>
    <col min="11" max="11" width="10.68359375" hidden="1" customWidth="1"/>
    <col min="12" max="12" width="1.68359375" customWidth="1"/>
    <col min="13" max="13" width="10.68359375" customWidth="1"/>
    <col min="14" max="14" width="1.68359375" customWidth="1"/>
    <col min="15" max="15" width="10.68359375" hidden="1" customWidth="1"/>
    <col min="16" max="16" width="1.68359375" hidden="1" customWidth="1"/>
    <col min="17" max="17" width="10.68359375" hidden="1" customWidth="1"/>
    <col min="18" max="18" width="1.68359375" customWidth="1"/>
    <col min="19" max="19" width="10.68359375" customWidth="1"/>
    <col min="20" max="20" width="1.68359375" customWidth="1"/>
    <col min="21" max="21" width="10.68359375" customWidth="1"/>
    <col min="22" max="22" width="1.68359375" customWidth="1"/>
    <col min="23" max="23" width="10.68359375" customWidth="1"/>
    <col min="24" max="24" width="1.68359375" customWidth="1"/>
    <col min="25" max="25" width="10.68359375" customWidth="1"/>
    <col min="26" max="26" width="1.68359375" customWidth="1"/>
    <col min="27" max="27" width="10.68359375" customWidth="1"/>
    <col min="28" max="28" width="1.68359375" customWidth="1"/>
    <col min="29" max="29" width="10.68359375" customWidth="1"/>
    <col min="30" max="30" width="1.68359375" customWidth="1"/>
    <col min="31" max="31" width="10.68359375" customWidth="1"/>
    <col min="32" max="32" width="1.68359375" customWidth="1"/>
  </cols>
  <sheetData>
    <row r="1" spans="1:29" x14ac:dyDescent="0.55000000000000004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9</v>
      </c>
    </row>
    <row r="2" spans="1:29" x14ac:dyDescent="0.55000000000000004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t="s">
        <v>20</v>
      </c>
      <c r="AC2" s="2" t="s">
        <v>21</v>
      </c>
    </row>
    <row r="3" spans="1:29" x14ac:dyDescent="0.55000000000000004">
      <c r="G3" s="3"/>
    </row>
    <row r="4" spans="1:29" x14ac:dyDescent="0.55000000000000004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 t="s">
        <v>48</v>
      </c>
      <c r="AB4" s="4"/>
      <c r="AC4" s="4">
        <v>64039</v>
      </c>
    </row>
    <row r="5" spans="1:29" x14ac:dyDescent="0.55000000000000004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B5" s="4"/>
      <c r="AC5" s="4"/>
    </row>
    <row r="6" spans="1:29" x14ac:dyDescent="0.55000000000000004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v>20570</v>
      </c>
      <c r="AB6" s="4"/>
      <c r="AC6" s="4" t="s">
        <v>48</v>
      </c>
    </row>
    <row r="7" spans="1:29" x14ac:dyDescent="0.55000000000000004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B7" s="4"/>
      <c r="AC7" s="4"/>
    </row>
    <row r="8" spans="1:29" x14ac:dyDescent="0.55000000000000004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 t="s">
        <v>48</v>
      </c>
      <c r="AB8" s="4"/>
      <c r="AC8" s="4" t="s">
        <v>48</v>
      </c>
    </row>
    <row r="9" spans="1:29" x14ac:dyDescent="0.55000000000000004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B9" s="4"/>
      <c r="AC9" s="4"/>
    </row>
    <row r="10" spans="1:29" x14ac:dyDescent="0.55000000000000004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v>65220</v>
      </c>
      <c r="AB10" s="4"/>
      <c r="AC10" s="4">
        <v>234224</v>
      </c>
    </row>
    <row r="11" spans="1:29" x14ac:dyDescent="0.55000000000000004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B11" s="4"/>
      <c r="AC11" s="4"/>
    </row>
    <row r="12" spans="1:29" x14ac:dyDescent="0.55000000000000004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 t="s">
        <v>48</v>
      </c>
      <c r="AB12" s="4"/>
      <c r="AC12" s="4">
        <v>31505</v>
      </c>
    </row>
    <row r="13" spans="1:29" x14ac:dyDescent="0.55000000000000004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B13" s="4"/>
      <c r="AC13" s="4"/>
    </row>
    <row r="14" spans="1:29" x14ac:dyDescent="0.55000000000000004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85790</v>
      </c>
      <c r="AC14" s="8">
        <f>SUM(AC4:AC12)</f>
        <v>329768</v>
      </c>
    </row>
    <row r="15" spans="1:29" x14ac:dyDescent="0.55000000000000004">
      <c r="O15" s="2"/>
      <c r="S15" s="2"/>
      <c r="U15" s="2" t="s">
        <v>34</v>
      </c>
      <c r="Y15" s="2" t="s">
        <v>27</v>
      </c>
    </row>
    <row r="16" spans="1:29" x14ac:dyDescent="0.55000000000000004">
      <c r="O16" s="4"/>
      <c r="U16" s="4"/>
    </row>
    <row r="17" spans="1:7" x14ac:dyDescent="0.55000000000000004">
      <c r="A17" s="6" t="s">
        <v>23</v>
      </c>
      <c r="C17" s="7" t="s">
        <v>18</v>
      </c>
    </row>
    <row r="18" spans="1:7" x14ac:dyDescent="0.55000000000000004">
      <c r="C18" s="7" t="s">
        <v>19</v>
      </c>
    </row>
    <row r="20" spans="1:7" x14ac:dyDescent="0.55000000000000004">
      <c r="C20" t="s">
        <v>22</v>
      </c>
    </row>
    <row r="22" spans="1:7" x14ac:dyDescent="0.55000000000000004">
      <c r="C22" t="s">
        <v>24</v>
      </c>
    </row>
    <row r="24" spans="1:7" x14ac:dyDescent="0.55000000000000004">
      <c r="A24" s="9" t="s">
        <v>25</v>
      </c>
      <c r="C24" s="2" t="s">
        <v>29</v>
      </c>
      <c r="E24" s="10">
        <f>(34991+18540+8835+4660)</f>
        <v>67026</v>
      </c>
      <c r="G24" t="s">
        <v>39</v>
      </c>
    </row>
    <row r="25" spans="1:7" x14ac:dyDescent="0.55000000000000004">
      <c r="C25" s="2" t="s">
        <v>30</v>
      </c>
      <c r="E25" s="4">
        <f>Y14</f>
        <v>301395</v>
      </c>
      <c r="G25" t="s">
        <v>28</v>
      </c>
    </row>
    <row r="26" spans="1:7" x14ac:dyDescent="0.55000000000000004">
      <c r="C26" s="2" t="s">
        <v>31</v>
      </c>
      <c r="E26" s="4">
        <f>U14-AC14</f>
        <v>70208</v>
      </c>
      <c r="G26" t="s">
        <v>35</v>
      </c>
    </row>
    <row r="27" spans="1:7" x14ac:dyDescent="0.55000000000000004">
      <c r="C27" s="2" t="s">
        <v>32</v>
      </c>
      <c r="G27" t="s">
        <v>40</v>
      </c>
    </row>
    <row r="28" spans="1:7" x14ac:dyDescent="0.55000000000000004">
      <c r="C28" s="2" t="s">
        <v>33</v>
      </c>
      <c r="G28" t="s">
        <v>41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3862-B5F1-4318-B412-E20DDBB6B46E}">
  <sheetPr>
    <pageSetUpPr fitToPage="1"/>
  </sheetPr>
  <dimension ref="A1:W27"/>
  <sheetViews>
    <sheetView workbookViewId="0">
      <selection activeCell="W2" sqref="W2"/>
    </sheetView>
  </sheetViews>
  <sheetFormatPr defaultRowHeight="14.4" x14ac:dyDescent="0.55000000000000004"/>
  <cols>
    <col min="1" max="1" width="25.68359375" bestFit="1" customWidth="1"/>
    <col min="2" max="2" width="1.68359375" customWidth="1"/>
    <col min="3" max="3" width="10.68359375" customWidth="1"/>
    <col min="4" max="4" width="1.68359375" customWidth="1"/>
    <col min="5" max="5" width="10.68359375" customWidth="1"/>
    <col min="6" max="6" width="1.68359375" customWidth="1"/>
    <col min="7" max="7" width="10.68359375" customWidth="1"/>
    <col min="8" max="8" width="1.68359375" customWidth="1"/>
    <col min="9" max="9" width="10.68359375" customWidth="1"/>
    <col min="10" max="10" width="1.68359375" customWidth="1"/>
    <col min="11" max="11" width="10.68359375" customWidth="1"/>
    <col min="12" max="12" width="1.68359375" customWidth="1"/>
    <col min="13" max="13" width="10.68359375" customWidth="1"/>
    <col min="14" max="14" width="1.68359375" customWidth="1"/>
    <col min="15" max="15" width="10.68359375" customWidth="1"/>
    <col min="16" max="16" width="1.68359375" customWidth="1"/>
    <col min="17" max="17" width="10.68359375" customWidth="1"/>
    <col min="18" max="18" width="1.68359375" customWidth="1"/>
    <col min="19" max="19" width="10.68359375" customWidth="1"/>
    <col min="20" max="20" width="1.68359375" customWidth="1"/>
    <col min="21" max="21" width="10.68359375" customWidth="1"/>
    <col min="22" max="22" width="1.68359375" customWidth="1"/>
    <col min="23" max="23" width="10.68359375" customWidth="1"/>
    <col min="24" max="24" width="1.68359375" customWidth="1"/>
    <col min="25" max="25" width="10.68359375" customWidth="1"/>
    <col min="26" max="26" width="1.68359375" customWidth="1"/>
  </cols>
  <sheetData>
    <row r="1" spans="1:23" x14ac:dyDescent="0.55000000000000004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9</v>
      </c>
    </row>
    <row r="2" spans="1:23" x14ac:dyDescent="0.55000000000000004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17</v>
      </c>
      <c r="S2" s="3">
        <v>46051</v>
      </c>
      <c r="U2" t="s">
        <v>20</v>
      </c>
      <c r="W2" s="2" t="s">
        <v>21</v>
      </c>
    </row>
    <row r="3" spans="1:23" x14ac:dyDescent="0.55000000000000004">
      <c r="G3" s="3"/>
    </row>
    <row r="4" spans="1:23" x14ac:dyDescent="0.55000000000000004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/>
      <c r="V4" s="4"/>
      <c r="W4" s="4">
        <v>29949</v>
      </c>
    </row>
    <row r="5" spans="1:23" x14ac:dyDescent="0.55000000000000004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4"/>
      <c r="V5" s="4"/>
      <c r="W5" s="4"/>
    </row>
    <row r="6" spans="1:23" x14ac:dyDescent="0.55000000000000004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6945+8918+12242</f>
        <v>28105</v>
      </c>
      <c r="V6" s="4"/>
      <c r="W6" s="4"/>
    </row>
    <row r="7" spans="1:23" x14ac:dyDescent="0.55000000000000004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U7" s="4"/>
      <c r="V7" s="4"/>
      <c r="W7" s="4"/>
    </row>
    <row r="8" spans="1:23" x14ac:dyDescent="0.55000000000000004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2732</v>
      </c>
      <c r="V8" s="4"/>
      <c r="W8" s="4"/>
    </row>
    <row r="9" spans="1:23" x14ac:dyDescent="0.55000000000000004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U9" s="4"/>
      <c r="V9" s="4"/>
      <c r="W9" s="4"/>
    </row>
    <row r="10" spans="1:23" x14ac:dyDescent="0.55000000000000004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38779+24000+31683</f>
        <v>94462</v>
      </c>
      <c r="V10" s="4"/>
      <c r="W10" s="4">
        <v>22949</v>
      </c>
    </row>
    <row r="11" spans="1:23" x14ac:dyDescent="0.55000000000000004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U11" s="4"/>
      <c r="V11" s="4"/>
      <c r="W11" s="4"/>
    </row>
    <row r="12" spans="1:23" x14ac:dyDescent="0.55000000000000004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/>
      <c r="V12" s="4"/>
      <c r="W12" s="4">
        <v>18620</v>
      </c>
    </row>
    <row r="13" spans="1:23" x14ac:dyDescent="0.55000000000000004">
      <c r="G13" s="8">
        <f>SUM(G4:G12)</f>
        <v>726173</v>
      </c>
      <c r="I13" s="8">
        <f>SUM(I4:I12)</f>
        <v>64536</v>
      </c>
      <c r="M13" s="8">
        <f>SUM(M4:M12)</f>
        <v>728171</v>
      </c>
      <c r="O13" s="8">
        <f>SUM(O4:O12)</f>
        <v>189872</v>
      </c>
      <c r="S13" s="8">
        <f>SUM(S4:S12)</f>
        <v>648953</v>
      </c>
      <c r="U13" s="8">
        <f>SUM(U4:U12)</f>
        <v>125299</v>
      </c>
      <c r="W13" s="8">
        <f>SUM(W4:W12)</f>
        <v>71518</v>
      </c>
    </row>
    <row r="14" spans="1:23" x14ac:dyDescent="0.55000000000000004">
      <c r="O14" s="2" t="s">
        <v>34</v>
      </c>
      <c r="S14" s="2" t="s">
        <v>27</v>
      </c>
    </row>
    <row r="15" spans="1:23" x14ac:dyDescent="0.55000000000000004">
      <c r="O15" s="4"/>
    </row>
    <row r="16" spans="1:23" x14ac:dyDescent="0.55000000000000004">
      <c r="A16" s="6" t="s">
        <v>23</v>
      </c>
      <c r="C16" s="7" t="s">
        <v>18</v>
      </c>
    </row>
    <row r="17" spans="1:7" x14ac:dyDescent="0.55000000000000004">
      <c r="C17" s="7" t="s">
        <v>19</v>
      </c>
    </row>
    <row r="19" spans="1:7" x14ac:dyDescent="0.55000000000000004">
      <c r="C19" t="s">
        <v>22</v>
      </c>
    </row>
    <row r="21" spans="1:7" x14ac:dyDescent="0.55000000000000004">
      <c r="C21" t="s">
        <v>24</v>
      </c>
    </row>
    <row r="23" spans="1:7" x14ac:dyDescent="0.55000000000000004">
      <c r="A23" s="9" t="s">
        <v>25</v>
      </c>
      <c r="C23" s="2" t="s">
        <v>29</v>
      </c>
      <c r="E23" s="10">
        <v>0</v>
      </c>
      <c r="G23" t="s">
        <v>26</v>
      </c>
    </row>
    <row r="24" spans="1:7" x14ac:dyDescent="0.55000000000000004">
      <c r="C24" s="2" t="s">
        <v>30</v>
      </c>
      <c r="E24" s="4">
        <f>S13</f>
        <v>648953</v>
      </c>
      <c r="G24" t="s">
        <v>28</v>
      </c>
    </row>
    <row r="25" spans="1:7" x14ac:dyDescent="0.55000000000000004">
      <c r="C25" s="2" t="s">
        <v>31</v>
      </c>
      <c r="E25" s="4">
        <f>O13-W13</f>
        <v>118354</v>
      </c>
      <c r="G25" t="s">
        <v>35</v>
      </c>
    </row>
    <row r="26" spans="1:7" x14ac:dyDescent="0.55000000000000004">
      <c r="C26" s="2" t="s">
        <v>32</v>
      </c>
      <c r="G26" t="s">
        <v>36</v>
      </c>
    </row>
    <row r="27" spans="1:7" x14ac:dyDescent="0.55000000000000004">
      <c r="C27" s="2" t="s">
        <v>33</v>
      </c>
      <c r="G27" t="s">
        <v>37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</vt:lpstr>
      <vt:lpstr>MAR</vt:lpstr>
      <vt:lpstr>FEB Revised</vt:lpstr>
      <vt:lpstr>FEB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Hartline</dc:creator>
  <cp:lastModifiedBy>Thomas Hartline</cp:lastModifiedBy>
  <cp:lastPrinted>2026-05-28T17:12:33Z</cp:lastPrinted>
  <dcterms:created xsi:type="dcterms:W3CDTF">2026-01-30T00:37:44Z</dcterms:created>
  <dcterms:modified xsi:type="dcterms:W3CDTF">2026-05-28T17:29:01Z</dcterms:modified>
</cp:coreProperties>
</file>