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Plant Accounting\Asset Management\Surcharge\6 Month Reviews\0625_1125 Review\"/>
    </mc:Choice>
  </mc:AlternateContent>
  <xr:revisionPtr revIDLastSave="0" documentId="8_{97C650D5-8F83-40A3-A5D0-B774D35C7142}" xr6:coauthVersionLast="47" xr6:coauthVersionMax="47" xr10:uidLastSave="{00000000-0000-0000-0000-000000000000}"/>
  <bookViews>
    <workbookView xWindow="-108" yWindow="-108" windowWidth="41496" windowHeight="16776" activeTab="1" xr2:uid="{00000000-000D-0000-FFFF-FFFF00000000}"/>
  </bookViews>
  <sheets>
    <sheet name="Instructions" sheetId="2" r:id="rId1"/>
    <sheet name="Analysis" sheetId="1" r:id="rId2"/>
  </sheets>
  <definedNames>
    <definedName name="_xlnm.Print_Area" localSheetId="1">Analysis!$A$1:$J$451</definedName>
    <definedName name="_xlnm.Print_Titles" localSheetId="1">Analysis!$1:$4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7" i="1" l="1"/>
  <c r="C459" i="1"/>
  <c r="E497" i="1" l="1"/>
  <c r="C387" i="1" l="1"/>
  <c r="H535" i="1"/>
  <c r="I426" i="1"/>
  <c r="H426" i="1"/>
  <c r="G426" i="1"/>
  <c r="I389" i="1"/>
  <c r="H389" i="1"/>
  <c r="I501" i="1" l="1"/>
  <c r="I502" i="1" s="1"/>
  <c r="H501" i="1"/>
  <c r="H502" i="1" s="1"/>
  <c r="G501" i="1"/>
  <c r="G502" i="1" s="1"/>
  <c r="F501" i="1"/>
  <c r="F502" i="1" s="1"/>
  <c r="E501" i="1"/>
  <c r="E502" i="1" s="1"/>
  <c r="D501" i="1"/>
  <c r="D502" i="1" s="1"/>
  <c r="I499" i="1"/>
  <c r="H499" i="1"/>
  <c r="G499" i="1"/>
  <c r="F499" i="1"/>
  <c r="E499" i="1"/>
  <c r="D499" i="1"/>
  <c r="I497" i="1"/>
  <c r="G497" i="1"/>
  <c r="F497" i="1"/>
  <c r="D497" i="1"/>
  <c r="I463" i="1"/>
  <c r="I464" i="1" s="1"/>
  <c r="H463" i="1"/>
  <c r="H464" i="1" s="1"/>
  <c r="G463" i="1"/>
  <c r="G464" i="1" s="1"/>
  <c r="F463" i="1"/>
  <c r="F464" i="1" s="1"/>
  <c r="E463" i="1"/>
  <c r="E464" i="1" s="1"/>
  <c r="D463" i="1"/>
  <c r="D464" i="1" s="1"/>
  <c r="I461" i="1"/>
  <c r="H461" i="1"/>
  <c r="G461" i="1"/>
  <c r="F461" i="1"/>
  <c r="E461" i="1"/>
  <c r="D461" i="1"/>
  <c r="I459" i="1"/>
  <c r="H459" i="1"/>
  <c r="G459" i="1"/>
  <c r="F459" i="1"/>
  <c r="E459" i="1"/>
  <c r="D459" i="1"/>
  <c r="H497" i="1" l="1"/>
  <c r="F425" i="1" l="1"/>
  <c r="F426" i="1" s="1"/>
  <c r="E425" i="1"/>
  <c r="E426" i="1" s="1"/>
  <c r="D425" i="1"/>
  <c r="D426" i="1" s="1"/>
  <c r="A95" i="1" l="1"/>
  <c r="I420" i="1" l="1"/>
  <c r="H420" i="1"/>
  <c r="G420" i="1"/>
  <c r="F420" i="1"/>
  <c r="E420" i="1"/>
  <c r="D420" i="1"/>
  <c r="C420" i="1"/>
  <c r="I496" i="1"/>
  <c r="H496" i="1"/>
  <c r="G496" i="1"/>
  <c r="F496" i="1"/>
  <c r="E496" i="1"/>
  <c r="D496" i="1"/>
  <c r="C496" i="1"/>
  <c r="I458" i="1"/>
  <c r="H458" i="1"/>
  <c r="G458" i="1"/>
  <c r="F458" i="1"/>
  <c r="E458" i="1"/>
  <c r="D458" i="1"/>
  <c r="C458" i="1"/>
  <c r="F353" i="1" l="1"/>
  <c r="F354" i="1" s="1"/>
  <c r="I383" i="1" l="1"/>
  <c r="H383" i="1"/>
  <c r="G383" i="1"/>
  <c r="F383" i="1"/>
  <c r="E383" i="1"/>
  <c r="D383" i="1"/>
  <c r="C383" i="1"/>
  <c r="H544" i="1" l="1"/>
  <c r="G535" i="1" l="1"/>
  <c r="G544" i="1" s="1"/>
  <c r="I535" i="1"/>
  <c r="I544" i="1" s="1"/>
  <c r="C535" i="1"/>
  <c r="C544" i="1" l="1"/>
  <c r="I345" i="1"/>
  <c r="I346" i="1" s="1"/>
  <c r="H345" i="1"/>
  <c r="H346" i="1" s="1"/>
  <c r="G345" i="1"/>
  <c r="G346" i="1" s="1"/>
  <c r="F345" i="1"/>
  <c r="F346" i="1" s="1"/>
  <c r="E345" i="1"/>
  <c r="E346" i="1" s="1"/>
  <c r="D345" i="1"/>
  <c r="D346" i="1" s="1"/>
  <c r="I343" i="1"/>
  <c r="H343" i="1"/>
  <c r="G343" i="1"/>
  <c r="F343" i="1"/>
  <c r="E343" i="1"/>
  <c r="D343" i="1"/>
  <c r="C343" i="1"/>
  <c r="I339" i="1"/>
  <c r="I340" i="1" s="1"/>
  <c r="H339" i="1"/>
  <c r="H340" i="1" s="1"/>
  <c r="G339" i="1"/>
  <c r="G340" i="1" s="1"/>
  <c r="F339" i="1"/>
  <c r="F340" i="1" s="1"/>
  <c r="E339" i="1"/>
  <c r="E340" i="1" s="1"/>
  <c r="D339" i="1"/>
  <c r="D340" i="1" s="1"/>
  <c r="I337" i="1"/>
  <c r="H337" i="1"/>
  <c r="G337" i="1"/>
  <c r="F337" i="1"/>
  <c r="E337" i="1"/>
  <c r="D337" i="1"/>
  <c r="C337" i="1"/>
  <c r="I333" i="1"/>
  <c r="I334" i="1" s="1"/>
  <c r="H333" i="1"/>
  <c r="H334" i="1" s="1"/>
  <c r="G333" i="1"/>
  <c r="G334" i="1" s="1"/>
  <c r="F333" i="1"/>
  <c r="F334" i="1" s="1"/>
  <c r="E333" i="1"/>
  <c r="E334" i="1" s="1"/>
  <c r="D333" i="1"/>
  <c r="D334" i="1" s="1"/>
  <c r="I331" i="1"/>
  <c r="H331" i="1"/>
  <c r="G331" i="1"/>
  <c r="F331" i="1"/>
  <c r="E331" i="1"/>
  <c r="D331" i="1"/>
  <c r="C331" i="1"/>
  <c r="I327" i="1"/>
  <c r="I328" i="1" s="1"/>
  <c r="H327" i="1"/>
  <c r="H328" i="1" s="1"/>
  <c r="G327" i="1"/>
  <c r="G328" i="1" s="1"/>
  <c r="F327" i="1"/>
  <c r="F328" i="1" s="1"/>
  <c r="E327" i="1"/>
  <c r="E328" i="1" s="1"/>
  <c r="D327" i="1"/>
  <c r="D328" i="1" s="1"/>
  <c r="I325" i="1"/>
  <c r="H325" i="1"/>
  <c r="G325" i="1"/>
  <c r="F325" i="1"/>
  <c r="E325" i="1"/>
  <c r="D325" i="1"/>
  <c r="C325" i="1"/>
  <c r="E90" i="1" l="1"/>
  <c r="E91" i="1" s="1"/>
  <c r="F39" i="1" l="1"/>
  <c r="F40" i="1" s="1"/>
  <c r="I14" i="1" l="1"/>
  <c r="I15" i="1" s="1"/>
  <c r="H14" i="1"/>
  <c r="H15" i="1" s="1"/>
  <c r="G14" i="1"/>
  <c r="G15" i="1" s="1"/>
  <c r="F14" i="1"/>
  <c r="F15" i="1" s="1"/>
  <c r="E14" i="1"/>
  <c r="E15" i="1" s="1"/>
  <c r="D14" i="1"/>
  <c r="D15" i="1" s="1"/>
  <c r="I7" i="1"/>
  <c r="I8" i="1" s="1"/>
  <c r="H7" i="1"/>
  <c r="H8" i="1" s="1"/>
  <c r="G7" i="1"/>
  <c r="G8" i="1" s="1"/>
  <c r="F7" i="1"/>
  <c r="F8" i="1" s="1"/>
  <c r="E7" i="1"/>
  <c r="E8" i="1" s="1"/>
  <c r="D7" i="1"/>
  <c r="D8" i="1" s="1"/>
  <c r="A304" i="1" l="1"/>
  <c r="A411" i="1" s="1"/>
  <c r="A448" i="1" s="1"/>
  <c r="A308" i="1"/>
  <c r="A415" i="1" s="1"/>
  <c r="A452" i="1" s="1"/>
  <c r="A300" i="1"/>
  <c r="A407" i="1" s="1"/>
  <c r="A444" i="1" s="1"/>
  <c r="A296" i="1"/>
  <c r="A403" i="1" s="1"/>
  <c r="A440" i="1" s="1"/>
  <c r="A292" i="1"/>
  <c r="A399" i="1" s="1"/>
  <c r="A436" i="1" s="1"/>
  <c r="A288" i="1"/>
  <c r="A395" i="1" s="1"/>
  <c r="A432" i="1" s="1"/>
  <c r="A275" i="1"/>
  <c r="A271" i="1"/>
  <c r="A267" i="1"/>
  <c r="A263" i="1"/>
  <c r="A259" i="1"/>
  <c r="A255" i="1"/>
  <c r="A244" i="1"/>
  <c r="A239" i="1"/>
  <c r="A234" i="1"/>
  <c r="A229" i="1"/>
  <c r="A224" i="1"/>
  <c r="A219" i="1"/>
  <c r="A206" i="1"/>
  <c r="A201" i="1"/>
  <c r="A196" i="1"/>
  <c r="A191" i="1"/>
  <c r="A186" i="1"/>
  <c r="A181" i="1"/>
  <c r="A168" i="1"/>
  <c r="A162" i="1"/>
  <c r="A156" i="1"/>
  <c r="A150" i="1"/>
  <c r="A144" i="1"/>
  <c r="A138" i="1"/>
  <c r="A125" i="1"/>
  <c r="A119" i="1"/>
  <c r="A113" i="1"/>
  <c r="A107" i="1"/>
  <c r="A101" i="1"/>
  <c r="I533" i="1" l="1"/>
  <c r="H533" i="1"/>
  <c r="G533" i="1"/>
  <c r="F533" i="1"/>
  <c r="E533" i="1"/>
  <c r="D533" i="1"/>
  <c r="C533" i="1"/>
  <c r="I375" i="1"/>
  <c r="H375" i="1"/>
  <c r="G375" i="1"/>
  <c r="F375" i="1"/>
  <c r="E375" i="1"/>
  <c r="D375" i="1"/>
  <c r="C375" i="1"/>
  <c r="I367" i="1"/>
  <c r="H367" i="1"/>
  <c r="G367" i="1"/>
  <c r="F367" i="1"/>
  <c r="E367" i="1"/>
  <c r="D367" i="1"/>
  <c r="C367" i="1"/>
  <c r="I359" i="1"/>
  <c r="H359" i="1"/>
  <c r="G359" i="1"/>
  <c r="F359" i="1"/>
  <c r="E359" i="1"/>
  <c r="D359" i="1"/>
  <c r="C359" i="1"/>
  <c r="I351" i="1"/>
  <c r="H351" i="1"/>
  <c r="G351" i="1"/>
  <c r="F351" i="1"/>
  <c r="E351" i="1"/>
  <c r="D351" i="1"/>
  <c r="C351" i="1"/>
  <c r="I319" i="1"/>
  <c r="H319" i="1"/>
  <c r="G319" i="1"/>
  <c r="F319" i="1"/>
  <c r="E319" i="1"/>
  <c r="D319" i="1"/>
  <c r="C319" i="1"/>
  <c r="I313" i="1"/>
  <c r="H313" i="1"/>
  <c r="G313" i="1"/>
  <c r="F313" i="1"/>
  <c r="E313" i="1"/>
  <c r="D313" i="1"/>
  <c r="C313" i="1"/>
  <c r="I283" i="1"/>
  <c r="H283" i="1"/>
  <c r="G283" i="1"/>
  <c r="F283" i="1"/>
  <c r="E283" i="1"/>
  <c r="D283" i="1"/>
  <c r="C283" i="1"/>
  <c r="I250" i="1"/>
  <c r="H250" i="1"/>
  <c r="G250" i="1"/>
  <c r="F250" i="1"/>
  <c r="E250" i="1"/>
  <c r="D250" i="1"/>
  <c r="C250" i="1"/>
  <c r="I212" i="1"/>
  <c r="H212" i="1"/>
  <c r="G212" i="1"/>
  <c r="F212" i="1"/>
  <c r="E212" i="1"/>
  <c r="D212" i="1"/>
  <c r="C212" i="1"/>
  <c r="I174" i="1"/>
  <c r="H174" i="1"/>
  <c r="G174" i="1"/>
  <c r="F174" i="1"/>
  <c r="E174" i="1"/>
  <c r="D174" i="1"/>
  <c r="C174" i="1"/>
  <c r="I131" i="1"/>
  <c r="H131" i="1"/>
  <c r="G131" i="1"/>
  <c r="F131" i="1"/>
  <c r="E131" i="1"/>
  <c r="D131" i="1"/>
  <c r="C131" i="1"/>
  <c r="I88" i="1"/>
  <c r="H88" i="1"/>
  <c r="G88" i="1"/>
  <c r="F88" i="1"/>
  <c r="E88" i="1"/>
  <c r="D88" i="1"/>
  <c r="C88" i="1"/>
  <c r="I44" i="1"/>
  <c r="H44" i="1"/>
  <c r="G44" i="1"/>
  <c r="F44" i="1"/>
  <c r="E44" i="1"/>
  <c r="D44" i="1"/>
  <c r="C44" i="1"/>
  <c r="I37" i="1"/>
  <c r="H37" i="1"/>
  <c r="G37" i="1"/>
  <c r="F37" i="1"/>
  <c r="E37" i="1"/>
  <c r="D37" i="1"/>
  <c r="C37" i="1"/>
  <c r="I29" i="1"/>
  <c r="H29" i="1"/>
  <c r="G29" i="1"/>
  <c r="F29" i="1"/>
  <c r="E29" i="1"/>
  <c r="D29" i="1"/>
  <c r="C29" i="1"/>
  <c r="C537" i="1" l="1"/>
  <c r="H539" i="1" l="1"/>
  <c r="I539" i="1"/>
  <c r="E176" i="1"/>
  <c r="E177" i="1" s="1"/>
  <c r="D46" i="1" l="1"/>
  <c r="D47" i="1" s="1"/>
  <c r="H252" i="1" l="1"/>
  <c r="H253" i="1" s="1"/>
  <c r="E46" i="1" l="1"/>
  <c r="E47" i="1" s="1"/>
  <c r="D377" i="1" l="1"/>
  <c r="D378" i="1" s="1"/>
  <c r="D369" i="1"/>
  <c r="D370" i="1" s="1"/>
  <c r="D361" i="1"/>
  <c r="D362" i="1" s="1"/>
  <c r="D353" i="1"/>
  <c r="D354" i="1" s="1"/>
  <c r="D321" i="1"/>
  <c r="D322" i="1" s="1"/>
  <c r="D315" i="1"/>
  <c r="D316" i="1" s="1"/>
  <c r="D285" i="1"/>
  <c r="D286" i="1" s="1"/>
  <c r="D252" i="1"/>
  <c r="D253" i="1" s="1"/>
  <c r="D214" i="1"/>
  <c r="D215" i="1" s="1"/>
  <c r="D176" i="1"/>
  <c r="D177" i="1" s="1"/>
  <c r="D133" i="1"/>
  <c r="D134" i="1" s="1"/>
  <c r="D90" i="1"/>
  <c r="D91" i="1" s="1"/>
  <c r="D39" i="1"/>
  <c r="D40" i="1" s="1"/>
  <c r="D31" i="1"/>
  <c r="D32" i="1" s="1"/>
  <c r="D22" i="1"/>
  <c r="D23" i="1" s="1"/>
  <c r="F315" i="1" l="1"/>
  <c r="F316" i="1" s="1"/>
  <c r="I537" i="1" l="1"/>
  <c r="H537" i="1"/>
  <c r="G537" i="1"/>
  <c r="E31" i="1" l="1"/>
  <c r="E32" i="1" s="1"/>
  <c r="F31" i="1"/>
  <c r="F32" i="1" s="1"/>
  <c r="G31" i="1"/>
  <c r="G32" i="1" s="1"/>
  <c r="H31" i="1"/>
  <c r="H32" i="1" s="1"/>
  <c r="I31" i="1"/>
  <c r="I32" i="1" s="1"/>
  <c r="I377" i="1" l="1"/>
  <c r="I378" i="1" s="1"/>
  <c r="H377" i="1"/>
  <c r="H378" i="1" s="1"/>
  <c r="G377" i="1"/>
  <c r="G378" i="1" s="1"/>
  <c r="F377" i="1"/>
  <c r="F378" i="1" s="1"/>
  <c r="E377" i="1"/>
  <c r="E378" i="1" s="1"/>
  <c r="I369" i="1"/>
  <c r="I370" i="1" s="1"/>
  <c r="H369" i="1"/>
  <c r="H370" i="1" s="1"/>
  <c r="G369" i="1"/>
  <c r="G370" i="1" s="1"/>
  <c r="F369" i="1"/>
  <c r="F370" i="1" s="1"/>
  <c r="E369" i="1"/>
  <c r="E370" i="1" s="1"/>
  <c r="I361" i="1"/>
  <c r="I362" i="1" s="1"/>
  <c r="H361" i="1"/>
  <c r="H362" i="1" s="1"/>
  <c r="G361" i="1"/>
  <c r="G362" i="1" s="1"/>
  <c r="F361" i="1"/>
  <c r="F362" i="1" s="1"/>
  <c r="E361" i="1"/>
  <c r="E362" i="1" s="1"/>
  <c r="I353" i="1"/>
  <c r="I354" i="1" s="1"/>
  <c r="H353" i="1"/>
  <c r="H354" i="1" s="1"/>
  <c r="G353" i="1"/>
  <c r="G354" i="1" s="1"/>
  <c r="E353" i="1"/>
  <c r="E354" i="1" s="1"/>
  <c r="I321" i="1"/>
  <c r="I322" i="1" s="1"/>
  <c r="H321" i="1"/>
  <c r="H322" i="1" s="1"/>
  <c r="G321" i="1"/>
  <c r="G322" i="1" s="1"/>
  <c r="F321" i="1"/>
  <c r="F322" i="1" s="1"/>
  <c r="E321" i="1"/>
  <c r="E322" i="1" s="1"/>
  <c r="I315" i="1"/>
  <c r="I316" i="1" s="1"/>
  <c r="H315" i="1"/>
  <c r="H316" i="1" s="1"/>
  <c r="G315" i="1"/>
  <c r="G316" i="1" s="1"/>
  <c r="E315" i="1"/>
  <c r="E316" i="1" s="1"/>
  <c r="I285" i="1"/>
  <c r="I286" i="1" s="1"/>
  <c r="H285" i="1"/>
  <c r="H286" i="1" s="1"/>
  <c r="G285" i="1"/>
  <c r="G286" i="1" s="1"/>
  <c r="F285" i="1"/>
  <c r="F286" i="1" s="1"/>
  <c r="E285" i="1"/>
  <c r="E286" i="1" s="1"/>
  <c r="I252" i="1"/>
  <c r="I253" i="1" s="1"/>
  <c r="G252" i="1"/>
  <c r="G253" i="1" s="1"/>
  <c r="F252" i="1"/>
  <c r="F253" i="1" s="1"/>
  <c r="E252" i="1"/>
  <c r="E253" i="1" s="1"/>
  <c r="I214" i="1"/>
  <c r="I215" i="1" s="1"/>
  <c r="H214" i="1"/>
  <c r="H215" i="1" s="1"/>
  <c r="G214" i="1"/>
  <c r="G215" i="1" s="1"/>
  <c r="F214" i="1"/>
  <c r="F215" i="1" s="1"/>
  <c r="E214" i="1"/>
  <c r="E215" i="1" s="1"/>
  <c r="I176" i="1"/>
  <c r="I177" i="1" s="1"/>
  <c r="H176" i="1"/>
  <c r="H177" i="1" s="1"/>
  <c r="G176" i="1"/>
  <c r="G177" i="1" s="1"/>
  <c r="F176" i="1"/>
  <c r="F177" i="1" s="1"/>
  <c r="I133" i="1"/>
  <c r="I134" i="1" s="1"/>
  <c r="H133" i="1"/>
  <c r="H134" i="1" s="1"/>
  <c r="G133" i="1"/>
  <c r="G134" i="1" s="1"/>
  <c r="F133" i="1"/>
  <c r="F134" i="1" s="1"/>
  <c r="E133" i="1"/>
  <c r="E134" i="1" s="1"/>
  <c r="I90" i="1"/>
  <c r="I91" i="1" s="1"/>
  <c r="H90" i="1"/>
  <c r="H91" i="1" s="1"/>
  <c r="G90" i="1"/>
  <c r="G91" i="1" s="1"/>
  <c r="F90" i="1"/>
  <c r="F91" i="1" s="1"/>
  <c r="I46" i="1"/>
  <c r="I47" i="1" s="1"/>
  <c r="H46" i="1"/>
  <c r="H47" i="1" s="1"/>
  <c r="G46" i="1"/>
  <c r="G47" i="1" s="1"/>
  <c r="F46" i="1"/>
  <c r="F47" i="1" s="1"/>
  <c r="I39" i="1"/>
  <c r="I40" i="1" s="1"/>
  <c r="H39" i="1"/>
  <c r="H40" i="1" s="1"/>
  <c r="G39" i="1"/>
  <c r="G40" i="1" s="1"/>
  <c r="E39" i="1"/>
  <c r="E40" i="1" s="1"/>
  <c r="I22" i="1"/>
  <c r="I23" i="1" s="1"/>
  <c r="H22" i="1"/>
  <c r="H23" i="1" s="1"/>
  <c r="G22" i="1"/>
  <c r="G23" i="1" s="1"/>
  <c r="F22" i="1"/>
  <c r="F23" i="1" s="1"/>
  <c r="E22" i="1"/>
  <c r="E23" i="1" s="1"/>
  <c r="G540" i="1" l="1"/>
  <c r="H540" i="1"/>
  <c r="I540" i="1"/>
  <c r="I541" i="1" l="1"/>
  <c r="H541" i="1"/>
  <c r="F388" i="1" l="1"/>
  <c r="F540" i="1" s="1"/>
  <c r="F535" i="1"/>
  <c r="F537" i="1" s="1"/>
  <c r="E535" i="1"/>
  <c r="E537" i="1" s="1"/>
  <c r="G389" i="1"/>
  <c r="F389" i="1" l="1"/>
  <c r="F544" i="1"/>
  <c r="G539" i="1"/>
  <c r="G541" i="1" s="1"/>
  <c r="F539" i="1"/>
  <c r="F541" i="1" s="1"/>
  <c r="E544" i="1"/>
  <c r="D535" i="1"/>
  <c r="E539" i="1" s="1"/>
  <c r="E388" i="1"/>
  <c r="E540" i="1" s="1"/>
  <c r="E541" i="1" s="1"/>
  <c r="E389" i="1"/>
  <c r="D388" i="1"/>
  <c r="D540" i="1" s="1"/>
  <c r="D539" i="1" l="1"/>
  <c r="D541" i="1" s="1"/>
  <c r="D537" i="1"/>
  <c r="D389" i="1"/>
  <c r="D544" i="1"/>
</calcChain>
</file>

<file path=xl/sharedStrings.xml><?xml version="1.0" encoding="utf-8"?>
<sst xmlns="http://schemas.openxmlformats.org/spreadsheetml/2006/main" count="484" uniqueCount="298">
  <si>
    <t>East Kentucky Power Cooperative, Inc.</t>
  </si>
  <si>
    <t>Environmental Surcharge Operating and Expense Month over Month Analysis</t>
  </si>
  <si>
    <t>501010 - SP03</t>
  </si>
  <si>
    <t>Fuel Coal Gilbert</t>
  </si>
  <si>
    <t>Nov</t>
  </si>
  <si>
    <t>Expense Dollars</t>
  </si>
  <si>
    <t>Expense Dollars Change</t>
  </si>
  <si>
    <t xml:space="preserve">Percent Change </t>
  </si>
  <si>
    <t>501010 - SP04</t>
  </si>
  <si>
    <t>Fuel Coal Spurlock 4</t>
  </si>
  <si>
    <t>501010 - CPxx</t>
  </si>
  <si>
    <t>Fuel Coal Cooper (Unit 2 AQCS)</t>
  </si>
  <si>
    <t>512000 - CPxx</t>
  </si>
  <si>
    <t>512000 - SP01</t>
  </si>
  <si>
    <t>Project 03330 is for the Spurlock 1 Electrostatic Precipitator and Project 03501 is for Spurlock 1 SCR maintenance.</t>
  </si>
  <si>
    <t>512000 - SP02</t>
  </si>
  <si>
    <t>512000 - SP03</t>
  </si>
  <si>
    <t>Maintenance of Boiler Plant Gilbert</t>
  </si>
  <si>
    <t>Project 03206 is for Spurlock 3 Boiler Pollution Control equipment and Project 03350 is for Spurlock 3 Bag House, SNCR and FDA equipment.</t>
  </si>
  <si>
    <t>512000 - SP04</t>
  </si>
  <si>
    <t>Maintenance of Boiler Plant Spurlock 4</t>
  </si>
  <si>
    <t>Project 03206 is for Spurlock 4 Boiler Pollution Control equipment and Project 03350 is for Spurlock 4 Bag House, SNCR and FDA equipment.</t>
  </si>
  <si>
    <t>512000 - SP21</t>
  </si>
  <si>
    <t>512000 - SP22</t>
  </si>
  <si>
    <t>Air Permit Fees</t>
  </si>
  <si>
    <t>Percent Change</t>
  </si>
  <si>
    <t>Misc Stm Pwr Env - Cooper</t>
  </si>
  <si>
    <t>Misc Stm Pwr Env - Spurlock</t>
  </si>
  <si>
    <t xml:space="preserve">Operating Expense- Ammonia </t>
  </si>
  <si>
    <t>506001 - CPxx</t>
  </si>
  <si>
    <t>Misc Stm Pwr Exp - Cooper</t>
  </si>
  <si>
    <t>506001 - CP22</t>
  </si>
  <si>
    <t>Misc Stm Pwr Exp - Cooper Unit #2 AQCS</t>
  </si>
  <si>
    <t>506001 - SP01</t>
  </si>
  <si>
    <t>Misc Stm Pwr Exp - Spurlock 1</t>
  </si>
  <si>
    <t>506001 -SP02</t>
  </si>
  <si>
    <t>Misc Steam Power Exp - Spurlock 2</t>
  </si>
  <si>
    <t>Operating Expense- Ammonia and Limestone</t>
  </si>
  <si>
    <t>506001 - SP03</t>
  </si>
  <si>
    <t>Misc Steam Power Expense- Gilbert</t>
  </si>
  <si>
    <t>Ammonia Expense</t>
  </si>
  <si>
    <t>Limestone Expense</t>
  </si>
  <si>
    <t>Limestone Tons Used</t>
  </si>
  <si>
    <t>Total Expense Dollars</t>
  </si>
  <si>
    <t>Limestone is stockpiled throughout the year and taken from the stockpile for usage.  There may be slight variances in the cost</t>
  </si>
  <si>
    <t>506001 - SP21</t>
  </si>
  <si>
    <t>Misc Stm Pwr Exp- Spurlock 1</t>
  </si>
  <si>
    <t>Magnesium Expense</t>
  </si>
  <si>
    <t>Operating Expense-Limestone and Magnesium</t>
  </si>
  <si>
    <t>506001 - SP22</t>
  </si>
  <si>
    <t>Misc Stm Pwr Exp- Spurlock 2</t>
  </si>
  <si>
    <t>506001 - SP04</t>
  </si>
  <si>
    <t>Misc Stm Pwr Exp- Spurlock 4</t>
  </si>
  <si>
    <t>May</t>
  </si>
  <si>
    <t>400-2610</t>
  </si>
  <si>
    <t>Maintenance of Boiler Plant Scrubber 2</t>
  </si>
  <si>
    <t>Maintenance of Boiler Plant Scrubber 1</t>
  </si>
  <si>
    <t>Maintenance of Boiler Plant Spurlock 2</t>
  </si>
  <si>
    <t>Maintenance of Boiler Plant Spurlock 1</t>
  </si>
  <si>
    <t>Total O&amp;M Expense</t>
  </si>
  <si>
    <t>Maintenance of Cooper (Unit 2 AQCS)</t>
  </si>
  <si>
    <t>506002 - CP00</t>
  </si>
  <si>
    <t>506002 - SP00</t>
  </si>
  <si>
    <t>according to fluctuations in contract prices and freight cost per shipment of limestone, but the noted change in limestone primarily</t>
  </si>
  <si>
    <t>reflects the level of stockpile usage by the unit for the month indicated.</t>
  </si>
  <si>
    <t>Monthly expense changes are due to increases or decreases in volume of ash removed.</t>
  </si>
  <si>
    <t xml:space="preserve">The monthly change in expense is due to the increase or decrease in Ammonia usage.  </t>
  </si>
  <si>
    <t>Project 02610</t>
  </si>
  <si>
    <t xml:space="preserve">Projects 03350 </t>
  </si>
  <si>
    <t>Projects 03206</t>
  </si>
  <si>
    <t>and 03350</t>
  </si>
  <si>
    <t>Project 03521</t>
  </si>
  <si>
    <t>No significant maintenance performed.</t>
  </si>
  <si>
    <t xml:space="preserve">The monthly change in expense is due to the increase or decrease in Ammonia usage based on generation.  </t>
  </si>
  <si>
    <t>Variance</t>
  </si>
  <si>
    <t>Totals this spreadsheet</t>
  </si>
  <si>
    <t>Expense Dollar Change Totals this spreadsheet</t>
  </si>
  <si>
    <t>Change</t>
  </si>
  <si>
    <t>501010 - SP01</t>
  </si>
  <si>
    <t>Fuel Coal Spurlock 1</t>
  </si>
  <si>
    <t>Fuel Coal Spurlock 2</t>
  </si>
  <si>
    <t>501010 - SP02</t>
  </si>
  <si>
    <t>03501, 03515</t>
  </si>
  <si>
    <t>Projects 03330,</t>
  </si>
  <si>
    <t>506002 - SP01</t>
  </si>
  <si>
    <t>506002 - SP02</t>
  </si>
  <si>
    <t>506002 - SP03</t>
  </si>
  <si>
    <t>03351, 03521,</t>
  </si>
  <si>
    <t>and 03471</t>
  </si>
  <si>
    <t>Scheduled outage activity.</t>
  </si>
  <si>
    <t>Totals from nVision Surcharge File</t>
  </si>
  <si>
    <t>Project 03350 is Bag House, Dry Scrub, SNCR &amp; SCR, Project 03351 is Ammonia Handling System, Project 03521 is Scrubber Maintenance, and Project 03471 is Lime and Limestone Handling System</t>
  </si>
  <si>
    <t>Project 03330 is for the Spurlock 2 Electrostatic Precipitator, Project 03501 is for Spurlock 2 SCR maintenance, and Project 03515 is CCR/ELG Ash System maintenance.</t>
  </si>
  <si>
    <t>Environmental Surcharge Form 2.5 Original Filings</t>
  </si>
  <si>
    <t>Rows 28-31 and Rows 60-63 gives you the variances to enter into the OandM Analysis Surcharge audit workbook.</t>
  </si>
  <si>
    <t xml:space="preserve">Next, using the pivots in the Monthly Surcharge file update each months detail.  </t>
  </si>
  <si>
    <t xml:space="preserve">First update Row 74.  Use the data you entered in the OandM Analysis Surcharge audit workbook.  </t>
  </si>
  <si>
    <t>SP21 SP22 tab</t>
  </si>
  <si>
    <t>5.</t>
  </si>
  <si>
    <t>Enter the data calculated from Step 2 directly into the SP21 SP22 tab.  Rows 21-24 and Rows 58-61</t>
  </si>
  <si>
    <t>Step 3</t>
  </si>
  <si>
    <t>Accruals = Accrue Unmatched PO Receipts and any other accruals</t>
  </si>
  <si>
    <t>Materials = Inventory Transactions</t>
  </si>
  <si>
    <t>Payroll/Benefits = All Payroll Journals and Benefit Allocations</t>
  </si>
  <si>
    <t>Contractor = Account Payable Accruals</t>
  </si>
  <si>
    <t>The formulas calculating contractor, Payroll/Benefits, Materials, and Accruals will need to be checked.  Sometimes the pivot changes the order.</t>
  </si>
  <si>
    <t>Take the percentages calculated in this section and update the formulas in the monthly Surcharge file for SP20.</t>
  </si>
  <si>
    <t>Step 2</t>
  </si>
  <si>
    <t>To do this take the total per page 2.5 and subtract the rounded amount from the Plant Accounting Monthly Surcharge report.</t>
  </si>
  <si>
    <t>If you don't have those files you can back into the numbers using our Surcharge files (which is what I have been doing since Jun20)</t>
  </si>
  <si>
    <t>If you can get the 'CLEAN COPY' workbooks from Isaac or Ken this section will be simpler.  They allocate SP20 costs between SP21 and SP22. By looking at those cells in the CLEAN COPY you can see the numbers they add together.</t>
  </si>
  <si>
    <t>Step 1</t>
  </si>
  <si>
    <t>SP20 Allocation</t>
  </si>
  <si>
    <t xml:space="preserve">First update Rows 37 and 74.  Use the data you entered in the OandM Analysis Surcharge audit workbook.  </t>
  </si>
  <si>
    <t>SP01, SP02, SP03, and SP04 tabs</t>
  </si>
  <si>
    <t>4.</t>
  </si>
  <si>
    <t>Enter the data calculated from Step 2 into this section paying attention to rounding.  Step 4 will autopopulate, which in turn autopulates the "Common Allocations" section of the SP01, SP02, SP03, SP04 tabs of this workbook.</t>
  </si>
  <si>
    <t>Take the percentages calculated in this section and update the formulas in the monthly Surcharge file.  These formulas are next to the pivot tables in the very first section of the workbook.</t>
  </si>
  <si>
    <t xml:space="preserve">Recently they have been splitting Common between SP01 and SP02 only. </t>
  </si>
  <si>
    <t>If you can get the 'CLEAN COPY' workbooks from Isaac or Ken this section will be simpler.  They allocate the Spur Common costs between SP01,SP02, SP03, and SP04 and by looking at those cells in the CLEAN COPY you can see the numbers they add together.</t>
  </si>
  <si>
    <t>The calculations from this tab will autopopulate the "Common Allocations" sections of the SP01, SP02, SP03, and SP04 tabs.</t>
  </si>
  <si>
    <t>Spur Common Allocation tab</t>
  </si>
  <si>
    <t>3.</t>
  </si>
  <si>
    <t>Rows 21-24 give your variance for project 03350 and Rows 47-50 are for project 03521.  Enter these in the OandM Analysis Surcharge audit workbook.</t>
  </si>
  <si>
    <t>Your variances in Row 62 should be minor and due to rounding.</t>
  </si>
  <si>
    <t>These Surcharge pivot tables summarize the monthly GL activity.  The Cooper tab has formulas to combine the pivot table data into the needed categories to update the monthly variance descriptions.</t>
  </si>
  <si>
    <t>Data comes from pivots in the monthly Surcharge file prepared by Plant Accounting.</t>
  </si>
  <si>
    <t xml:space="preserve">Cooper Tab </t>
  </si>
  <si>
    <t>Copy/Paste these tables back into the OandM Analysis Surcharge audit workbook and use the calculations from the Ammonia tab to update the monthly variance descriptions.</t>
  </si>
  <si>
    <t>See additional notes in the Ammonia tab to determine where data is pulled from.</t>
  </si>
  <si>
    <t>Use the Limestone reports found in the Fuel folder.  H:\Plant Accounting\Fuel\Limestone</t>
  </si>
  <si>
    <t>Copy the Ammonia &amp; Limestone and Ammonia &amp; Magnesium sections into the "Ammonia" tab of this workbook.</t>
  </si>
  <si>
    <t>2.</t>
  </si>
  <si>
    <t>Make sure totals per spreadsheet equals the Monthly Surcharge report.  Fix any minor rounding issues.  There is a variance check at the bottom of the OandM Analysis Surchage audit workbook.</t>
  </si>
  <si>
    <t>Populate monthly Expense Dollars using Monthly Surcharge reports, page 2.5 Operating and Maintenance Expenses.  These are emailed to us monthly by Issac Scott or Ken Bickham.</t>
  </si>
  <si>
    <t>Create new OandM Analysis Surcharge audit file for the 6 month period.</t>
  </si>
  <si>
    <t>1.</t>
  </si>
  <si>
    <t>For the Expense Period June 2025 to November 2025</t>
  </si>
  <si>
    <t>Jun</t>
  </si>
  <si>
    <t>Jul</t>
  </si>
  <si>
    <t>Aug</t>
  </si>
  <si>
    <t>Sep</t>
  </si>
  <si>
    <t>Oct</t>
  </si>
  <si>
    <t>June 2025</t>
  </si>
  <si>
    <t>July 2025</t>
  </si>
  <si>
    <t>August 2025</t>
  </si>
  <si>
    <t>October 2025</t>
  </si>
  <si>
    <t>November 2025</t>
  </si>
  <si>
    <t>September 2025</t>
  </si>
  <si>
    <t>Project 03350/03351- Contractor payments increased $9.1k, EKPC Payroll &amp; Benefits decreased $5.4k, Materials decreased $11k, Accruals decreased $3.9k.</t>
  </si>
  <si>
    <t>Project 03471 - Contractor payments decreased $60k, EKPC Payroll &amp; Benefits increased $6.6k, Materials increased $0.2k, Accruals decreased $70k.</t>
  </si>
  <si>
    <t>Project 03350/03351- Contractor payments decreased $6.1k, EKPC Payroll &amp; Benefits decreased $10k, Materials decreased $16.5k, Accruals increased $1.9k.</t>
  </si>
  <si>
    <t>Project 03521- Contractor payments decreased $225.5k, EKPC Payroll &amp; Benefits decreased $22k, Materials decreased $15.7k, Accruals increased $19.1k.</t>
  </si>
  <si>
    <t>Project 03471 - Contractor payments decreased $39.3k, EKPC Payroll &amp; Benefits increased $5.9k, Materials increased $0.5, Accruals increased $93.7k.</t>
  </si>
  <si>
    <t>Project 03350/03351- Contractor payments increased $1k, EKPC Payroll &amp; Benefits increased $0.9k, Materials decreased $6.6k, Accruals increased $0.3k.</t>
  </si>
  <si>
    <t>Project 03521- Contractor payments decreased $18.3k, EKPC Payroll &amp; Benefits increased $12.8k, Materials decreased $3k, Accruals increased $5k.</t>
  </si>
  <si>
    <t>Project 03471 - Contractor payments increased $15.8k, EKPC Payroll &amp; Benefits decreased $6.4k, Materials increased $2.3k, Accruals decreased $82.6k.</t>
  </si>
  <si>
    <t>Project 03330- Contractor payments increased $7.8k, EKPC Payroll &amp; Benefits decreased $2.3k, Materials decreased $7.3k, Accruals increased $6.5k.</t>
  </si>
  <si>
    <t>Project 03501- Contractor payments increased $10.6k, EKPC Payroll &amp; Benefits decreased $2.8k, Materials decreased $1.4, Accruals increased $11.1k.</t>
  </si>
  <si>
    <t>Project 03515- Contractor payments increased $3.7, EKPC Payroll &amp; Benefits decreased $10.9k, Materials decreased $3.3k, Accruals increased $11.6k.</t>
  </si>
  <si>
    <t>Project 03330- Contractor payments increased $13.2k, EKPC Payroll &amp; Benefits decreased $0.1k, Materials decreased $6.4, Accruals decreased $22.1k.</t>
  </si>
  <si>
    <t>Project 03501- Contractor payments increased $21.6k, EKPC Payroll &amp; Benefits increased $1.7k, Materials decreased $0.2k, Accruals decreased $24.1k.</t>
  </si>
  <si>
    <t>Project 03515- Contractor payments increased $13k, EKPC Payroll &amp; Benefits increased $5.3k, Materials decreased $1.1k, Accruals decreased $24.6k.</t>
  </si>
  <si>
    <t>Project 03330- Contractor payments decreased $15k, EKPC Payroll &amp; Benefits increased $2.9k, Materials decreased $8.6k, Accruals increased $22.1k.</t>
  </si>
  <si>
    <t>Project 03501- Contractor payments decreased $40.3k, EKPC Payroll &amp; Benefits increased $1.9k, Materials decreased $0.2k, Accruals increased $45.4k.</t>
  </si>
  <si>
    <t>Project 03515- Contractor payments decreased $12.6k, EKPC Payroll &amp; Benefits decreased $1.5k, Materials increased $6.7k, Accruals increased $15.1k.</t>
  </si>
  <si>
    <t>Project 03330- Contractor payments increased $4k, EKPC Payroll &amp; Benefits increased $4.6k, Materials decreased $4k, Accruals decreased $27.2k.</t>
  </si>
  <si>
    <t>Project 03501- Contractor payments increased $1k, EKPC Payroll &amp; Benefits decreased $0.1k, Materials decreased $0.7k, Accruals decreased $32.4k.</t>
  </si>
  <si>
    <t>Project 03515- Contractor payments increased $12.5k, EKPC Payroll &amp; Benefits decreased $1.5k, Materials increased $17.2k, Accruals decreased $20.2k.</t>
  </si>
  <si>
    <t>Project 03206- Contractor payments decreased $192.4k, EKPC Payroll &amp; Benefits increased $7.7k, Materials increased $87.3k, Accruals decreased $305.6k.</t>
  </si>
  <si>
    <t>Project 03350- Contractor payments decreased $483.4k, EKPC Payroll &amp; Benefits decreased $38.6k, Materials decreased $6.2k, Accruals increased $347.1k.</t>
  </si>
  <si>
    <t>Project 03206- Contractor payments decreased $355.7k, EKPC Payroll &amp; Benefits decreased $9.2k, Materials decreased $73.7k, Accruals increased $257.2k.</t>
  </si>
  <si>
    <t>Project 03350- Contractor payments increased $135.8k, EKPC Payroll &amp; Benefits increased $25.9k, Materials increased $24.7k, Accruals decreased $167.3k.</t>
  </si>
  <si>
    <t>Project 03206- Contractor payments increased $136.5k, EKPC Payroll &amp; Benefits decreased $4.7k, Materials increased $6.7k, Accruals increased $35.3k.</t>
  </si>
  <si>
    <t>Project 03350- Contractor payments decreased $328.6k, EKPC Payroll &amp; Benefits decreased $18.4k, Materials decreased $22k, Accruals increased $308.7k.</t>
  </si>
  <si>
    <t>Project 03350/03351- Contractor payments decreased $4.1k, EKPC Payroll &amp; Benefits increased $1.5k, Materials increased $11.3k, Accruals increased $2.1k.</t>
  </si>
  <si>
    <t xml:space="preserve">Project 03521- Contractor payments increased $3.1k, EKPC Payroll &amp; Benefits increased $3.6k, Materials increased $64.4k, Accruals increased $15.1k. </t>
  </si>
  <si>
    <t>Project 03471 - Contractor payments decreased $46.9k, EKPC Payroll &amp; Benefits increased $1.5k, Materials increased $17.1k, Accruals increased $71.1k.</t>
  </si>
  <si>
    <t>Project 03350/03351- Contractor payments increased $12.2k, EKPC Payroll &amp; Benefits increased $0.7k, Materials decreased $5.8k, Accruals decreased $5.2k.</t>
  </si>
  <si>
    <t>Project 03521- Contractor payments increased $129.7k, EKPC Payroll &amp; Benefits increased $3.9k, Materials decreased $51.1k, Accruals increased $36.4k.</t>
  </si>
  <si>
    <t>Project 03471 - Contractor payments increased $47.8k, EKPC Payroll &amp; Benefits increased $12.2k, Materials decreased $3.4k, Accruals decreased $59.5k.</t>
  </si>
  <si>
    <t>Project 03350/03351- Contractor payments decreased $12.2k, EKPC Payroll &amp; Benefits decreased $0.2k, Materials decreased $4.2k, Accruals increased $2.7k.</t>
  </si>
  <si>
    <t>Project 03521- Contractor payments decreased $92.2k, EKPC Payroll &amp; Benefits decreased $11.3k, Materials decreased $1.7k, Accruals decreased $118.8k.</t>
  </si>
  <si>
    <t>Project 03471 - Contractor payments decreased $29.8k, EKPC Payroll &amp; Benefits decreased $12.6k, Materials decreased $11.5k, Accruals increased $29.8k.</t>
  </si>
  <si>
    <t>Project 03330- Contractor payments decreased $9.8k, EKPC Payroll &amp; Benefits increased $2.5k, Materials increased $12.7k, Accruals increased $8.4k.</t>
  </si>
  <si>
    <t>Project 03501- Contractor payments decreased $24k, EKPC Payroll &amp; Benefits increased $1.7, Materials increased $0.3k, Accruals increased $7.7k.</t>
  </si>
  <si>
    <t>Project 03515- Contractor payments decreased $4.5k, EKPC Payroll &amp; Benefits decreased $5.3k, Materials increased $123.5k, Accruals increased $25.6k.</t>
  </si>
  <si>
    <t>Project 03330- Contractor payments decreased $14.2k, EKPC Payroll &amp; Benefits decreased $3.6k, Materials decreased $12.4k, Accruals increased $11.3k.</t>
  </si>
  <si>
    <t>Project 03501- Contractor payments decreased $5.6k, EKPC Payroll &amp; Benefits decreased $1.1k, Materials no change, Accruals increased $0.6k.</t>
  </si>
  <si>
    <t>Project 03515- Contractor payments increased $63.2k, EKPC Payroll &amp; Benefits decreased $4.3k, Materials decreased $123.3k, Accruals decreased $32.9k.</t>
  </si>
  <si>
    <t>Project 03501- Contractor payments increased $6k, EKPC Payroll &amp; Benefits decreased $3.2k, Materials decreased $0.2k, Accruals increased $51.3k.</t>
  </si>
  <si>
    <t>Project 03515- Contractor payments decreased $84k, EKPC Payroll &amp; Benefits increased $0.6k, Materials increased $60.5k, Accruals increased $20k.</t>
  </si>
  <si>
    <t>Project 03330- Contractor payments decreased $96.8k, EKPC Payroll &amp; Benefits increased $1.2k, Materials decreased $15.1k, Accruals increased $40.2k.</t>
  </si>
  <si>
    <t>Project 03501- Contractor payments increased $39.6k, EKPC Payroll &amp; Benefits increased $5.1k, Materials no charge, Accruals decreased $99.1k.</t>
  </si>
  <si>
    <t>Project 03515- Contractor payments decreased $1.3k, EKPC Payroll &amp; Benefits increased $37.7k, Materials decreased $22.4k, Accruals decreased $3.6k.</t>
  </si>
  <si>
    <t xml:space="preserve">Project 03330- Contractor payments decreased $15.1k, EKPC Payroll &amp; Benefits decreased $0.6k, Materials increased $0.8k, Accruals increased $1.8k. </t>
  </si>
  <si>
    <t>Project 03501- Contractor payments decreased $14.3k, EKPC Payroll &amp; Benefits increased $5.9k, Materials increased $20.8k, Accruals increased $1.8k.</t>
  </si>
  <si>
    <t>Project 03515- Contractor payments decreased $35.5k, EKPC Payroll &amp; Benefits decreased $14.9k, Materials decreased $31.3k, Accruals increased $9.3k.</t>
  </si>
  <si>
    <t>Project 03330- Contractors increased $15.3, EKPC Payroll &amp; Benefits increased $0.6k, Materials increased $5k, Accruals increased $6.2k.</t>
  </si>
  <si>
    <t>Project 03501- Contractor payments increased $20.1k, EKPC Payroll &amp; Benefits decreased $4k,  Materials decreased $18.3k, Accruals increased $5.4k.</t>
  </si>
  <si>
    <t>Project 03515- Contractor payments increased $48.3k, EKPC Payroll &amp; Benefits decreased $1.3k, Materials decreased $26.3k, Accruals decreased $16k.</t>
  </si>
  <si>
    <t>Project 03330- Contractor payments decreased $22.1k, EKPC Payroll &amp; Benefits decreased $0.2k, Materials decreased $9.6k, Accruals increased $2.6k.</t>
  </si>
  <si>
    <t>Project 03501- Contractor payments decreased $30.5k, EKPC Payroll &amp; Benefits decreased $1.2k,  Materials decreased $1.3k, Accruals decreased $4.8k.</t>
  </si>
  <si>
    <t>Project 03515- Contractor payments decreased $57.8k, EKPC Payroll &amp; Benefits increased $16.8k, Materials increased $29.3k, Accruals increased $12.3k.</t>
  </si>
  <si>
    <t>Project 03206- Contractor payments decreased $136.5k, EKPC Payroll &amp; Benefits increased $20.9k, Materials increased $1.1k, Accruals increased $1.1k.</t>
  </si>
  <si>
    <t>Project 03350- Contractor payments decreased $8.9k, EKPC Payroll &amp; Benefits decreased $1.3k, Materials decreased $1.2k, Accruals increased $1.1k.</t>
  </si>
  <si>
    <t>Project 03206- Contractor payments decreased $4.8k, EKPC Payroll &amp; Benefits decreased $18.6k, Materials decreased $102.9k, Accruals increased $73.7k.</t>
  </si>
  <si>
    <t>Project 03350- Contractor payments increased $56.6k, EKPC Payroll &amp; Benefits increased $4.7k, Materials decreased $1.2k, Accruals increased $4.7k.</t>
  </si>
  <si>
    <t>Project 03206- Contractor payments increased $83.6k, EKPC Payroll &amp; Benefits increased $4.7k, Materials increased $48.7k, Accruals decreased $146.9k.</t>
  </si>
  <si>
    <t>Project 03350- Contractor payments decreased $61.9k, EKPC Payroll &amp; Benefits decreased $4.2k, Materials increased $0.4k, Accruals increased $5.7k.</t>
  </si>
  <si>
    <t>Project 03206- Contractor payments increased $50.5k, EKPC Payroll &amp; Benefits increased $16.9k, Materials decreased $10.8k, Accruals decreased $0.7k.</t>
  </si>
  <si>
    <t>Project 03350- Contractor payments decreased $20.8k, EKPC Payroll &amp; Benefits decreased $11.1k, Materials decreased $20.4k, Accruals decreased $0.3k.</t>
  </si>
  <si>
    <t>Project 03206- Contractor payments increased $23.9k, EKPC Payroll &amp; Benefits decreased $6.1k, Materials increased $9.5k, Accruals decreased $37k.</t>
  </si>
  <si>
    <t>Project 03350- Contractor payments increased $12.1k, EKPC Payroll &amp; Benefits increased $2.3k, Materials decreased $19k, Accruals decreased $9.2k.</t>
  </si>
  <si>
    <t>Project 03206- Contractor payments decreased $55.9k, EKPC Payroll &amp; Benefits increased $0.2k, Materials decreased $4.6k, Accruals decreased $5.8k.</t>
  </si>
  <si>
    <t>Project 03350- Contractor payments increased $1.4k, EKPC Payroll &amp; Benefits increased $12.2k, Materials increased $36.8k, Accruals increased $9.4k.</t>
  </si>
  <si>
    <t>Project 03206- Contractor payments increased $557.9k, EKPC Payroll &amp; Benefits increased $53.6k, Materials increased $79.6k, Accruals increased $549.1k.</t>
  </si>
  <si>
    <t>Project 03350- Contractor payments increased $25.5k, EKPC Payroll &amp; Benefits increased $24.3k, Materials increased $41.4k, Accruals increased $60.6k.</t>
  </si>
  <si>
    <t>Project 03206- Contractor payments increased $1565.9k, EKPC Payroll &amp; Benefits increased $15.4k, Materials increased $23k, Accruals decreased $822.4k.</t>
  </si>
  <si>
    <t>Project 03350- Contractor payments increased $389.4k, EKPC Payroll &amp; Benefits increased $48k, Materials increased $53.5k, Accruals no change.</t>
  </si>
  <si>
    <t>Project 03206- Contractor payments decreased $1760.3k, EKPC Payroll &amp; Benefits decreased $85.8k, Materials decreased $34.9k, Accruals increased $92.4k.</t>
  </si>
  <si>
    <t>Project 03350- Contractor payments decreased $289.3k, EKPC Payroll &amp; Benefits decreased $98.2k, Materials decreased $136.5k, Accruals decreased $168.2k.</t>
  </si>
  <si>
    <t>Project 03521- Contractor payments decreased $4.5k, EKPC Payroll &amp; Benefits decreased $3.4k, Materials decreased $55.8k, Accruals increased $45.3k.</t>
  </si>
  <si>
    <t>Project 03521- Contractor payments increased $59.1k, EKPC Payroll &amp; Benefits increased $1.5k, Materials increased $47.9, accruals decreased $83k.</t>
  </si>
  <si>
    <t>Project 03521- Contractor payments decreased $44.9k, EKPC Payroll &amp; Benefits decreased $6.1k, Materials increased $59.9k, Accruals increased $98k.</t>
  </si>
  <si>
    <t>Project 03521- Contractor payments decreased $16.4k, EKPC Payroll &amp; Benefits increased $23.4k, Materials decreased $150.1k, Accruals decreased $135.7k.</t>
  </si>
  <si>
    <t>Project 03521- Contractor payments decreased $32.8k, EKPC Payroll &amp; Benefits decreased $25.6k, Materials increased $146.2k, Accruals increased $303.7k.</t>
  </si>
  <si>
    <t>Project 03521- Contractor payments increased $360.3k, EKPC Payroll &amp; Benefits increased $46.1k, Materials decreased $103.6k, Accruals decreased $229.6k.</t>
  </si>
  <si>
    <t>Project 03521- Contractor payments decreased $260.4k, EKPC Payroll &amp; Benefits increased $5.8k, Materials increased $9k, Accruals increased $166.2k.</t>
  </si>
  <si>
    <t>Project 03521- Contractor payments decreased $12.8k, EKPC Payroll &amp; Benefits increased $15.3k, Materials increased $163.6k, Accruals decreased $10k.</t>
  </si>
  <si>
    <t>Project 03521- Contractor payments decreased $42.3k, EKPC Payroll &amp; Benefits decreased $4.1k, Materials decreased $189.3k, Accruals increased $142.9k.</t>
  </si>
  <si>
    <t>Project 03521- Contractor payments increased $88.4k, EKPC Payroll &amp; Benefits decreased $9.4k, Materials decreased $92.2k, Accruals decreased $234.2k.</t>
  </si>
  <si>
    <t>Project 03521- Contractor payments decreased $119.1k, EKPC Payroll &amp; Benefits increased $6.3k, Materials increased $81.6k, Accruals increased $178k.</t>
  </si>
  <si>
    <t>Project 03521- Contractor payments increased $17.4k, EKPC Payroll &amp; Benefits decreased $15.2k, Materials increased $18.4k, Accruals decreased $83k.</t>
  </si>
  <si>
    <t>Limestone expenses increased $126.6k, Ammonia expenses increased $8.6k.</t>
  </si>
  <si>
    <t>Tons burned increased 6,401.</t>
  </si>
  <si>
    <t>Tons burned increased 514.</t>
  </si>
  <si>
    <t>Limestone expenses increased $33.5k, Ammonia expenses decreased $2.1k.</t>
  </si>
  <si>
    <t>Tons burned increased 1,416.</t>
  </si>
  <si>
    <t>Limestone expenses decreased $91.5k, Ammonia expenses decreased $0.5k.</t>
  </si>
  <si>
    <t>Tons burned decreased 4,529.</t>
  </si>
  <si>
    <t>Limestone expenses increased $97.7k, Ammonia expenses increased $13.6k.</t>
  </si>
  <si>
    <t>Tons burned increased 4,866.</t>
  </si>
  <si>
    <t>Tones decreased 1,368.</t>
  </si>
  <si>
    <t>Tons burned decreased 2,464.</t>
  </si>
  <si>
    <t>Tons burned increased 1,736.</t>
  </si>
  <si>
    <t>Tons burned decreased 5,351.</t>
  </si>
  <si>
    <t>Tons burned increased 3,315.</t>
  </si>
  <si>
    <t>Tons burned decreased 842.</t>
  </si>
  <si>
    <t>Tons burned increased 2,130.</t>
  </si>
  <si>
    <t>Tons burned decreased 5,111.</t>
  </si>
  <si>
    <t>Tons burned increased 2,449.</t>
  </si>
  <si>
    <t>Tons burned increased 2,010.</t>
  </si>
  <si>
    <t>Tons burned decreased 8,250.</t>
  </si>
  <si>
    <t>Limestone expenses increased $163.3k, Ammonia expenses increased $9.9k.</t>
  </si>
  <si>
    <t>Tons burned increased 8,269.</t>
  </si>
  <si>
    <t>Tons burned decreased 2,768.</t>
  </si>
  <si>
    <t>Limestone expenses increased $83.2k, Ammonia expenses increased $0.2k.</t>
  </si>
  <si>
    <t>Tons burned increased 3,876.</t>
  </si>
  <si>
    <t>Limestone expenses decreased $468.4k, Ammonia expenses decreased $20.9k.</t>
  </si>
  <si>
    <t>Tons burned decreased 23,249.</t>
  </si>
  <si>
    <t>Limestone expenses increased $70.1k, Ammonia expenses increased $9.1k.</t>
  </si>
  <si>
    <t>Tons burned increased 3,491.</t>
  </si>
  <si>
    <t>Limestone expenses increased $308k, Ammonia expenses increased $21.2k.</t>
  </si>
  <si>
    <t>Tons burned decreased 15,338.</t>
  </si>
  <si>
    <t>Bottom Ash Riser relacement and Bottom Ash Piping repair</t>
  </si>
  <si>
    <t>Scheduled outage activity</t>
  </si>
  <si>
    <t>Ball Mill liner replacement</t>
  </si>
  <si>
    <t>Project 03330- Contractor payments increased $174.4k, EKPC Payroll &amp; Benefits increased $8.4k, Materials increased $27.3k, Accruals increased $28.7k.</t>
  </si>
  <si>
    <t>Project 03330- Contractor payments decreased $14.7k, EKPC Payroll &amp; Benefits decreased $6.7k, Materials increased $1.7k, Accruals increased $13.8k.</t>
  </si>
  <si>
    <t xml:space="preserve">Project 03501- Contractor payments decreased $13.1k, EKPC Payroll &amp; Benefits decreased $4.8k, Materials decreased $2k, Accruals increased $13.8k. </t>
  </si>
  <si>
    <t>Project 03515- Contractor payments increased $7.3k, EKPC Payroll &amp; Benefits increased $12.2k, Materials increased $36.1k, Accruals decreased $5.4k.</t>
  </si>
  <si>
    <t>No significant maintenance performed.  Account 501010 of $265,399.56 was included in the May number.</t>
  </si>
  <si>
    <t>Air permit fees paid for Cooper and Spurlock for calendar 2025 emissions.</t>
  </si>
  <si>
    <t>Vac Truck and ID Fan Hub swap.</t>
  </si>
  <si>
    <t>Limestone expenses decreased $28.2k, Ammonia expenses decreased $3.4k.</t>
  </si>
  <si>
    <t>Operating Expense- Lime</t>
  </si>
  <si>
    <t>Operating Expense- Ammonia and Lime</t>
  </si>
  <si>
    <t xml:space="preserve">The monthly change in expense is due to the increase or decrease in Ammonia and lime usage based on generation.  </t>
  </si>
  <si>
    <t>Operating Expense- Limestone, Magnesium, Chemicals, Waste Water Treatment Operations</t>
  </si>
  <si>
    <t>Other Expense</t>
  </si>
  <si>
    <t>Limestone tons burned increased 2,214.</t>
  </si>
  <si>
    <t>Limestone expenses increased $18.7k and other expenses increased $67.6k.</t>
  </si>
  <si>
    <t>Limestone tons burned increased 1,147.</t>
  </si>
  <si>
    <t>Limestone expenses decreased $49.1k and other expenses decreased $75.1k.</t>
  </si>
  <si>
    <t>Limestone expenses increased $35.5k and other expenses increased $15.1k.</t>
  </si>
  <si>
    <t>Limestone expenses decreased $107.3k and other expenses increased $31.7k.</t>
  </si>
  <si>
    <t>Limestone expenses increased $66.6k and other expenses decreased $98.2k.</t>
  </si>
  <si>
    <t>Limestone expenses increased $44k and other expenses increased $18k.</t>
  </si>
  <si>
    <t>Limestone expenses increased $35.6k and other expenses increased $141.3k.</t>
  </si>
  <si>
    <t>Limestone expenses decreased $101.9k and other expenses decreased $181k.</t>
  </si>
  <si>
    <t>Limestone expenses increased $50.3k and other expenses increased $84k.</t>
  </si>
  <si>
    <t>Limestone expenses increased $40.8k and other expenses increased $96.6k.</t>
  </si>
  <si>
    <t>Limestone expenses decreased $165.9k and other expenses decreased $286.4k.</t>
  </si>
  <si>
    <t>Limestone expenses decreased $17.4k and other expenses increased $20.5k.</t>
  </si>
  <si>
    <t>Project 03521- Contractor payments increased $45.3k, EKPC Payroll &amp; Benefits decreased $18.1k, Materials increased $10k, Accruals decreased $13.9k.</t>
  </si>
  <si>
    <t>Limestone expenses decreased 8.6k, Ammonia expenses increased $3.5k.</t>
  </si>
  <si>
    <t>Limestone expenses decreased $62kk, Ammonia expenses increased $0.1k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</si>
</sst>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_);_(&quot;$&quot;* \(#,##0.0\);_(&quot;$&quot;* &quot;-&quot;??_);_(@_)"/>
    <numFmt numFmtId="167" formatCode="0.0"/>
    <numFmt numFmtId="168" formatCode="#,##0.0"/>
  </numFmts>
  <fonts count="14"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scheme val="minor"/>
    </font>
    <font>
      <sz val="11"/>
      <color theme="1"/>
      <name val="Calibri"/>
      <family val="2"/>
      <scheme val="minor"/>
    </font>
    <font>
      <sz val="11"/>
      <color indexed="8"/>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u/>
      <sz val="11"/>
      <color indexed="8"/>
      <name val="Calibri"/>
      <family val="2"/>
      <scheme val="minor"/>
    </font>
    <font>
      <sz val="11"/>
      <color theme="1"/>
      <name val="Calibri"/>
      <family val="2"/>
    </font>
    <font>
      <b/>
      <sz val="11"/>
      <color theme="1"/>
      <name val="Calibri"/>
      <family val="2"/>
    </font>
    <font>
      <sz val="11"/>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0" fontId="11" fillId="0" borderId="0"/>
  </cellStyleXfs>
  <cellXfs count="75">
    <xf numFmtId="0" fontId="0" fillId="0" borderId="0" xfId="0"/>
    <xf numFmtId="0" fontId="1" fillId="0" borderId="0" xfId="0" applyFont="1" applyFill="1"/>
    <xf numFmtId="0" fontId="3" fillId="0" borderId="0" xfId="0" applyFont="1" applyFill="1"/>
    <xf numFmtId="0" fontId="5" fillId="0" borderId="0" xfId="0" applyFont="1" applyFill="1"/>
    <xf numFmtId="164" fontId="5" fillId="0" borderId="0" xfId="0" applyNumberFormat="1" applyFont="1" applyFill="1"/>
    <xf numFmtId="0" fontId="6" fillId="0" borderId="0" xfId="0" applyFont="1" applyFill="1"/>
    <xf numFmtId="0" fontId="3" fillId="0" borderId="1" xfId="0" applyFont="1" applyFill="1" applyBorder="1" applyAlignment="1">
      <alignment horizontal="center"/>
    </xf>
    <xf numFmtId="0" fontId="5" fillId="0" borderId="2" xfId="0" applyFont="1" applyFill="1" applyBorder="1"/>
    <xf numFmtId="0" fontId="5" fillId="0" borderId="0" xfId="0" applyFont="1" applyFill="1" applyBorder="1" applyAlignment="1">
      <alignment horizontal="right"/>
    </xf>
    <xf numFmtId="164" fontId="5" fillId="0" borderId="2" xfId="2" applyNumberFormat="1" applyFont="1" applyFill="1" applyBorder="1"/>
    <xf numFmtId="164" fontId="5" fillId="0" borderId="3" xfId="2" applyNumberFormat="1" applyFont="1" applyFill="1" applyBorder="1"/>
    <xf numFmtId="0" fontId="5" fillId="0" borderId="4" xfId="0" applyFont="1" applyFill="1" applyBorder="1"/>
    <xf numFmtId="0" fontId="5" fillId="0" borderId="5" xfId="0" applyFont="1" applyFill="1" applyBorder="1" applyAlignment="1">
      <alignment horizontal="right"/>
    </xf>
    <xf numFmtId="10" fontId="5" fillId="0" borderId="4" xfId="0" applyNumberFormat="1" applyFont="1" applyFill="1" applyBorder="1"/>
    <xf numFmtId="10" fontId="6" fillId="0" borderId="4" xfId="0" applyNumberFormat="1" applyFont="1" applyFill="1" applyBorder="1"/>
    <xf numFmtId="0" fontId="7" fillId="0" borderId="0" xfId="0" applyFont="1" applyFill="1"/>
    <xf numFmtId="167" fontId="5" fillId="0" borderId="0" xfId="0" applyNumberFormat="1" applyFont="1" applyFill="1"/>
    <xf numFmtId="0" fontId="5" fillId="0" borderId="0" xfId="0" applyFont="1" applyFill="1" applyBorder="1"/>
    <xf numFmtId="10" fontId="5" fillId="0" borderId="0" xfId="3" applyNumberFormat="1" applyFont="1" applyFill="1" applyBorder="1"/>
    <xf numFmtId="167" fontId="5" fillId="0" borderId="0" xfId="3" applyNumberFormat="1" applyFont="1" applyFill="1" applyBorder="1"/>
    <xf numFmtId="167" fontId="5" fillId="0" borderId="0" xfId="3" applyNumberFormat="1" applyFont="1" applyFill="1" applyBorder="1" applyAlignment="1">
      <alignment horizontal="center"/>
    </xf>
    <xf numFmtId="167" fontId="8" fillId="0" borderId="0" xfId="3" applyNumberFormat="1" applyFont="1" applyFill="1" applyBorder="1"/>
    <xf numFmtId="10" fontId="5" fillId="0" borderId="0" xfId="0" applyNumberFormat="1" applyFont="1" applyFill="1" applyBorder="1"/>
    <xf numFmtId="167" fontId="5" fillId="0" borderId="0" xfId="0" applyNumberFormat="1" applyFont="1" applyFill="1" applyBorder="1"/>
    <xf numFmtId="0" fontId="3" fillId="0" borderId="6" xfId="0" applyFont="1" applyFill="1" applyBorder="1" applyAlignment="1">
      <alignment horizontal="center"/>
    </xf>
    <xf numFmtId="10" fontId="5" fillId="0" borderId="4" xfId="3" applyNumberFormat="1" applyFont="1" applyFill="1" applyBorder="1"/>
    <xf numFmtId="0" fontId="9" fillId="0" borderId="0" xfId="0" applyFont="1" applyFill="1"/>
    <xf numFmtId="166" fontId="5" fillId="0" borderId="0" xfId="0" applyNumberFormat="1" applyFont="1" applyFill="1"/>
    <xf numFmtId="10" fontId="7" fillId="0" borderId="4" xfId="0" applyNumberFormat="1" applyFont="1" applyFill="1" applyBorder="1"/>
    <xf numFmtId="17" fontId="5" fillId="0" borderId="0" xfId="0" quotePrefix="1" applyNumberFormat="1" applyFont="1" applyFill="1"/>
    <xf numFmtId="0" fontId="5" fillId="0" borderId="0" xfId="0" quotePrefix="1" applyFont="1" applyFill="1"/>
    <xf numFmtId="167" fontId="7" fillId="0" borderId="0" xfId="3" applyNumberFormat="1" applyFont="1" applyFill="1" applyBorder="1"/>
    <xf numFmtId="0" fontId="5" fillId="0" borderId="10" xfId="0" applyFont="1" applyFill="1" applyBorder="1" applyAlignment="1">
      <alignment horizontal="right"/>
    </xf>
    <xf numFmtId="164" fontId="5" fillId="0" borderId="0" xfId="3" applyNumberFormat="1" applyFont="1" applyFill="1" applyBorder="1"/>
    <xf numFmtId="0" fontId="10" fillId="0" borderId="0" xfId="0" applyFont="1" applyFill="1" applyAlignment="1">
      <alignment horizontal="center"/>
    </xf>
    <xf numFmtId="164" fontId="5" fillId="0" borderId="0" xfId="2" applyNumberFormat="1" applyFont="1" applyFill="1"/>
    <xf numFmtId="0" fontId="3" fillId="0" borderId="1" xfId="0" quotePrefix="1" applyFont="1" applyFill="1" applyBorder="1" applyAlignment="1">
      <alignment horizontal="center"/>
    </xf>
    <xf numFmtId="43" fontId="5" fillId="0" borderId="0" xfId="1" applyFont="1" applyFill="1"/>
    <xf numFmtId="164" fontId="6" fillId="0" borderId="0" xfId="0" applyNumberFormat="1" applyFont="1" applyFill="1"/>
    <xf numFmtId="168" fontId="5" fillId="0" borderId="0" xfId="0" applyNumberFormat="1" applyFont="1" applyFill="1"/>
    <xf numFmtId="2" fontId="5" fillId="0" borderId="0" xfId="0" applyNumberFormat="1" applyFont="1" applyFill="1"/>
    <xf numFmtId="0" fontId="11" fillId="0" borderId="0" xfId="8"/>
    <xf numFmtId="0" fontId="12" fillId="0" borderId="0" xfId="8" applyFont="1"/>
    <xf numFmtId="0" fontId="12" fillId="0" borderId="0" xfId="8" quotePrefix="1" applyFont="1"/>
    <xf numFmtId="0" fontId="11" fillId="0" borderId="0" xfId="8" applyFill="1"/>
    <xf numFmtId="0" fontId="11" fillId="0" borderId="0" xfId="8" applyFont="1" applyFill="1"/>
    <xf numFmtId="0" fontId="13" fillId="0" borderId="0" xfId="8" applyFont="1"/>
    <xf numFmtId="0" fontId="11" fillId="0" borderId="0" xfId="8" quotePrefix="1"/>
    <xf numFmtId="0" fontId="5" fillId="0" borderId="0" xfId="0" applyFont="1" applyFill="1" applyAlignment="1">
      <alignment horizontal="right"/>
    </xf>
    <xf numFmtId="164" fontId="7" fillId="0" borderId="0" xfId="2" applyNumberFormat="1" applyFont="1" applyFill="1" applyBorder="1"/>
    <xf numFmtId="0" fontId="3" fillId="0" borderId="0" xfId="0" applyFont="1" applyFill="1" applyBorder="1" applyAlignment="1"/>
    <xf numFmtId="164" fontId="5" fillId="0" borderId="10" xfId="2" applyNumberFormat="1" applyFont="1" applyFill="1" applyBorder="1"/>
    <xf numFmtId="0" fontId="3" fillId="0" borderId="5" xfId="0" applyFont="1" applyFill="1" applyBorder="1" applyAlignment="1"/>
    <xf numFmtId="0" fontId="5" fillId="0" borderId="2" xfId="0" applyFont="1" applyFill="1" applyBorder="1" applyAlignment="1">
      <alignment horizontal="right"/>
    </xf>
    <xf numFmtId="0" fontId="0" fillId="0" borderId="0" xfId="0" applyFill="1"/>
    <xf numFmtId="0" fontId="3" fillId="0" borderId="2" xfId="0" applyFont="1" applyFill="1" applyBorder="1" applyAlignment="1">
      <alignment horizontal="center"/>
    </xf>
    <xf numFmtId="0" fontId="7" fillId="0" borderId="0" xfId="0" quotePrefix="1" applyFont="1" applyFill="1"/>
    <xf numFmtId="3" fontId="5" fillId="0" borderId="0" xfId="0" applyNumberFormat="1" applyFont="1" applyFill="1"/>
    <xf numFmtId="17" fontId="7" fillId="0" borderId="0" xfId="0" quotePrefix="1" applyNumberFormat="1" applyFont="1" applyFill="1"/>
    <xf numFmtId="10" fontId="7" fillId="0" borderId="0" xfId="0" applyNumberFormat="1" applyFont="1" applyFill="1" applyBorder="1"/>
    <xf numFmtId="164" fontId="5" fillId="0" borderId="7" xfId="2" applyNumberFormat="1" applyFont="1" applyFill="1" applyBorder="1"/>
    <xf numFmtId="165" fontId="7" fillId="0" borderId="0" xfId="1" applyNumberFormat="1" applyFont="1" applyFill="1" applyBorder="1"/>
    <xf numFmtId="0" fontId="5" fillId="0" borderId="9" xfId="0" applyFont="1" applyFill="1" applyBorder="1" applyAlignment="1">
      <alignment horizontal="right"/>
    </xf>
    <xf numFmtId="0" fontId="5" fillId="0" borderId="8" xfId="0" applyFont="1" applyFill="1" applyBorder="1"/>
    <xf numFmtId="0" fontId="5" fillId="0" borderId="9" xfId="0" applyFont="1" applyFill="1" applyBorder="1"/>
    <xf numFmtId="10" fontId="6" fillId="0" borderId="0" xfId="0" applyNumberFormat="1" applyFont="1" applyFill="1" applyBorder="1"/>
    <xf numFmtId="164" fontId="7" fillId="0" borderId="0" xfId="2" applyNumberFormat="1" applyFont="1" applyFill="1"/>
    <xf numFmtId="164" fontId="7" fillId="0" borderId="0" xfId="0" applyNumberFormat="1" applyFont="1" applyFill="1"/>
    <xf numFmtId="164" fontId="7" fillId="0" borderId="10" xfId="2" applyNumberFormat="1" applyFont="1" applyFill="1" applyBorder="1"/>
    <xf numFmtId="164" fontId="7" fillId="0" borderId="2" xfId="2" applyNumberFormat="1" applyFont="1" applyFill="1" applyBorder="1"/>
    <xf numFmtId="164" fontId="7" fillId="0" borderId="3" xfId="2" applyNumberFormat="1" applyFont="1" applyFill="1" applyBorder="1"/>
    <xf numFmtId="165" fontId="7" fillId="0" borderId="3" xfId="1" applyNumberFormat="1" applyFont="1" applyFill="1" applyBorder="1" applyAlignment="1">
      <alignment horizontal="right"/>
    </xf>
    <xf numFmtId="165" fontId="7" fillId="0" borderId="2" xfId="1" applyNumberFormat="1" applyFont="1" applyFill="1" applyBorder="1" applyAlignment="1">
      <alignment horizontal="right"/>
    </xf>
    <xf numFmtId="3" fontId="7" fillId="0" borderId="3" xfId="1" applyNumberFormat="1" applyFont="1" applyFill="1" applyBorder="1" applyAlignment="1">
      <alignment horizontal="right"/>
    </xf>
    <xf numFmtId="3" fontId="7" fillId="0" borderId="2" xfId="1" applyNumberFormat="1" applyFont="1" applyFill="1" applyBorder="1" applyAlignment="1">
      <alignment horizontal="right"/>
    </xf>
  </cellXfs>
  <cellStyles count="9">
    <cellStyle name="Comma" xfId="1" builtinId="3"/>
    <cellStyle name="Comma 2" xfId="4" xr:uid="{00000000-0005-0000-0000-000001000000}"/>
    <cellStyle name="Comma 3" xfId="7" xr:uid="{00000000-0005-0000-0000-000002000000}"/>
    <cellStyle name="Currency" xfId="2" builtinId="4"/>
    <cellStyle name="Currency 2" xfId="5" xr:uid="{00000000-0005-0000-0000-000004000000}"/>
    <cellStyle name="Normal" xfId="0" builtinId="0"/>
    <cellStyle name="Normal 2" xfId="8" xr:uid="{00000000-0005-0000-0000-000006000000}"/>
    <cellStyle name="Percent" xfId="3" builtinId="5"/>
    <cellStyle name="Percent 2" xfId="6"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
  <sheetViews>
    <sheetView workbookViewId="0">
      <selection activeCell="B3" sqref="B3"/>
    </sheetView>
  </sheetViews>
  <sheetFormatPr defaultColWidth="9.109375" defaultRowHeight="14.4" x14ac:dyDescent="0.3"/>
  <cols>
    <col min="1" max="1" width="6.44140625" style="41" bestFit="1" customWidth="1"/>
    <col min="2" max="2" width="228.5546875" style="41" customWidth="1"/>
    <col min="3" max="16384" width="9.109375" style="41"/>
  </cols>
  <sheetData>
    <row r="2" spans="1:8" x14ac:dyDescent="0.3">
      <c r="A2" s="43" t="s">
        <v>136</v>
      </c>
      <c r="B2" s="42" t="s">
        <v>135</v>
      </c>
    </row>
    <row r="3" spans="1:8" x14ac:dyDescent="0.3">
      <c r="A3" s="47"/>
      <c r="B3" s="41" t="s">
        <v>134</v>
      </c>
    </row>
    <row r="4" spans="1:8" x14ac:dyDescent="0.3">
      <c r="B4" s="41" t="s">
        <v>133</v>
      </c>
    </row>
    <row r="6" spans="1:8" x14ac:dyDescent="0.3">
      <c r="A6" s="43" t="s">
        <v>132</v>
      </c>
      <c r="B6" s="42" t="s">
        <v>131</v>
      </c>
    </row>
    <row r="7" spans="1:8" x14ac:dyDescent="0.3">
      <c r="B7" s="41" t="s">
        <v>130</v>
      </c>
      <c r="H7" s="46"/>
    </row>
    <row r="8" spans="1:8" x14ac:dyDescent="0.3">
      <c r="B8" s="41" t="s">
        <v>129</v>
      </c>
    </row>
    <row r="9" spans="1:8" x14ac:dyDescent="0.3">
      <c r="B9" s="46" t="s">
        <v>128</v>
      </c>
    </row>
    <row r="11" spans="1:8" x14ac:dyDescent="0.3">
      <c r="A11" s="43" t="s">
        <v>122</v>
      </c>
      <c r="B11" s="42" t="s">
        <v>127</v>
      </c>
    </row>
    <row r="12" spans="1:8" x14ac:dyDescent="0.3">
      <c r="B12" s="41" t="s">
        <v>126</v>
      </c>
    </row>
    <row r="13" spans="1:8" x14ac:dyDescent="0.3">
      <c r="B13" s="41" t="s">
        <v>125</v>
      </c>
    </row>
    <row r="14" spans="1:8" x14ac:dyDescent="0.3">
      <c r="B14" s="41" t="s">
        <v>124</v>
      </c>
    </row>
    <row r="15" spans="1:8" x14ac:dyDescent="0.3">
      <c r="B15" s="41" t="s">
        <v>123</v>
      </c>
    </row>
    <row r="17" spans="1:2" x14ac:dyDescent="0.3">
      <c r="A17" s="43" t="s">
        <v>122</v>
      </c>
      <c r="B17" s="42" t="s">
        <v>121</v>
      </c>
    </row>
    <row r="18" spans="1:2" x14ac:dyDescent="0.3">
      <c r="B18" s="41" t="s">
        <v>120</v>
      </c>
    </row>
    <row r="20" spans="1:2" x14ac:dyDescent="0.3">
      <c r="A20" s="41" t="s">
        <v>111</v>
      </c>
      <c r="B20" s="44" t="s">
        <v>119</v>
      </c>
    </row>
    <row r="21" spans="1:2" x14ac:dyDescent="0.3">
      <c r="B21" s="45" t="s">
        <v>109</v>
      </c>
    </row>
    <row r="22" spans="1:2" x14ac:dyDescent="0.3">
      <c r="B22" s="44" t="s">
        <v>108</v>
      </c>
    </row>
    <row r="23" spans="1:2" x14ac:dyDescent="0.3">
      <c r="B23" s="44" t="s">
        <v>118</v>
      </c>
    </row>
    <row r="24" spans="1:2" x14ac:dyDescent="0.3">
      <c r="B24" s="44"/>
    </row>
    <row r="25" spans="1:2" x14ac:dyDescent="0.3">
      <c r="A25" s="41" t="s">
        <v>107</v>
      </c>
      <c r="B25" s="44" t="s">
        <v>117</v>
      </c>
    </row>
    <row r="26" spans="1:2" x14ac:dyDescent="0.3">
      <c r="B26" s="44" t="s">
        <v>105</v>
      </c>
    </row>
    <row r="27" spans="1:2" x14ac:dyDescent="0.3">
      <c r="B27" s="44" t="s">
        <v>104</v>
      </c>
    </row>
    <row r="28" spans="1:2" x14ac:dyDescent="0.3">
      <c r="B28" s="44" t="s">
        <v>103</v>
      </c>
    </row>
    <row r="29" spans="1:2" x14ac:dyDescent="0.3">
      <c r="B29" s="44" t="s">
        <v>102</v>
      </c>
    </row>
    <row r="30" spans="1:2" x14ac:dyDescent="0.3">
      <c r="B30" s="44" t="s">
        <v>101</v>
      </c>
    </row>
    <row r="31" spans="1:2" x14ac:dyDescent="0.3">
      <c r="B31" s="44"/>
    </row>
    <row r="32" spans="1:2" x14ac:dyDescent="0.3">
      <c r="A32" s="41" t="s">
        <v>100</v>
      </c>
      <c r="B32" s="44" t="s">
        <v>116</v>
      </c>
    </row>
    <row r="34" spans="1:2" x14ac:dyDescent="0.3">
      <c r="A34" s="43" t="s">
        <v>115</v>
      </c>
      <c r="B34" s="42" t="s">
        <v>114</v>
      </c>
    </row>
    <row r="35" spans="1:2" x14ac:dyDescent="0.3">
      <c r="B35" s="41" t="s">
        <v>113</v>
      </c>
    </row>
    <row r="36" spans="1:2" x14ac:dyDescent="0.3">
      <c r="B36" s="41" t="s">
        <v>95</v>
      </c>
    </row>
    <row r="37" spans="1:2" x14ac:dyDescent="0.3">
      <c r="B37" s="41" t="s">
        <v>94</v>
      </c>
    </row>
    <row r="39" spans="1:2" x14ac:dyDescent="0.3">
      <c r="A39" s="43" t="s">
        <v>98</v>
      </c>
      <c r="B39" s="42" t="s">
        <v>112</v>
      </c>
    </row>
    <row r="40" spans="1:2" x14ac:dyDescent="0.3">
      <c r="A40" s="41" t="s">
        <v>111</v>
      </c>
      <c r="B40" s="44" t="s">
        <v>110</v>
      </c>
    </row>
    <row r="41" spans="1:2" x14ac:dyDescent="0.3">
      <c r="B41" s="45" t="s">
        <v>109</v>
      </c>
    </row>
    <row r="42" spans="1:2" x14ac:dyDescent="0.3">
      <c r="B42" s="44" t="s">
        <v>108</v>
      </c>
    </row>
    <row r="43" spans="1:2" x14ac:dyDescent="0.3">
      <c r="B43" s="44"/>
    </row>
    <row r="44" spans="1:2" x14ac:dyDescent="0.3">
      <c r="A44" s="41" t="s">
        <v>107</v>
      </c>
      <c r="B44" s="44" t="s">
        <v>106</v>
      </c>
    </row>
    <row r="45" spans="1:2" x14ac:dyDescent="0.3">
      <c r="B45" s="44" t="s">
        <v>105</v>
      </c>
    </row>
    <row r="46" spans="1:2" x14ac:dyDescent="0.3">
      <c r="B46" s="44" t="s">
        <v>104</v>
      </c>
    </row>
    <row r="47" spans="1:2" x14ac:dyDescent="0.3">
      <c r="B47" s="44" t="s">
        <v>103</v>
      </c>
    </row>
    <row r="48" spans="1:2" x14ac:dyDescent="0.3">
      <c r="B48" s="44" t="s">
        <v>102</v>
      </c>
    </row>
    <row r="49" spans="1:2" x14ac:dyDescent="0.3">
      <c r="B49" s="44" t="s">
        <v>101</v>
      </c>
    </row>
    <row r="50" spans="1:2" x14ac:dyDescent="0.3">
      <c r="B50" s="44"/>
    </row>
    <row r="51" spans="1:2" x14ac:dyDescent="0.3">
      <c r="A51" s="41" t="s">
        <v>100</v>
      </c>
      <c r="B51" s="41" t="s">
        <v>99</v>
      </c>
    </row>
    <row r="53" spans="1:2" x14ac:dyDescent="0.3">
      <c r="A53" s="43" t="s">
        <v>98</v>
      </c>
      <c r="B53" s="42" t="s">
        <v>97</v>
      </c>
    </row>
    <row r="54" spans="1:2" x14ac:dyDescent="0.3">
      <c r="B54" s="41" t="s">
        <v>96</v>
      </c>
    </row>
    <row r="55" spans="1:2" x14ac:dyDescent="0.3">
      <c r="B55" s="41" t="s">
        <v>95</v>
      </c>
    </row>
    <row r="56" spans="1:2" x14ac:dyDescent="0.3">
      <c r="B56" s="41"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59"/>
  <sheetViews>
    <sheetView tabSelected="1" zoomScaleNormal="100" zoomScaleSheetLayoutView="90" workbookViewId="0">
      <selection sqref="A1:A1048576"/>
    </sheetView>
  </sheetViews>
  <sheetFormatPr defaultColWidth="9.109375" defaultRowHeight="14.4" x14ac:dyDescent="0.3"/>
  <cols>
    <col min="1" max="1" width="16.109375" style="3" customWidth="1"/>
    <col min="2" max="2" width="49.88671875" style="3" customWidth="1"/>
    <col min="3" max="3" width="16" style="3" bestFit="1" customWidth="1"/>
    <col min="4" max="4" width="13.6640625" style="3" bestFit="1" customWidth="1"/>
    <col min="5" max="5" width="14.33203125" style="3" bestFit="1" customWidth="1"/>
    <col min="6" max="7" width="13.6640625" style="3" bestFit="1" customWidth="1"/>
    <col min="8" max="8" width="13.44140625" style="3" bestFit="1" customWidth="1"/>
    <col min="9" max="9" width="13.5546875" style="3" bestFit="1" customWidth="1"/>
    <col min="10" max="10" width="10.109375" style="3" bestFit="1" customWidth="1"/>
    <col min="11" max="11" width="12.5546875" style="3" customWidth="1"/>
    <col min="12" max="12" width="11" style="3" bestFit="1" customWidth="1"/>
    <col min="13" max="13" width="10.44140625" style="3" bestFit="1" customWidth="1"/>
    <col min="14" max="14" width="13.33203125" style="3" bestFit="1" customWidth="1"/>
    <col min="15" max="15" width="11" style="3" bestFit="1" customWidth="1"/>
    <col min="16" max="16" width="10.44140625" style="3" bestFit="1" customWidth="1"/>
    <col min="17" max="16384" width="9.109375" style="3"/>
  </cols>
  <sheetData>
    <row r="1" spans="1:11" x14ac:dyDescent="0.3">
      <c r="A1" s="2" t="s">
        <v>0</v>
      </c>
      <c r="D1" s="4"/>
      <c r="E1" s="4"/>
      <c r="F1" s="4"/>
    </row>
    <row r="2" spans="1:11" x14ac:dyDescent="0.3">
      <c r="A2" s="2" t="s">
        <v>1</v>
      </c>
      <c r="D2" s="4"/>
      <c r="E2" s="4"/>
      <c r="F2" s="38"/>
      <c r="G2" s="4"/>
      <c r="H2" s="4"/>
      <c r="I2" s="4"/>
    </row>
    <row r="3" spans="1:11" x14ac:dyDescent="0.3">
      <c r="A3" s="2" t="s">
        <v>137</v>
      </c>
    </row>
    <row r="5" spans="1:11" x14ac:dyDescent="0.3">
      <c r="A5" s="6" t="s">
        <v>78</v>
      </c>
      <c r="B5" s="6" t="s">
        <v>79</v>
      </c>
      <c r="C5" s="36" t="s">
        <v>53</v>
      </c>
      <c r="D5" s="36" t="s">
        <v>138</v>
      </c>
      <c r="E5" s="36" t="s">
        <v>139</v>
      </c>
      <c r="F5" s="36" t="s">
        <v>140</v>
      </c>
      <c r="G5" s="36" t="s">
        <v>141</v>
      </c>
      <c r="H5" s="36" t="s">
        <v>142</v>
      </c>
      <c r="I5" s="36" t="s">
        <v>4</v>
      </c>
    </row>
    <row r="6" spans="1:11" x14ac:dyDescent="0.3">
      <c r="A6" s="7" t="s">
        <v>54</v>
      </c>
      <c r="B6" s="8" t="s">
        <v>5</v>
      </c>
      <c r="C6" s="9">
        <v>170006.78</v>
      </c>
      <c r="D6" s="9">
        <v>979048.7</v>
      </c>
      <c r="E6" s="9">
        <v>-547950.53</v>
      </c>
      <c r="F6" s="9">
        <v>90893.42</v>
      </c>
      <c r="G6" s="9">
        <v>36861.879999999997</v>
      </c>
      <c r="H6" s="9">
        <v>55809.04</v>
      </c>
      <c r="I6" s="9">
        <v>10255.209999999999</v>
      </c>
      <c r="K6" s="38"/>
    </row>
    <row r="7" spans="1:11" x14ac:dyDescent="0.3">
      <c r="A7" s="7"/>
      <c r="B7" s="8" t="s">
        <v>6</v>
      </c>
      <c r="C7" s="9"/>
      <c r="D7" s="10">
        <f t="shared" ref="D7" si="0">+D6-C6</f>
        <v>809041.91999999993</v>
      </c>
      <c r="E7" s="10">
        <f t="shared" ref="E7" si="1">+E6-D6</f>
        <v>-1526999.23</v>
      </c>
      <c r="F7" s="10">
        <f t="shared" ref="F7" si="2">+F6-E6</f>
        <v>638843.95000000007</v>
      </c>
      <c r="G7" s="10">
        <f t="shared" ref="G7" si="3">+G6-F6</f>
        <v>-54031.54</v>
      </c>
      <c r="H7" s="10">
        <f t="shared" ref="H7" si="4">+H6-G6</f>
        <v>18947.160000000003</v>
      </c>
      <c r="I7" s="10">
        <f t="shared" ref="I7" si="5">+I6-H6</f>
        <v>-45553.83</v>
      </c>
    </row>
    <row r="8" spans="1:11" x14ac:dyDescent="0.3">
      <c r="A8" s="11"/>
      <c r="B8" s="12" t="s">
        <v>7</v>
      </c>
      <c r="C8" s="13"/>
      <c r="D8" s="14">
        <f>IFERROR(D7/C6,0)</f>
        <v>4.7588803223024394</v>
      </c>
      <c r="E8" s="14">
        <f t="shared" ref="E8:I8" si="6">IFERROR(E7/D6,0)</f>
        <v>-1.5596764798319023</v>
      </c>
      <c r="F8" s="14">
        <f t="shared" si="6"/>
        <v>-1.1658788796134572</v>
      </c>
      <c r="G8" s="14">
        <f t="shared" si="6"/>
        <v>-0.5944494111895009</v>
      </c>
      <c r="H8" s="14">
        <f t="shared" si="6"/>
        <v>0.51400416907656377</v>
      </c>
      <c r="I8" s="14">
        <f t="shared" si="6"/>
        <v>-0.81624464423684762</v>
      </c>
    </row>
    <row r="10" spans="1:11" ht="13.5" customHeight="1" x14ac:dyDescent="0.3">
      <c r="A10" s="3" t="s">
        <v>65</v>
      </c>
    </row>
    <row r="11" spans="1:11" x14ac:dyDescent="0.3">
      <c r="A11" s="5"/>
      <c r="B11" s="5"/>
    </row>
    <row r="12" spans="1:11" x14ac:dyDescent="0.3">
      <c r="A12" s="6" t="s">
        <v>81</v>
      </c>
      <c r="B12" s="6" t="s">
        <v>80</v>
      </c>
      <c r="C12" s="36" t="s">
        <v>53</v>
      </c>
      <c r="D12" s="36" t="s">
        <v>138</v>
      </c>
      <c r="E12" s="36" t="s">
        <v>139</v>
      </c>
      <c r="F12" s="36" t="s">
        <v>140</v>
      </c>
      <c r="G12" s="36" t="s">
        <v>141</v>
      </c>
      <c r="H12" s="36" t="s">
        <v>142</v>
      </c>
      <c r="I12" s="36" t="s">
        <v>4</v>
      </c>
      <c r="K12" s="5"/>
    </row>
    <row r="13" spans="1:11" x14ac:dyDescent="0.3">
      <c r="A13" s="7" t="s">
        <v>54</v>
      </c>
      <c r="B13" s="8" t="s">
        <v>5</v>
      </c>
      <c r="C13" s="9">
        <v>337455.72</v>
      </c>
      <c r="D13" s="9">
        <v>0</v>
      </c>
      <c r="E13" s="9">
        <v>627890.64</v>
      </c>
      <c r="F13" s="9">
        <v>274699.68</v>
      </c>
      <c r="G13" s="9">
        <v>65292.61</v>
      </c>
      <c r="H13" s="9">
        <v>101830.3</v>
      </c>
      <c r="I13" s="9">
        <v>33925.29</v>
      </c>
      <c r="K13" s="38"/>
    </row>
    <row r="14" spans="1:11" x14ac:dyDescent="0.3">
      <c r="A14" s="7"/>
      <c r="B14" s="8" t="s">
        <v>6</v>
      </c>
      <c r="C14" s="9"/>
      <c r="D14" s="10">
        <f t="shared" ref="D14" si="7">+D13-C13</f>
        <v>-337455.72</v>
      </c>
      <c r="E14" s="10">
        <f t="shared" ref="E14" si="8">+E13-D13</f>
        <v>627890.64</v>
      </c>
      <c r="F14" s="10">
        <f t="shared" ref="F14" si="9">+F13-E13</f>
        <v>-353190.96</v>
      </c>
      <c r="G14" s="10">
        <f t="shared" ref="G14" si="10">+G13-F13</f>
        <v>-209407.07</v>
      </c>
      <c r="H14" s="10">
        <f t="shared" ref="H14" si="11">+H13-G13</f>
        <v>36537.69</v>
      </c>
      <c r="I14" s="10">
        <f t="shared" ref="I14" si="12">+I13-H13</f>
        <v>-67905.010000000009</v>
      </c>
    </row>
    <row r="15" spans="1:11" x14ac:dyDescent="0.3">
      <c r="A15" s="11"/>
      <c r="B15" s="12" t="s">
        <v>7</v>
      </c>
      <c r="C15" s="13"/>
      <c r="D15" s="14">
        <f>IFERROR(D14/C13,0)</f>
        <v>-1</v>
      </c>
      <c r="E15" s="14">
        <f t="shared" ref="E15" si="13">IFERROR(E14/D13,0)</f>
        <v>0</v>
      </c>
      <c r="F15" s="14">
        <f t="shared" ref="F15" si="14">IFERROR(F14/E13,0)</f>
        <v>-0.5625039417692228</v>
      </c>
      <c r="G15" s="14">
        <f t="shared" ref="G15" si="15">IFERROR(G14/F13,0)</f>
        <v>-0.76231275551540512</v>
      </c>
      <c r="H15" s="14">
        <f t="shared" ref="H15" si="16">IFERROR(H14/G13,0)</f>
        <v>0.55959916443836455</v>
      </c>
      <c r="I15" s="14">
        <f t="shared" ref="I15" si="17">IFERROR(I14/H13,0)</f>
        <v>-0.66684483891336865</v>
      </c>
    </row>
    <row r="17" spans="1:11" ht="13.5" customHeight="1" x14ac:dyDescent="0.3">
      <c r="A17" s="3" t="s">
        <v>65</v>
      </c>
    </row>
    <row r="18" spans="1:11" x14ac:dyDescent="0.3">
      <c r="A18" s="5"/>
      <c r="B18" s="5"/>
    </row>
    <row r="19" spans="1:11" x14ac:dyDescent="0.3">
      <c r="A19" s="5"/>
      <c r="B19" s="5"/>
    </row>
    <row r="20" spans="1:11" x14ac:dyDescent="0.3">
      <c r="A20" s="6" t="s">
        <v>2</v>
      </c>
      <c r="B20" s="6" t="s">
        <v>3</v>
      </c>
      <c r="C20" s="36" t="s">
        <v>53</v>
      </c>
      <c r="D20" s="36" t="s">
        <v>138</v>
      </c>
      <c r="E20" s="36" t="s">
        <v>139</v>
      </c>
      <c r="F20" s="36" t="s">
        <v>140</v>
      </c>
      <c r="G20" s="36" t="s">
        <v>141</v>
      </c>
      <c r="H20" s="36" t="s">
        <v>142</v>
      </c>
      <c r="I20" s="36" t="s">
        <v>4</v>
      </c>
    </row>
    <row r="21" spans="1:11" x14ac:dyDescent="0.3">
      <c r="A21" s="7" t="s">
        <v>54</v>
      </c>
      <c r="B21" s="8" t="s">
        <v>5</v>
      </c>
      <c r="C21" s="9">
        <v>116080.59</v>
      </c>
      <c r="D21" s="9">
        <v>0</v>
      </c>
      <c r="E21" s="9">
        <v>564780.18999999994</v>
      </c>
      <c r="F21" s="9">
        <v>242556.11</v>
      </c>
      <c r="G21" s="9">
        <v>51951.65</v>
      </c>
      <c r="H21" s="9">
        <v>75213.37</v>
      </c>
      <c r="I21" s="9">
        <v>44062.16</v>
      </c>
      <c r="K21" s="38"/>
    </row>
    <row r="22" spans="1:11" x14ac:dyDescent="0.3">
      <c r="A22" s="7"/>
      <c r="B22" s="8" t="s">
        <v>6</v>
      </c>
      <c r="C22" s="9"/>
      <c r="D22" s="10">
        <f t="shared" ref="D22" si="18">+D21-C21</f>
        <v>-116080.59</v>
      </c>
      <c r="E22" s="10">
        <f t="shared" ref="E22:I22" si="19">+E21-D21</f>
        <v>564780.18999999994</v>
      </c>
      <c r="F22" s="10">
        <f t="shared" si="19"/>
        <v>-322224.07999999996</v>
      </c>
      <c r="G22" s="10">
        <f t="shared" si="19"/>
        <v>-190604.46</v>
      </c>
      <c r="H22" s="10">
        <f t="shared" si="19"/>
        <v>23261.719999999994</v>
      </c>
      <c r="I22" s="10">
        <f t="shared" si="19"/>
        <v>-31151.209999999992</v>
      </c>
    </row>
    <row r="23" spans="1:11" x14ac:dyDescent="0.3">
      <c r="A23" s="11"/>
      <c r="B23" s="12" t="s">
        <v>7</v>
      </c>
      <c r="C23" s="13"/>
      <c r="D23" s="14">
        <f>IFERROR(D22/C21,0)</f>
        <v>-1</v>
      </c>
      <c r="E23" s="14">
        <f t="shared" ref="E23" si="20">IFERROR(E22/D21,0)</f>
        <v>0</v>
      </c>
      <c r="F23" s="14">
        <f t="shared" ref="F23" si="21">IFERROR(F22/E21,0)</f>
        <v>-0.5705300676356938</v>
      </c>
      <c r="G23" s="14">
        <f t="shared" ref="G23" si="22">IFERROR(G22/F21,0)</f>
        <v>-0.7858159499672055</v>
      </c>
      <c r="H23" s="14">
        <f t="shared" ref="H23" si="23">IFERROR(H22/G21,0)</f>
        <v>0.44775709722405338</v>
      </c>
      <c r="I23" s="14">
        <f t="shared" ref="I23" si="24">IFERROR(I22/H21,0)</f>
        <v>-0.41417117727872044</v>
      </c>
    </row>
    <row r="25" spans="1:11" ht="13.5" customHeight="1" x14ac:dyDescent="0.3">
      <c r="A25" s="3" t="s">
        <v>65</v>
      </c>
    </row>
    <row r="26" spans="1:11" ht="15" customHeight="1" x14ac:dyDescent="0.3"/>
    <row r="27" spans="1:11" x14ac:dyDescent="0.3">
      <c r="A27" s="5"/>
    </row>
    <row r="29" spans="1:11" x14ac:dyDescent="0.3">
      <c r="A29" s="6" t="s">
        <v>8</v>
      </c>
      <c r="B29" s="6" t="s">
        <v>9</v>
      </c>
      <c r="C29" s="6" t="str">
        <f>+$C$20</f>
        <v>May</v>
      </c>
      <c r="D29" s="6" t="str">
        <f>+$D$20</f>
        <v>Jun</v>
      </c>
      <c r="E29" s="6" t="str">
        <f>+$E$20</f>
        <v>Jul</v>
      </c>
      <c r="F29" s="6" t="str">
        <f>+$F$20</f>
        <v>Aug</v>
      </c>
      <c r="G29" s="6" t="str">
        <f>+$G$20</f>
        <v>Sep</v>
      </c>
      <c r="H29" s="6" t="str">
        <f>+$H$20</f>
        <v>Oct</v>
      </c>
      <c r="I29" s="6" t="str">
        <f>+$I$20</f>
        <v>Nov</v>
      </c>
    </row>
    <row r="30" spans="1:11" x14ac:dyDescent="0.3">
      <c r="A30" s="7" t="s">
        <v>54</v>
      </c>
      <c r="B30" s="8" t="s">
        <v>5</v>
      </c>
      <c r="C30" s="9">
        <v>0</v>
      </c>
      <c r="D30" s="9">
        <v>0</v>
      </c>
      <c r="E30" s="9">
        <v>528504</v>
      </c>
      <c r="F30" s="9">
        <v>229485</v>
      </c>
      <c r="G30" s="9">
        <v>43608</v>
      </c>
      <c r="H30" s="9">
        <v>40765</v>
      </c>
      <c r="I30" s="9">
        <v>44412</v>
      </c>
      <c r="K30" s="38"/>
    </row>
    <row r="31" spans="1:11" x14ac:dyDescent="0.3">
      <c r="A31" s="7"/>
      <c r="B31" s="8" t="s">
        <v>6</v>
      </c>
      <c r="C31" s="9"/>
      <c r="D31" s="10">
        <f t="shared" ref="D31" si="25">+D30-C30</f>
        <v>0</v>
      </c>
      <c r="E31" s="10">
        <f t="shared" ref="E31:I31" si="26">+E30-D30</f>
        <v>528504</v>
      </c>
      <c r="F31" s="10">
        <f t="shared" si="26"/>
        <v>-299019</v>
      </c>
      <c r="G31" s="10">
        <f t="shared" si="26"/>
        <v>-185877</v>
      </c>
      <c r="H31" s="10">
        <f t="shared" si="26"/>
        <v>-2843</v>
      </c>
      <c r="I31" s="10">
        <f t="shared" si="26"/>
        <v>3647</v>
      </c>
    </row>
    <row r="32" spans="1:11" x14ac:dyDescent="0.3">
      <c r="A32" s="11"/>
      <c r="B32" s="12" t="s">
        <v>7</v>
      </c>
      <c r="C32" s="28"/>
      <c r="D32" s="14">
        <f>IFERROR(D31/C30,0)</f>
        <v>0</v>
      </c>
      <c r="E32" s="14">
        <f>IFERROR(E31/D30,0)</f>
        <v>0</v>
      </c>
      <c r="F32" s="14">
        <f t="shared" ref="F32" si="27">IFERROR(F31/E30,0)</f>
        <v>-0.56578379728441031</v>
      </c>
      <c r="G32" s="14">
        <f t="shared" ref="G32" si="28">IFERROR(G31/F30,0)</f>
        <v>-0.80997450813778682</v>
      </c>
      <c r="H32" s="14">
        <f t="shared" ref="H32" si="29">IFERROR(H31/G30,0)</f>
        <v>-6.5194459732159232E-2</v>
      </c>
      <c r="I32" s="14">
        <f t="shared" ref="I32" si="30">IFERROR(I31/H30,0)</f>
        <v>8.9464000981233902E-2</v>
      </c>
    </row>
    <row r="34" spans="1:11" x14ac:dyDescent="0.3">
      <c r="A34" s="3" t="s">
        <v>65</v>
      </c>
    </row>
    <row r="37" spans="1:11" x14ac:dyDescent="0.3">
      <c r="A37" s="6" t="s">
        <v>10</v>
      </c>
      <c r="B37" s="6" t="s">
        <v>11</v>
      </c>
      <c r="C37" s="6" t="str">
        <f>+$C$20</f>
        <v>May</v>
      </c>
      <c r="D37" s="6" t="str">
        <f>+$D$20</f>
        <v>Jun</v>
      </c>
      <c r="E37" s="6" t="str">
        <f>+$E$20</f>
        <v>Jul</v>
      </c>
      <c r="F37" s="6" t="str">
        <f>+$F$20</f>
        <v>Aug</v>
      </c>
      <c r="G37" s="6" t="str">
        <f>+$G$20</f>
        <v>Sep</v>
      </c>
      <c r="H37" s="6" t="str">
        <f>+$H$20</f>
        <v>Oct</v>
      </c>
      <c r="I37" s="6" t="str">
        <f>+$I$20</f>
        <v>Nov</v>
      </c>
    </row>
    <row r="38" spans="1:11" x14ac:dyDescent="0.3">
      <c r="A38" s="7" t="s">
        <v>67</v>
      </c>
      <c r="B38" s="8" t="s">
        <v>5</v>
      </c>
      <c r="C38" s="9">
        <v>0</v>
      </c>
      <c r="D38" s="9">
        <v>7875</v>
      </c>
      <c r="E38" s="9">
        <v>62714.74</v>
      </c>
      <c r="F38" s="9">
        <v>42245.86</v>
      </c>
      <c r="G38" s="9">
        <v>29925.91</v>
      </c>
      <c r="H38" s="9">
        <v>381679.21</v>
      </c>
      <c r="I38" s="9">
        <v>43718.38</v>
      </c>
      <c r="K38" s="38"/>
    </row>
    <row r="39" spans="1:11" x14ac:dyDescent="0.3">
      <c r="A39" s="7"/>
      <c r="B39" s="8" t="s">
        <v>6</v>
      </c>
      <c r="C39" s="9"/>
      <c r="D39" s="10">
        <f t="shared" ref="D39" si="31">+D38-C38</f>
        <v>7875</v>
      </c>
      <c r="E39" s="10">
        <f t="shared" ref="E39:I39" si="32">+E38-D38</f>
        <v>54839.74</v>
      </c>
      <c r="F39" s="10">
        <f>+F38-E38</f>
        <v>-20468.879999999997</v>
      </c>
      <c r="G39" s="10">
        <f t="shared" si="32"/>
        <v>-12319.95</v>
      </c>
      <c r="H39" s="10">
        <f t="shared" si="32"/>
        <v>351753.30000000005</v>
      </c>
      <c r="I39" s="10">
        <f t="shared" si="32"/>
        <v>-337960.83</v>
      </c>
    </row>
    <row r="40" spans="1:11" x14ac:dyDescent="0.3">
      <c r="A40" s="11"/>
      <c r="B40" s="12" t="s">
        <v>7</v>
      </c>
      <c r="C40" s="13"/>
      <c r="D40" s="14">
        <f>IFERROR(D39/C38,0)</f>
        <v>0</v>
      </c>
      <c r="E40" s="14">
        <f t="shared" ref="E40" si="33">IFERROR(E39/D38,0)</f>
        <v>6.9637765079365073</v>
      </c>
      <c r="F40" s="14">
        <f t="shared" ref="F40" si="34">IFERROR(F39/E38,0)</f>
        <v>-0.3263806881763362</v>
      </c>
      <c r="G40" s="14">
        <f t="shared" ref="G40" si="35">IFERROR(G39/F38,0)</f>
        <v>-0.29162502550545782</v>
      </c>
      <c r="H40" s="14">
        <f t="shared" ref="H40" si="36">IFERROR(H39/G38,0)</f>
        <v>11.754138804801594</v>
      </c>
      <c r="I40" s="14">
        <f t="shared" ref="I40" si="37">IFERROR(I39/H38,0)</f>
        <v>-0.88545779058807006</v>
      </c>
    </row>
    <row r="42" spans="1:11" x14ac:dyDescent="0.3">
      <c r="A42" s="3" t="s">
        <v>65</v>
      </c>
    </row>
    <row r="44" spans="1:11" x14ac:dyDescent="0.3">
      <c r="A44" s="6" t="s">
        <v>12</v>
      </c>
      <c r="B44" s="6" t="s">
        <v>60</v>
      </c>
      <c r="C44" s="6" t="str">
        <f>+$C$20</f>
        <v>May</v>
      </c>
      <c r="D44" s="6" t="str">
        <f>+$D$20</f>
        <v>Jun</v>
      </c>
      <c r="E44" s="6" t="str">
        <f>+$E$20</f>
        <v>Jul</v>
      </c>
      <c r="F44" s="6" t="str">
        <f>+$F$20</f>
        <v>Aug</v>
      </c>
      <c r="G44" s="6" t="str">
        <f>+$G$20</f>
        <v>Sep</v>
      </c>
      <c r="H44" s="6" t="str">
        <f>+$H$20</f>
        <v>Oct</v>
      </c>
      <c r="I44" s="6" t="str">
        <f>+$I$20</f>
        <v>Nov</v>
      </c>
    </row>
    <row r="45" spans="1:11" ht="13.5" customHeight="1" x14ac:dyDescent="0.3">
      <c r="A45" s="7" t="s">
        <v>68</v>
      </c>
      <c r="B45" s="8" t="s">
        <v>5</v>
      </c>
      <c r="C45" s="9">
        <v>420884.74</v>
      </c>
      <c r="D45" s="9">
        <v>309814.40000000002</v>
      </c>
      <c r="E45" s="9">
        <v>95873.31</v>
      </c>
      <c r="F45" s="9">
        <v>16968.28</v>
      </c>
      <c r="G45" s="9">
        <v>156630.69999999998</v>
      </c>
      <c r="H45" s="9">
        <v>274655.56</v>
      </c>
      <c r="I45" s="9">
        <v>12519.02</v>
      </c>
      <c r="K45" s="38"/>
    </row>
    <row r="46" spans="1:11" x14ac:dyDescent="0.3">
      <c r="A46" s="7" t="s">
        <v>87</v>
      </c>
      <c r="B46" s="8" t="s">
        <v>6</v>
      </c>
      <c r="C46" s="9"/>
      <c r="D46" s="10">
        <f>+D45-C45</f>
        <v>-111070.33999999997</v>
      </c>
      <c r="E46" s="10">
        <f>+E45-D45</f>
        <v>-213941.09000000003</v>
      </c>
      <c r="F46" s="10">
        <f t="shared" ref="F46:I46" si="38">+F45-E45</f>
        <v>-78905.03</v>
      </c>
      <c r="G46" s="10">
        <f t="shared" si="38"/>
        <v>139662.41999999998</v>
      </c>
      <c r="H46" s="10">
        <f t="shared" si="38"/>
        <v>118024.86000000002</v>
      </c>
      <c r="I46" s="10">
        <f t="shared" si="38"/>
        <v>-262136.54</v>
      </c>
    </row>
    <row r="47" spans="1:11" x14ac:dyDescent="0.3">
      <c r="A47" s="11" t="s">
        <v>88</v>
      </c>
      <c r="B47" s="12" t="s">
        <v>7</v>
      </c>
      <c r="C47" s="13"/>
      <c r="D47" s="14">
        <f>IFERROR(D46/C45,0)</f>
        <v>-0.26389728456298978</v>
      </c>
      <c r="E47" s="14">
        <f t="shared" ref="E47" si="39">IFERROR(E46/D45,0)</f>
        <v>-0.69054598495099007</v>
      </c>
      <c r="F47" s="14">
        <f t="shared" ref="F47" si="40">IFERROR(F46/E45,0)</f>
        <v>-0.82301351648336751</v>
      </c>
      <c r="G47" s="14">
        <f t="shared" ref="G47" si="41">IFERROR(G46/F45,0)</f>
        <v>8.2307941641698505</v>
      </c>
      <c r="H47" s="14">
        <f t="shared" ref="H47" si="42">IFERROR(H46/G45,0)</f>
        <v>0.75352315989138796</v>
      </c>
      <c r="I47" s="14">
        <f t="shared" ref="I47" si="43">IFERROR(I46/H45,0)</f>
        <v>-0.95441920054340068</v>
      </c>
    </row>
    <row r="49" spans="1:14" x14ac:dyDescent="0.3">
      <c r="A49" s="2" t="s">
        <v>91</v>
      </c>
    </row>
    <row r="51" spans="1:14" x14ac:dyDescent="0.3">
      <c r="A51" s="29" t="s">
        <v>143</v>
      </c>
      <c r="J51" s="34"/>
      <c r="K51" s="34"/>
      <c r="L51" s="34"/>
      <c r="M51" s="34"/>
    </row>
    <row r="52" spans="1:14" x14ac:dyDescent="0.3">
      <c r="A52" s="3" t="s">
        <v>149</v>
      </c>
    </row>
    <row r="53" spans="1:14" x14ac:dyDescent="0.3">
      <c r="A53" s="3" t="s">
        <v>295</v>
      </c>
      <c r="N53" s="2"/>
    </row>
    <row r="54" spans="1:14" x14ac:dyDescent="0.3">
      <c r="A54" s="3" t="s">
        <v>150</v>
      </c>
      <c r="N54" s="2"/>
    </row>
    <row r="55" spans="1:14" x14ac:dyDescent="0.3">
      <c r="A55" s="3" t="s">
        <v>274</v>
      </c>
    </row>
    <row r="57" spans="1:14" x14ac:dyDescent="0.3">
      <c r="A57" s="30" t="s">
        <v>144</v>
      </c>
    </row>
    <row r="58" spans="1:14" s="15" customFormat="1" x14ac:dyDescent="0.3">
      <c r="A58" s="3" t="s">
        <v>151</v>
      </c>
    </row>
    <row r="59" spans="1:14" s="15" customFormat="1" x14ac:dyDescent="0.3">
      <c r="A59" s="15" t="s">
        <v>152</v>
      </c>
      <c r="N59" s="2"/>
    </row>
    <row r="60" spans="1:14" s="15" customFormat="1" x14ac:dyDescent="0.3">
      <c r="A60" s="3" t="s">
        <v>153</v>
      </c>
      <c r="N60" s="2"/>
    </row>
    <row r="61" spans="1:14" x14ac:dyDescent="0.3">
      <c r="A61" s="3" t="s">
        <v>72</v>
      </c>
    </row>
    <row r="63" spans="1:14" x14ac:dyDescent="0.3">
      <c r="A63" s="29" t="s">
        <v>145</v>
      </c>
    </row>
    <row r="64" spans="1:14" x14ac:dyDescent="0.3">
      <c r="A64" s="3" t="s">
        <v>154</v>
      </c>
    </row>
    <row r="65" spans="1:14" x14ac:dyDescent="0.3">
      <c r="A65" s="3" t="s">
        <v>155</v>
      </c>
      <c r="N65" s="2"/>
    </row>
    <row r="66" spans="1:14" x14ac:dyDescent="0.3">
      <c r="A66" s="3" t="s">
        <v>156</v>
      </c>
      <c r="N66" s="2"/>
    </row>
    <row r="67" spans="1:14" x14ac:dyDescent="0.3">
      <c r="A67" s="3" t="s">
        <v>72</v>
      </c>
    </row>
    <row r="69" spans="1:14" x14ac:dyDescent="0.3">
      <c r="A69" s="30" t="s">
        <v>148</v>
      </c>
    </row>
    <row r="70" spans="1:14" x14ac:dyDescent="0.3">
      <c r="A70" s="3" t="s">
        <v>175</v>
      </c>
      <c r="I70" s="16"/>
    </row>
    <row r="71" spans="1:14" x14ac:dyDescent="0.3">
      <c r="A71" s="3" t="s">
        <v>176</v>
      </c>
      <c r="N71" s="2"/>
    </row>
    <row r="72" spans="1:14" x14ac:dyDescent="0.3">
      <c r="A72" s="3" t="s">
        <v>177</v>
      </c>
      <c r="N72" s="2"/>
    </row>
    <row r="73" spans="1:14" x14ac:dyDescent="0.3">
      <c r="A73" s="3" t="s">
        <v>72</v>
      </c>
    </row>
    <row r="75" spans="1:14" x14ac:dyDescent="0.3">
      <c r="A75" s="30" t="s">
        <v>146</v>
      </c>
    </row>
    <row r="76" spans="1:14" x14ac:dyDescent="0.3">
      <c r="A76" s="3" t="s">
        <v>178</v>
      </c>
    </row>
    <row r="77" spans="1:14" x14ac:dyDescent="0.3">
      <c r="A77" s="3" t="s">
        <v>179</v>
      </c>
      <c r="N77" s="2"/>
    </row>
    <row r="78" spans="1:14" x14ac:dyDescent="0.3">
      <c r="A78" s="3" t="s">
        <v>180</v>
      </c>
      <c r="N78" s="2"/>
    </row>
    <row r="79" spans="1:14" x14ac:dyDescent="0.3">
      <c r="A79" s="3" t="s">
        <v>89</v>
      </c>
    </row>
    <row r="81" spans="1:14" x14ac:dyDescent="0.3">
      <c r="A81" s="29" t="s">
        <v>147</v>
      </c>
    </row>
    <row r="82" spans="1:14" x14ac:dyDescent="0.3">
      <c r="A82" s="3" t="s">
        <v>181</v>
      </c>
    </row>
    <row r="83" spans="1:14" x14ac:dyDescent="0.3">
      <c r="A83" s="3" t="s">
        <v>182</v>
      </c>
      <c r="N83" s="2"/>
    </row>
    <row r="84" spans="1:14" x14ac:dyDescent="0.3">
      <c r="A84" s="3" t="s">
        <v>183</v>
      </c>
      <c r="N84" s="2"/>
    </row>
    <row r="85" spans="1:14" x14ac:dyDescent="0.3">
      <c r="A85" s="3" t="s">
        <v>72</v>
      </c>
    </row>
    <row r="88" spans="1:14" x14ac:dyDescent="0.3">
      <c r="A88" s="6" t="s">
        <v>13</v>
      </c>
      <c r="B88" s="6" t="s">
        <v>58</v>
      </c>
      <c r="C88" s="6" t="str">
        <f>+$C$20</f>
        <v>May</v>
      </c>
      <c r="D88" s="6" t="str">
        <f>+$D$20</f>
        <v>Jun</v>
      </c>
      <c r="E88" s="6" t="str">
        <f>+$E$20</f>
        <v>Jul</v>
      </c>
      <c r="F88" s="6" t="str">
        <f>+$F$20</f>
        <v>Aug</v>
      </c>
      <c r="G88" s="6" t="str">
        <f>+$G$20</f>
        <v>Sep</v>
      </c>
      <c r="H88" s="6" t="str">
        <f>+$H$20</f>
        <v>Oct</v>
      </c>
      <c r="I88" s="6" t="str">
        <f>+$I$20</f>
        <v>Nov</v>
      </c>
    </row>
    <row r="89" spans="1:14" x14ac:dyDescent="0.3">
      <c r="A89" s="7" t="s">
        <v>83</v>
      </c>
      <c r="B89" s="32" t="s">
        <v>5</v>
      </c>
      <c r="C89" s="10">
        <v>95697.22</v>
      </c>
      <c r="D89" s="10">
        <v>118827.81</v>
      </c>
      <c r="E89" s="10">
        <v>95172.72</v>
      </c>
      <c r="F89" s="10">
        <v>233968.9</v>
      </c>
      <c r="G89" s="10">
        <v>111497.87</v>
      </c>
      <c r="H89" s="10">
        <v>401335.39</v>
      </c>
      <c r="I89" s="10">
        <v>287009.88630000001</v>
      </c>
      <c r="K89" s="38"/>
    </row>
    <row r="90" spans="1:14" x14ac:dyDescent="0.3">
      <c r="A90" s="7" t="s">
        <v>82</v>
      </c>
      <c r="B90" s="8" t="s">
        <v>6</v>
      </c>
      <c r="C90" s="9"/>
      <c r="D90" s="10">
        <f t="shared" ref="D90" si="44">+D89-C89</f>
        <v>23130.589999999997</v>
      </c>
      <c r="E90" s="10">
        <f>+E89-D89</f>
        <v>-23655.089999999997</v>
      </c>
      <c r="F90" s="10">
        <f t="shared" ref="F90:I90" si="45">+F89-E89</f>
        <v>138796.18</v>
      </c>
      <c r="G90" s="10">
        <f t="shared" si="45"/>
        <v>-122471.03</v>
      </c>
      <c r="H90" s="10">
        <f t="shared" si="45"/>
        <v>289837.52</v>
      </c>
      <c r="I90" s="10">
        <f t="shared" si="45"/>
        <v>-114325.5037</v>
      </c>
    </row>
    <row r="91" spans="1:14" x14ac:dyDescent="0.3">
      <c r="A91" s="11"/>
      <c r="B91" s="12" t="s">
        <v>7</v>
      </c>
      <c r="C91" s="25"/>
      <c r="D91" s="14">
        <f>IFERROR(D90/C89,0)</f>
        <v>0.24170597641185393</v>
      </c>
      <c r="E91" s="14">
        <f t="shared" ref="E91" si="46">IFERROR(E90/D89,0)</f>
        <v>-0.1990703186400557</v>
      </c>
      <c r="F91" s="14">
        <f t="shared" ref="F91" si="47">IFERROR(F90/E89,0)</f>
        <v>1.458360967302395</v>
      </c>
      <c r="G91" s="14">
        <f t="shared" ref="G91" si="48">IFERROR(G90/F89,0)</f>
        <v>-0.52345003972750226</v>
      </c>
      <c r="H91" s="14">
        <f t="shared" ref="H91" si="49">IFERROR(H90/G89,0)</f>
        <v>2.599489299661061</v>
      </c>
      <c r="I91" s="14">
        <f t="shared" ref="I91" si="50">IFERROR(I90/H89,0)</f>
        <v>-0.28486275207377049</v>
      </c>
    </row>
    <row r="92" spans="1:14" x14ac:dyDescent="0.3">
      <c r="A92" s="17"/>
      <c r="B92" s="8"/>
      <c r="C92" s="18"/>
      <c r="D92" s="18"/>
      <c r="E92" s="33"/>
      <c r="F92" s="18"/>
      <c r="G92" s="18"/>
      <c r="H92" s="18"/>
      <c r="I92" s="18"/>
    </row>
    <row r="93" spans="1:14" x14ac:dyDescent="0.3">
      <c r="A93" s="1" t="s">
        <v>14</v>
      </c>
      <c r="B93" s="8"/>
      <c r="C93" s="18"/>
      <c r="D93" s="18"/>
      <c r="E93" s="18"/>
      <c r="F93" s="18"/>
      <c r="G93" s="18"/>
      <c r="H93" s="18"/>
      <c r="I93" s="18"/>
    </row>
    <row r="94" spans="1:14" x14ac:dyDescent="0.3">
      <c r="A94" s="17"/>
      <c r="B94" s="8"/>
      <c r="C94" s="18"/>
      <c r="D94" s="18"/>
      <c r="E94" s="18"/>
      <c r="F94" s="18"/>
      <c r="G94" s="18"/>
      <c r="H94" s="18"/>
      <c r="I94" s="18"/>
    </row>
    <row r="95" spans="1:14" x14ac:dyDescent="0.3">
      <c r="A95" s="29" t="str">
        <f>A51</f>
        <v>June 2025</v>
      </c>
      <c r="B95" s="8"/>
      <c r="C95" s="19"/>
      <c r="D95" s="19"/>
      <c r="E95" s="18"/>
      <c r="F95" s="18"/>
      <c r="G95" s="19"/>
      <c r="H95" s="19"/>
      <c r="I95" s="20"/>
      <c r="J95" s="34"/>
      <c r="K95" s="34"/>
      <c r="L95" s="34"/>
      <c r="M95" s="34"/>
    </row>
    <row r="96" spans="1:14" x14ac:dyDescent="0.3">
      <c r="A96" s="17" t="s">
        <v>157</v>
      </c>
      <c r="B96" s="8"/>
      <c r="C96" s="19"/>
      <c r="D96" s="19"/>
      <c r="E96" s="18"/>
      <c r="F96" s="18"/>
      <c r="G96" s="19"/>
      <c r="H96" s="19"/>
      <c r="I96" s="19"/>
    </row>
    <row r="97" spans="1:14" x14ac:dyDescent="0.3">
      <c r="A97" s="17" t="s">
        <v>158</v>
      </c>
      <c r="B97" s="8"/>
      <c r="C97" s="19"/>
      <c r="D97" s="19"/>
      <c r="E97" s="18"/>
      <c r="F97" s="18"/>
      <c r="G97" s="19"/>
      <c r="H97" s="19"/>
      <c r="I97" s="19"/>
      <c r="N97" s="2"/>
    </row>
    <row r="98" spans="1:14" x14ac:dyDescent="0.3">
      <c r="A98" s="17" t="s">
        <v>159</v>
      </c>
      <c r="B98" s="8"/>
      <c r="C98" s="19"/>
      <c r="D98" s="19"/>
      <c r="E98" s="18"/>
      <c r="F98" s="18"/>
      <c r="G98" s="19"/>
      <c r="H98" s="19"/>
      <c r="I98" s="19"/>
      <c r="N98" s="2"/>
    </row>
    <row r="99" spans="1:14" x14ac:dyDescent="0.3">
      <c r="A99" s="3" t="s">
        <v>72</v>
      </c>
      <c r="B99" s="8"/>
      <c r="C99" s="19"/>
      <c r="D99" s="19"/>
      <c r="E99" s="18"/>
      <c r="F99" s="18"/>
      <c r="G99" s="19"/>
      <c r="H99" s="19"/>
      <c r="I99" s="19"/>
    </row>
    <row r="100" spans="1:14" x14ac:dyDescent="0.3">
      <c r="A100" s="17"/>
      <c r="B100" s="8"/>
      <c r="C100" s="19"/>
      <c r="D100" s="19"/>
      <c r="E100" s="18"/>
      <c r="F100" s="18"/>
      <c r="G100" s="19"/>
      <c r="H100" s="19"/>
      <c r="I100" s="19"/>
    </row>
    <row r="101" spans="1:14" x14ac:dyDescent="0.3">
      <c r="A101" s="29" t="str">
        <f>+A57</f>
        <v>July 2025</v>
      </c>
      <c r="B101" s="8"/>
      <c r="C101" s="19"/>
      <c r="D101" s="19"/>
      <c r="E101" s="18"/>
      <c r="F101" s="18"/>
      <c r="G101" s="19"/>
      <c r="H101" s="19"/>
      <c r="I101" s="19"/>
    </row>
    <row r="102" spans="1:14" x14ac:dyDescent="0.3">
      <c r="A102" s="17" t="s">
        <v>160</v>
      </c>
      <c r="B102" s="8"/>
      <c r="C102" s="19"/>
      <c r="D102" s="19"/>
      <c r="E102" s="18"/>
      <c r="F102" s="18"/>
      <c r="G102" s="19"/>
      <c r="H102" s="19"/>
      <c r="I102" s="19"/>
    </row>
    <row r="103" spans="1:14" x14ac:dyDescent="0.3">
      <c r="A103" s="17" t="s">
        <v>161</v>
      </c>
      <c r="B103" s="8"/>
      <c r="C103" s="19"/>
      <c r="D103" s="19"/>
      <c r="E103" s="18"/>
      <c r="F103" s="18"/>
      <c r="G103" s="19"/>
      <c r="H103" s="19"/>
      <c r="I103" s="19"/>
      <c r="N103" s="2"/>
    </row>
    <row r="104" spans="1:14" x14ac:dyDescent="0.3">
      <c r="A104" s="17" t="s">
        <v>162</v>
      </c>
      <c r="B104" s="8"/>
      <c r="C104" s="19"/>
      <c r="D104" s="19"/>
      <c r="E104" s="18"/>
      <c r="F104" s="18"/>
      <c r="G104" s="19"/>
      <c r="H104" s="19"/>
      <c r="I104" s="19"/>
      <c r="N104" s="2"/>
    </row>
    <row r="105" spans="1:14" x14ac:dyDescent="0.3">
      <c r="A105" s="3" t="s">
        <v>72</v>
      </c>
    </row>
    <row r="106" spans="1:14" x14ac:dyDescent="0.3">
      <c r="A106" s="17"/>
      <c r="B106" s="8"/>
      <c r="C106" s="19"/>
      <c r="D106" s="19"/>
      <c r="E106" s="18"/>
      <c r="F106" s="18"/>
      <c r="G106" s="19"/>
      <c r="H106" s="19"/>
      <c r="I106" s="21"/>
      <c r="J106" s="21"/>
      <c r="K106" s="21"/>
    </row>
    <row r="107" spans="1:14" x14ac:dyDescent="0.3">
      <c r="A107" s="30" t="str">
        <f>+A63</f>
        <v>August 2025</v>
      </c>
      <c r="B107" s="8"/>
      <c r="C107" s="19"/>
      <c r="D107" s="19"/>
      <c r="E107" s="18"/>
      <c r="F107" s="18"/>
      <c r="G107" s="19"/>
      <c r="H107" s="19"/>
      <c r="I107" s="19"/>
    </row>
    <row r="108" spans="1:14" x14ac:dyDescent="0.3">
      <c r="A108" s="17" t="s">
        <v>184</v>
      </c>
      <c r="B108" s="8"/>
      <c r="C108" s="19"/>
      <c r="D108" s="19"/>
      <c r="E108" s="18"/>
      <c r="F108" s="18"/>
      <c r="G108" s="19"/>
      <c r="H108" s="19"/>
      <c r="I108" s="19"/>
    </row>
    <row r="109" spans="1:14" x14ac:dyDescent="0.3">
      <c r="A109" s="17" t="s">
        <v>185</v>
      </c>
      <c r="B109" s="8"/>
      <c r="C109" s="19"/>
      <c r="D109" s="19"/>
      <c r="E109" s="18"/>
      <c r="F109" s="18"/>
      <c r="G109" s="19"/>
      <c r="H109" s="19"/>
      <c r="I109" s="19"/>
      <c r="N109" s="2"/>
    </row>
    <row r="110" spans="1:14" x14ac:dyDescent="0.3">
      <c r="A110" s="17" t="s">
        <v>186</v>
      </c>
      <c r="B110" s="8"/>
      <c r="C110" s="19"/>
      <c r="D110" s="19"/>
      <c r="E110" s="18"/>
      <c r="F110" s="18"/>
      <c r="G110" s="19"/>
      <c r="H110" s="19"/>
      <c r="I110" s="19"/>
      <c r="N110" s="2"/>
    </row>
    <row r="111" spans="1:14" x14ac:dyDescent="0.3">
      <c r="A111" s="3" t="s">
        <v>265</v>
      </c>
      <c r="B111" s="8"/>
      <c r="C111" s="19"/>
      <c r="D111" s="19"/>
      <c r="E111" s="18"/>
      <c r="F111" s="18"/>
      <c r="G111" s="19"/>
      <c r="H111" s="19"/>
      <c r="I111" s="19"/>
    </row>
    <row r="112" spans="1:14" x14ac:dyDescent="0.3">
      <c r="A112" s="17"/>
      <c r="B112" s="8"/>
      <c r="C112" s="19"/>
      <c r="D112" s="19"/>
      <c r="E112" s="18"/>
      <c r="F112" s="18"/>
      <c r="G112" s="19"/>
      <c r="H112" s="19"/>
      <c r="I112" s="19"/>
    </row>
    <row r="113" spans="1:14" x14ac:dyDescent="0.3">
      <c r="A113" s="29" t="str">
        <f>+A69</f>
        <v>September 2025</v>
      </c>
      <c r="B113" s="8"/>
      <c r="C113" s="19"/>
      <c r="D113" s="19"/>
      <c r="E113" s="18"/>
      <c r="F113" s="18"/>
      <c r="G113" s="19"/>
      <c r="H113" s="19"/>
      <c r="I113" s="19"/>
    </row>
    <row r="114" spans="1:14" x14ac:dyDescent="0.3">
      <c r="A114" s="17" t="s">
        <v>187</v>
      </c>
      <c r="B114" s="8"/>
      <c r="C114" s="19"/>
      <c r="D114" s="19"/>
      <c r="E114" s="18"/>
      <c r="F114" s="18"/>
      <c r="G114" s="19"/>
      <c r="H114" s="19"/>
      <c r="I114" s="19"/>
    </row>
    <row r="115" spans="1:14" x14ac:dyDescent="0.3">
      <c r="A115" s="17" t="s">
        <v>188</v>
      </c>
      <c r="B115" s="8"/>
      <c r="C115" s="19"/>
      <c r="D115" s="19"/>
      <c r="E115" s="18"/>
      <c r="F115" s="18"/>
      <c r="G115" s="19"/>
      <c r="H115" s="19"/>
      <c r="I115" s="19"/>
      <c r="N115" s="2"/>
    </row>
    <row r="116" spans="1:14" x14ac:dyDescent="0.3">
      <c r="A116" s="17" t="s">
        <v>189</v>
      </c>
      <c r="B116" s="8"/>
      <c r="C116" s="19"/>
      <c r="D116" s="19"/>
      <c r="E116" s="18"/>
      <c r="F116" s="18"/>
      <c r="G116" s="19"/>
      <c r="H116" s="19"/>
      <c r="I116" s="19"/>
      <c r="N116" s="2"/>
    </row>
    <row r="117" spans="1:14" x14ac:dyDescent="0.3">
      <c r="A117" s="3" t="s">
        <v>72</v>
      </c>
      <c r="B117" s="8"/>
      <c r="C117" s="19"/>
      <c r="D117" s="19"/>
      <c r="E117" s="18"/>
      <c r="F117" s="18"/>
      <c r="G117" s="19"/>
      <c r="H117" s="19"/>
      <c r="I117" s="19"/>
    </row>
    <row r="118" spans="1:14" x14ac:dyDescent="0.3">
      <c r="A118" s="17"/>
      <c r="B118" s="8"/>
      <c r="C118" s="19"/>
      <c r="D118" s="19"/>
      <c r="E118" s="18"/>
      <c r="F118" s="18"/>
      <c r="G118" s="19"/>
      <c r="H118" s="19"/>
      <c r="I118" s="19"/>
    </row>
    <row r="119" spans="1:14" x14ac:dyDescent="0.3">
      <c r="A119" s="30" t="str">
        <f>+A75</f>
        <v>October 2025</v>
      </c>
      <c r="B119" s="8"/>
      <c r="C119" s="19"/>
      <c r="D119" s="19"/>
      <c r="E119" s="18"/>
      <c r="F119" s="18"/>
      <c r="G119" s="19"/>
      <c r="H119" s="19"/>
      <c r="I119" s="19"/>
    </row>
    <row r="120" spans="1:14" x14ac:dyDescent="0.3">
      <c r="A120" s="17" t="s">
        <v>268</v>
      </c>
      <c r="B120" s="8"/>
      <c r="C120" s="19"/>
      <c r="D120" s="19"/>
      <c r="E120" s="18"/>
      <c r="F120" s="18"/>
      <c r="G120" s="19"/>
      <c r="H120" s="19"/>
      <c r="I120" s="19"/>
    </row>
    <row r="121" spans="1:14" x14ac:dyDescent="0.3">
      <c r="A121" s="17" t="s">
        <v>190</v>
      </c>
      <c r="B121" s="8"/>
      <c r="C121" s="19"/>
      <c r="D121" s="19"/>
      <c r="E121" s="18"/>
      <c r="F121" s="18"/>
      <c r="G121" s="19"/>
      <c r="H121" s="19"/>
      <c r="I121" s="19"/>
      <c r="N121" s="2"/>
    </row>
    <row r="122" spans="1:14" x14ac:dyDescent="0.3">
      <c r="A122" s="17" t="s">
        <v>191</v>
      </c>
      <c r="B122" s="8"/>
      <c r="C122" s="19"/>
      <c r="D122" s="19"/>
      <c r="E122" s="18"/>
      <c r="F122" s="18"/>
      <c r="G122" s="19"/>
      <c r="H122" s="19"/>
      <c r="I122" s="19"/>
      <c r="N122" s="2"/>
    </row>
    <row r="123" spans="1:14" x14ac:dyDescent="0.3">
      <c r="A123" s="3" t="s">
        <v>89</v>
      </c>
      <c r="B123" s="8"/>
      <c r="C123" s="19"/>
      <c r="D123" s="19"/>
      <c r="E123" s="18"/>
      <c r="F123" s="18"/>
      <c r="G123" s="19"/>
      <c r="H123" s="19"/>
      <c r="I123" s="19"/>
    </row>
    <row r="124" spans="1:14" x14ac:dyDescent="0.3">
      <c r="A124" s="17"/>
      <c r="B124" s="8"/>
      <c r="C124" s="19"/>
      <c r="D124" s="19"/>
      <c r="E124" s="18"/>
      <c r="F124" s="18"/>
      <c r="G124" s="19"/>
      <c r="H124" s="19"/>
      <c r="I124" s="19"/>
    </row>
    <row r="125" spans="1:14" x14ac:dyDescent="0.3">
      <c r="A125" s="30" t="str">
        <f>+A81</f>
        <v>November 2025</v>
      </c>
      <c r="B125" s="8"/>
      <c r="C125" s="19"/>
      <c r="D125" s="19"/>
      <c r="E125" s="18"/>
      <c r="F125" s="18"/>
      <c r="G125" s="19"/>
      <c r="H125" s="19"/>
      <c r="I125" s="19"/>
    </row>
    <row r="126" spans="1:14" x14ac:dyDescent="0.3">
      <c r="A126" s="17" t="s">
        <v>192</v>
      </c>
      <c r="B126" s="8"/>
      <c r="C126" s="19"/>
      <c r="D126" s="19"/>
      <c r="E126" s="18"/>
      <c r="F126" s="18"/>
      <c r="G126" s="19"/>
      <c r="H126" s="19"/>
      <c r="I126" s="19"/>
    </row>
    <row r="127" spans="1:14" x14ac:dyDescent="0.3">
      <c r="A127" s="17" t="s">
        <v>193</v>
      </c>
      <c r="B127" s="8"/>
      <c r="C127" s="19"/>
      <c r="D127" s="19"/>
      <c r="E127" s="18"/>
      <c r="F127" s="18"/>
      <c r="G127" s="19"/>
      <c r="H127" s="19"/>
      <c r="I127" s="19"/>
      <c r="N127" s="2"/>
    </row>
    <row r="128" spans="1:14" x14ac:dyDescent="0.3">
      <c r="A128" s="17" t="s">
        <v>194</v>
      </c>
      <c r="B128" s="8"/>
      <c r="C128" s="19"/>
      <c r="D128" s="19"/>
      <c r="E128" s="18"/>
      <c r="F128" s="18"/>
      <c r="G128" s="19"/>
      <c r="H128" s="19"/>
      <c r="I128" s="19"/>
      <c r="N128" s="2"/>
    </row>
    <row r="129" spans="1:14" x14ac:dyDescent="0.3">
      <c r="A129" s="3" t="s">
        <v>89</v>
      </c>
      <c r="B129" s="8"/>
      <c r="C129" s="19"/>
      <c r="D129" s="19"/>
      <c r="E129" s="18"/>
      <c r="F129" s="18"/>
      <c r="G129" s="19"/>
      <c r="H129" s="19"/>
      <c r="I129" s="19"/>
    </row>
    <row r="130" spans="1:14" x14ac:dyDescent="0.3">
      <c r="A130" s="17"/>
      <c r="B130" s="8"/>
    </row>
    <row r="131" spans="1:14" x14ac:dyDescent="0.3">
      <c r="A131" s="6" t="s">
        <v>15</v>
      </c>
      <c r="B131" s="6" t="s">
        <v>57</v>
      </c>
      <c r="C131" s="6" t="str">
        <f>+$C$20</f>
        <v>May</v>
      </c>
      <c r="D131" s="6" t="str">
        <f>+$D$20</f>
        <v>Jun</v>
      </c>
      <c r="E131" s="6" t="str">
        <f>+$E$20</f>
        <v>Jul</v>
      </c>
      <c r="F131" s="6" t="str">
        <f>+$F$20</f>
        <v>Aug</v>
      </c>
      <c r="G131" s="6" t="str">
        <f>+$G$20</f>
        <v>Sep</v>
      </c>
      <c r="H131" s="6" t="str">
        <f>+$H$20</f>
        <v>Oct</v>
      </c>
      <c r="I131" s="6" t="str">
        <f>+$I$20</f>
        <v>Nov</v>
      </c>
    </row>
    <row r="132" spans="1:14" x14ac:dyDescent="0.3">
      <c r="A132" s="7" t="s">
        <v>83</v>
      </c>
      <c r="B132" s="32" t="s">
        <v>5</v>
      </c>
      <c r="C132" s="10">
        <v>174581.16</v>
      </c>
      <c r="D132" s="10">
        <v>190590.82</v>
      </c>
      <c r="E132" s="10">
        <v>143855.86000000002</v>
      </c>
      <c r="F132" s="10">
        <v>182186.51</v>
      </c>
      <c r="G132" s="10">
        <v>110839.23000000001</v>
      </c>
      <c r="H132" s="10">
        <v>145940.70000000001</v>
      </c>
      <c r="I132" s="10">
        <v>79460.193700000003</v>
      </c>
      <c r="K132" s="38"/>
    </row>
    <row r="133" spans="1:14" x14ac:dyDescent="0.3">
      <c r="A133" s="7" t="s">
        <v>82</v>
      </c>
      <c r="B133" s="8" t="s">
        <v>6</v>
      </c>
      <c r="C133" s="9"/>
      <c r="D133" s="10">
        <f t="shared" ref="D133" si="51">+D132-C132</f>
        <v>16009.660000000003</v>
      </c>
      <c r="E133" s="10">
        <f t="shared" ref="E133:I133" si="52">+E132-D132</f>
        <v>-46734.959999999992</v>
      </c>
      <c r="F133" s="10">
        <f t="shared" si="52"/>
        <v>38330.649999999994</v>
      </c>
      <c r="G133" s="10">
        <f t="shared" si="52"/>
        <v>-71347.28</v>
      </c>
      <c r="H133" s="10">
        <f t="shared" si="52"/>
        <v>35101.47</v>
      </c>
      <c r="I133" s="10">
        <f t="shared" si="52"/>
        <v>-66480.506300000008</v>
      </c>
    </row>
    <row r="134" spans="1:14" x14ac:dyDescent="0.3">
      <c r="A134" s="11"/>
      <c r="B134" s="12" t="s">
        <v>7</v>
      </c>
      <c r="C134" s="13"/>
      <c r="D134" s="14">
        <f>IFERROR(D133/C132,0)</f>
        <v>9.1703251370308242E-2</v>
      </c>
      <c r="E134" s="14">
        <f t="shared" ref="E134" si="53">IFERROR(E133/D132,0)</f>
        <v>-0.24521097081171062</v>
      </c>
      <c r="F134" s="14">
        <f t="shared" ref="F134" si="54">IFERROR(F133/E132,0)</f>
        <v>0.26645178027506139</v>
      </c>
      <c r="G134" s="14">
        <f t="shared" ref="G134" si="55">IFERROR(G133/F132,0)</f>
        <v>-0.39161670092917417</v>
      </c>
      <c r="H134" s="14">
        <f t="shared" ref="H134" si="56">IFERROR(H133/G132,0)</f>
        <v>0.31668814371951154</v>
      </c>
      <c r="I134" s="14">
        <f t="shared" ref="I134" si="57">IFERROR(I133/H132,0)</f>
        <v>-0.45553095401077287</v>
      </c>
    </row>
    <row r="136" spans="1:14" x14ac:dyDescent="0.3">
      <c r="A136" s="1" t="s">
        <v>92</v>
      </c>
    </row>
    <row r="138" spans="1:14" x14ac:dyDescent="0.3">
      <c r="A138" s="30" t="str">
        <f>+A51</f>
        <v>June 2025</v>
      </c>
      <c r="J138" s="34"/>
      <c r="K138" s="34"/>
      <c r="L138" s="34"/>
      <c r="M138" s="34"/>
    </row>
    <row r="139" spans="1:14" x14ac:dyDescent="0.3">
      <c r="A139" s="17" t="s">
        <v>163</v>
      </c>
      <c r="I139" s="20"/>
      <c r="J139" s="48"/>
      <c r="K139" s="48"/>
      <c r="L139" s="48"/>
    </row>
    <row r="140" spans="1:14" x14ac:dyDescent="0.3">
      <c r="A140" s="17" t="s">
        <v>164</v>
      </c>
      <c r="I140" s="19"/>
      <c r="K140" s="48"/>
      <c r="L140" s="48"/>
      <c r="N140" s="2"/>
    </row>
    <row r="141" spans="1:14" x14ac:dyDescent="0.3">
      <c r="A141" s="17" t="s">
        <v>165</v>
      </c>
      <c r="B141" s="8"/>
      <c r="C141" s="19"/>
      <c r="D141" s="19"/>
      <c r="E141" s="18"/>
      <c r="F141" s="18"/>
      <c r="G141" s="19"/>
      <c r="H141" s="19"/>
      <c r="I141" s="19"/>
      <c r="N141" s="2"/>
    </row>
    <row r="142" spans="1:14" x14ac:dyDescent="0.3">
      <c r="A142" s="3" t="s">
        <v>72</v>
      </c>
      <c r="I142" s="19"/>
    </row>
    <row r="143" spans="1:14" x14ac:dyDescent="0.3">
      <c r="A143" s="17"/>
      <c r="I143" s="19"/>
    </row>
    <row r="144" spans="1:14" x14ac:dyDescent="0.3">
      <c r="A144" s="29" t="str">
        <f>+A57</f>
        <v>July 2025</v>
      </c>
      <c r="I144" s="19"/>
    </row>
    <row r="145" spans="1:14" x14ac:dyDescent="0.3">
      <c r="A145" s="17" t="s">
        <v>166</v>
      </c>
      <c r="I145" s="19"/>
    </row>
    <row r="146" spans="1:14" x14ac:dyDescent="0.3">
      <c r="A146" s="17" t="s">
        <v>167</v>
      </c>
      <c r="I146" s="19"/>
      <c r="N146" s="2"/>
    </row>
    <row r="147" spans="1:14" x14ac:dyDescent="0.3">
      <c r="A147" s="17" t="s">
        <v>168</v>
      </c>
      <c r="B147" s="8"/>
      <c r="C147" s="19"/>
      <c r="D147" s="19"/>
      <c r="E147" s="18"/>
      <c r="F147" s="18"/>
      <c r="G147" s="19"/>
      <c r="H147" s="19"/>
      <c r="I147" s="19"/>
      <c r="N147" s="2"/>
    </row>
    <row r="148" spans="1:14" x14ac:dyDescent="0.3">
      <c r="A148" s="3" t="s">
        <v>72</v>
      </c>
      <c r="I148" s="19"/>
    </row>
    <row r="149" spans="1:14" x14ac:dyDescent="0.3">
      <c r="A149" s="17"/>
    </row>
    <row r="150" spans="1:14" x14ac:dyDescent="0.3">
      <c r="A150" s="30" t="str">
        <f>+A63</f>
        <v>August 2025</v>
      </c>
      <c r="I150" s="21"/>
      <c r="J150" s="21"/>
      <c r="K150" s="31"/>
    </row>
    <row r="151" spans="1:14" x14ac:dyDescent="0.3">
      <c r="A151" s="17" t="s">
        <v>269</v>
      </c>
    </row>
    <row r="152" spans="1:14" x14ac:dyDescent="0.3">
      <c r="A152" s="17" t="s">
        <v>270</v>
      </c>
      <c r="N152" s="2"/>
    </row>
    <row r="153" spans="1:14" x14ac:dyDescent="0.3">
      <c r="A153" s="17" t="s">
        <v>271</v>
      </c>
      <c r="B153" s="8"/>
      <c r="C153" s="19"/>
      <c r="D153" s="19"/>
      <c r="E153" s="18"/>
      <c r="F153" s="18"/>
      <c r="G153" s="19"/>
      <c r="H153" s="19"/>
      <c r="I153" s="19"/>
      <c r="N153" s="2"/>
    </row>
    <row r="154" spans="1:14" x14ac:dyDescent="0.3">
      <c r="A154" s="3" t="s">
        <v>265</v>
      </c>
      <c r="I154" s="16"/>
    </row>
    <row r="155" spans="1:14" x14ac:dyDescent="0.3">
      <c r="A155" s="17"/>
    </row>
    <row r="156" spans="1:14" x14ac:dyDescent="0.3">
      <c r="A156" s="29" t="str">
        <f>+A69</f>
        <v>September 2025</v>
      </c>
    </row>
    <row r="157" spans="1:14" x14ac:dyDescent="0.3">
      <c r="A157" s="17" t="s">
        <v>195</v>
      </c>
    </row>
    <row r="158" spans="1:14" x14ac:dyDescent="0.3">
      <c r="A158" s="17" t="s">
        <v>196</v>
      </c>
      <c r="N158" s="2"/>
    </row>
    <row r="159" spans="1:14" x14ac:dyDescent="0.3">
      <c r="A159" s="17" t="s">
        <v>197</v>
      </c>
      <c r="B159" s="8"/>
      <c r="C159" s="19"/>
      <c r="D159" s="19"/>
      <c r="E159" s="18"/>
      <c r="F159" s="18"/>
      <c r="G159" s="19"/>
      <c r="H159" s="19"/>
      <c r="I159" s="19"/>
      <c r="N159" s="2"/>
    </row>
    <row r="160" spans="1:14" x14ac:dyDescent="0.3">
      <c r="A160" s="3" t="s">
        <v>72</v>
      </c>
    </row>
    <row r="161" spans="1:14" x14ac:dyDescent="0.3">
      <c r="A161" s="17"/>
    </row>
    <row r="162" spans="1:14" x14ac:dyDescent="0.3">
      <c r="A162" s="30" t="str">
        <f>+A75</f>
        <v>October 2025</v>
      </c>
    </row>
    <row r="163" spans="1:14" x14ac:dyDescent="0.3">
      <c r="A163" s="17" t="s">
        <v>198</v>
      </c>
    </row>
    <row r="164" spans="1:14" x14ac:dyDescent="0.3">
      <c r="A164" s="17" t="s">
        <v>199</v>
      </c>
      <c r="N164" s="2"/>
    </row>
    <row r="165" spans="1:14" x14ac:dyDescent="0.3">
      <c r="A165" s="17" t="s">
        <v>200</v>
      </c>
      <c r="B165" s="8"/>
      <c r="C165" s="19"/>
      <c r="D165" s="19"/>
      <c r="E165" s="18"/>
      <c r="F165" s="18"/>
      <c r="G165" s="19"/>
      <c r="H165" s="19"/>
      <c r="I165" s="19"/>
      <c r="N165" s="2"/>
    </row>
    <row r="166" spans="1:14" x14ac:dyDescent="0.3">
      <c r="A166" s="3" t="s">
        <v>72</v>
      </c>
    </row>
    <row r="167" spans="1:14" x14ac:dyDescent="0.3">
      <c r="A167" s="17"/>
    </row>
    <row r="168" spans="1:14" x14ac:dyDescent="0.3">
      <c r="A168" s="30" t="str">
        <f>+A81</f>
        <v>November 2025</v>
      </c>
    </row>
    <row r="169" spans="1:14" x14ac:dyDescent="0.3">
      <c r="A169" s="17" t="s">
        <v>201</v>
      </c>
    </row>
    <row r="170" spans="1:14" x14ac:dyDescent="0.3">
      <c r="A170" s="17" t="s">
        <v>202</v>
      </c>
      <c r="N170" s="2"/>
    </row>
    <row r="171" spans="1:14" x14ac:dyDescent="0.3">
      <c r="A171" s="17" t="s">
        <v>203</v>
      </c>
      <c r="B171" s="8"/>
      <c r="C171" s="19"/>
      <c r="D171" s="19"/>
      <c r="E171" s="18"/>
      <c r="F171" s="18"/>
      <c r="G171" s="19"/>
      <c r="H171" s="19"/>
      <c r="I171" s="19"/>
      <c r="N171" s="2"/>
    </row>
    <row r="172" spans="1:14" x14ac:dyDescent="0.3">
      <c r="A172" s="3" t="s">
        <v>266</v>
      </c>
    </row>
    <row r="174" spans="1:14" x14ac:dyDescent="0.3">
      <c r="A174" s="6" t="s">
        <v>16</v>
      </c>
      <c r="B174" s="6" t="s">
        <v>17</v>
      </c>
      <c r="C174" s="6" t="str">
        <f>+$C$20</f>
        <v>May</v>
      </c>
      <c r="D174" s="6" t="str">
        <f>+$D$20</f>
        <v>Jun</v>
      </c>
      <c r="E174" s="6" t="str">
        <f>+$E$20</f>
        <v>Jul</v>
      </c>
      <c r="F174" s="6" t="str">
        <f>+$F$20</f>
        <v>Aug</v>
      </c>
      <c r="G174" s="6" t="str">
        <f>+$G$20</f>
        <v>Sep</v>
      </c>
      <c r="H174" s="6" t="str">
        <f>+$H$20</f>
        <v>Oct</v>
      </c>
      <c r="I174" s="6" t="str">
        <f>+$I$20</f>
        <v>Nov</v>
      </c>
    </row>
    <row r="175" spans="1:14" x14ac:dyDescent="0.3">
      <c r="A175" s="7" t="s">
        <v>69</v>
      </c>
      <c r="B175" s="32" t="s">
        <v>5</v>
      </c>
      <c r="C175" s="10">
        <v>861948.23</v>
      </c>
      <c r="D175" s="10">
        <v>277947.95999999996</v>
      </c>
      <c r="E175" s="10">
        <v>115687.91</v>
      </c>
      <c r="F175" s="10">
        <v>229049.91</v>
      </c>
      <c r="G175" s="10">
        <v>105363.31</v>
      </c>
      <c r="H175" s="10">
        <v>117625.94</v>
      </c>
      <c r="I175" s="10">
        <v>47654.67</v>
      </c>
      <c r="K175" s="38"/>
    </row>
    <row r="176" spans="1:14" x14ac:dyDescent="0.3">
      <c r="A176" s="7" t="s">
        <v>70</v>
      </c>
      <c r="B176" s="8" t="s">
        <v>6</v>
      </c>
      <c r="C176" s="9"/>
      <c r="D176" s="10">
        <f t="shared" ref="D176" si="58">+D175-C175</f>
        <v>-584000.27</v>
      </c>
      <c r="E176" s="10">
        <f>+E175-D175</f>
        <v>-162260.04999999996</v>
      </c>
      <c r="F176" s="10">
        <f t="shared" ref="F176:I176" si="59">+F175-E175</f>
        <v>113362</v>
      </c>
      <c r="G176" s="10">
        <f t="shared" si="59"/>
        <v>-123686.6</v>
      </c>
      <c r="H176" s="10">
        <f t="shared" si="59"/>
        <v>12262.630000000005</v>
      </c>
      <c r="I176" s="10">
        <f t="shared" si="59"/>
        <v>-69971.27</v>
      </c>
    </row>
    <row r="177" spans="1:14" x14ac:dyDescent="0.3">
      <c r="A177" s="11"/>
      <c r="B177" s="12" t="s">
        <v>7</v>
      </c>
      <c r="C177" s="13"/>
      <c r="D177" s="14">
        <f>IFERROR(D176/C175,0)</f>
        <v>-0.67753520417345714</v>
      </c>
      <c r="E177" s="14">
        <f t="shared" ref="E177" si="60">IFERROR(E176/D175,0)</f>
        <v>-0.58377852458424229</v>
      </c>
      <c r="F177" s="14">
        <f t="shared" ref="F177" si="61">IFERROR(F176/E175,0)</f>
        <v>0.97989496050192282</v>
      </c>
      <c r="G177" s="14">
        <f t="shared" ref="G177" si="62">IFERROR(G176/F175,0)</f>
        <v>-0.53999846583655065</v>
      </c>
      <c r="H177" s="14">
        <f t="shared" ref="H177" si="63">IFERROR(H176/G175,0)</f>
        <v>0.11638425178555993</v>
      </c>
      <c r="I177" s="14">
        <f t="shared" ref="I177" si="64">IFERROR(I176/H175,0)</f>
        <v>-0.59486257878151705</v>
      </c>
    </row>
    <row r="178" spans="1:14" x14ac:dyDescent="0.3">
      <c r="A178" s="17"/>
      <c r="B178" s="8"/>
      <c r="C178" s="22"/>
      <c r="D178" s="22"/>
      <c r="E178" s="22"/>
      <c r="F178" s="22"/>
      <c r="G178" s="22"/>
      <c r="H178" s="22"/>
      <c r="I178" s="22"/>
    </row>
    <row r="179" spans="1:14" x14ac:dyDescent="0.3">
      <c r="A179" s="1" t="s">
        <v>18</v>
      </c>
      <c r="B179" s="8"/>
      <c r="C179" s="22"/>
      <c r="D179" s="22"/>
      <c r="E179" s="22"/>
      <c r="F179" s="22"/>
      <c r="G179" s="22"/>
      <c r="H179" s="22"/>
      <c r="I179" s="22"/>
    </row>
    <row r="180" spans="1:14" x14ac:dyDescent="0.3">
      <c r="A180" s="17"/>
      <c r="B180" s="8"/>
      <c r="C180" s="22"/>
      <c r="D180" s="22"/>
      <c r="E180" s="22"/>
      <c r="F180" s="22"/>
      <c r="G180" s="22"/>
      <c r="H180" s="22"/>
      <c r="I180" s="22"/>
    </row>
    <row r="181" spans="1:14" x14ac:dyDescent="0.3">
      <c r="A181" s="30" t="str">
        <f>+A51</f>
        <v>June 2025</v>
      </c>
      <c r="B181" s="8"/>
      <c r="C181" s="22"/>
      <c r="D181" s="22"/>
      <c r="E181" s="22"/>
      <c r="F181" s="22"/>
      <c r="G181" s="22"/>
      <c r="H181" s="22"/>
      <c r="I181" s="22"/>
      <c r="J181" s="34"/>
      <c r="K181" s="34"/>
      <c r="L181" s="34"/>
      <c r="M181" s="34"/>
    </row>
    <row r="182" spans="1:14" x14ac:dyDescent="0.3">
      <c r="A182" s="17" t="s">
        <v>169</v>
      </c>
      <c r="B182" s="8"/>
      <c r="C182" s="22"/>
      <c r="D182" s="22"/>
      <c r="E182" s="22"/>
      <c r="F182" s="22"/>
      <c r="G182" s="22"/>
      <c r="H182" s="22"/>
      <c r="I182" s="22"/>
    </row>
    <row r="183" spans="1:14" x14ac:dyDescent="0.3">
      <c r="A183" s="17" t="s">
        <v>170</v>
      </c>
      <c r="B183" s="8"/>
      <c r="C183" s="22"/>
      <c r="D183" s="22"/>
      <c r="E183" s="22"/>
      <c r="F183" s="22"/>
      <c r="G183" s="22"/>
      <c r="H183" s="22"/>
      <c r="I183" s="22"/>
      <c r="N183" s="2"/>
    </row>
    <row r="184" spans="1:14" x14ac:dyDescent="0.3">
      <c r="A184" s="3" t="s">
        <v>72</v>
      </c>
      <c r="C184" s="22"/>
      <c r="D184" s="22"/>
      <c r="E184" s="22"/>
      <c r="F184" s="22"/>
      <c r="G184" s="22"/>
      <c r="H184" s="22"/>
      <c r="I184" s="22"/>
    </row>
    <row r="185" spans="1:14" x14ac:dyDescent="0.3">
      <c r="A185" s="17"/>
      <c r="B185" s="8"/>
      <c r="C185" s="22"/>
      <c r="D185" s="22"/>
      <c r="E185" s="22"/>
      <c r="F185" s="22"/>
      <c r="G185" s="22"/>
      <c r="H185" s="22"/>
      <c r="I185" s="22"/>
    </row>
    <row r="186" spans="1:14" x14ac:dyDescent="0.3">
      <c r="A186" s="29" t="str">
        <f>+A57</f>
        <v>July 2025</v>
      </c>
      <c r="B186" s="8"/>
      <c r="C186" s="22"/>
      <c r="D186" s="22"/>
      <c r="E186" s="22"/>
      <c r="F186" s="22"/>
      <c r="G186" s="22"/>
      <c r="H186" s="22"/>
      <c r="I186" s="22"/>
    </row>
    <row r="187" spans="1:14" x14ac:dyDescent="0.3">
      <c r="A187" s="17" t="s">
        <v>171</v>
      </c>
      <c r="B187" s="8"/>
      <c r="C187" s="22"/>
      <c r="D187" s="22"/>
      <c r="E187" s="22"/>
      <c r="F187" s="22"/>
      <c r="G187" s="22"/>
      <c r="H187" s="22"/>
      <c r="I187" s="22"/>
    </row>
    <row r="188" spans="1:14" x14ac:dyDescent="0.3">
      <c r="A188" s="17" t="s">
        <v>172</v>
      </c>
      <c r="B188" s="8"/>
      <c r="C188" s="22"/>
      <c r="D188" s="22"/>
      <c r="E188" s="22"/>
      <c r="F188" s="22"/>
      <c r="G188" s="22"/>
      <c r="H188" s="22"/>
      <c r="I188" s="22"/>
      <c r="L188" s="40"/>
      <c r="N188" s="2"/>
    </row>
    <row r="189" spans="1:14" x14ac:dyDescent="0.3">
      <c r="A189" s="3" t="s">
        <v>72</v>
      </c>
      <c r="C189" s="22"/>
      <c r="D189" s="22"/>
      <c r="E189" s="22"/>
      <c r="F189" s="22"/>
      <c r="G189" s="22"/>
      <c r="H189" s="22"/>
      <c r="I189" s="22"/>
    </row>
    <row r="190" spans="1:14" x14ac:dyDescent="0.3">
      <c r="A190" s="17"/>
      <c r="B190" s="8"/>
      <c r="C190" s="22"/>
      <c r="D190" s="22"/>
      <c r="E190" s="22"/>
      <c r="F190" s="22"/>
      <c r="G190" s="22"/>
      <c r="H190" s="22"/>
      <c r="I190" s="22"/>
    </row>
    <row r="191" spans="1:14" x14ac:dyDescent="0.3">
      <c r="A191" s="30" t="str">
        <f>+A63</f>
        <v>August 2025</v>
      </c>
      <c r="B191" s="8"/>
      <c r="C191" s="22"/>
      <c r="D191" s="22"/>
      <c r="E191" s="22"/>
      <c r="F191" s="22"/>
      <c r="G191" s="22"/>
      <c r="H191" s="22"/>
      <c r="I191" s="22"/>
    </row>
    <row r="192" spans="1:14" x14ac:dyDescent="0.3">
      <c r="A192" s="17" t="s">
        <v>173</v>
      </c>
      <c r="B192" s="8"/>
      <c r="C192" s="22"/>
      <c r="D192" s="22"/>
      <c r="E192" s="22"/>
      <c r="F192" s="22"/>
      <c r="G192" s="22"/>
      <c r="H192" s="22"/>
      <c r="I192" s="22"/>
    </row>
    <row r="193" spans="1:14" x14ac:dyDescent="0.3">
      <c r="A193" s="17" t="s">
        <v>174</v>
      </c>
      <c r="B193" s="8"/>
      <c r="C193" s="22"/>
      <c r="D193" s="22"/>
      <c r="E193" s="22"/>
      <c r="F193" s="22"/>
      <c r="G193" s="22"/>
      <c r="H193" s="22"/>
      <c r="I193" s="22"/>
      <c r="N193" s="2"/>
    </row>
    <row r="194" spans="1:14" x14ac:dyDescent="0.3">
      <c r="A194" s="3" t="s">
        <v>72</v>
      </c>
      <c r="C194" s="22"/>
      <c r="D194" s="22"/>
      <c r="E194" s="22"/>
      <c r="F194" s="22"/>
      <c r="G194" s="22"/>
      <c r="H194" s="22"/>
      <c r="I194" s="22"/>
    </row>
    <row r="195" spans="1:14" x14ac:dyDescent="0.3">
      <c r="A195" s="17"/>
      <c r="B195" s="8"/>
      <c r="C195" s="22"/>
      <c r="D195" s="22"/>
      <c r="E195" s="22"/>
      <c r="F195" s="22"/>
      <c r="G195" s="22"/>
      <c r="H195" s="22"/>
      <c r="I195" s="22"/>
    </row>
    <row r="196" spans="1:14" x14ac:dyDescent="0.3">
      <c r="A196" s="29" t="str">
        <f>+A69</f>
        <v>September 2025</v>
      </c>
      <c r="B196" s="8"/>
      <c r="C196" s="23"/>
      <c r="D196" s="23"/>
      <c r="E196" s="22"/>
      <c r="F196" s="22"/>
      <c r="G196" s="23"/>
      <c r="H196" s="23"/>
      <c r="I196" s="23"/>
    </row>
    <row r="197" spans="1:14" x14ac:dyDescent="0.3">
      <c r="A197" s="17" t="s">
        <v>204</v>
      </c>
      <c r="B197" s="8"/>
      <c r="C197" s="23"/>
      <c r="D197" s="23"/>
      <c r="E197" s="22"/>
      <c r="F197" s="22"/>
      <c r="G197" s="23"/>
      <c r="H197" s="23"/>
      <c r="I197" s="23"/>
    </row>
    <row r="198" spans="1:14" x14ac:dyDescent="0.3">
      <c r="A198" s="17" t="s">
        <v>205</v>
      </c>
      <c r="B198" s="8"/>
      <c r="C198" s="23"/>
      <c r="D198" s="23"/>
      <c r="E198" s="22"/>
      <c r="F198" s="22"/>
      <c r="G198" s="23"/>
      <c r="H198" s="23"/>
      <c r="I198" s="23"/>
      <c r="N198" s="2"/>
    </row>
    <row r="199" spans="1:14" x14ac:dyDescent="0.3">
      <c r="A199" s="3" t="s">
        <v>72</v>
      </c>
      <c r="C199" s="23"/>
      <c r="D199" s="23"/>
      <c r="E199" s="22"/>
      <c r="F199" s="22"/>
      <c r="G199" s="23"/>
      <c r="H199" s="23"/>
      <c r="I199" s="23"/>
    </row>
    <row r="200" spans="1:14" x14ac:dyDescent="0.3">
      <c r="A200" s="17"/>
      <c r="B200" s="8"/>
      <c r="C200" s="23"/>
      <c r="D200" s="23"/>
      <c r="E200" s="22"/>
      <c r="F200" s="22"/>
      <c r="G200" s="23"/>
      <c r="H200" s="23"/>
      <c r="I200" s="23"/>
    </row>
    <row r="201" spans="1:14" x14ac:dyDescent="0.3">
      <c r="A201" s="30" t="str">
        <f>+A75</f>
        <v>October 2025</v>
      </c>
      <c r="B201" s="8"/>
      <c r="C201" s="23"/>
      <c r="D201" s="23"/>
      <c r="E201" s="22"/>
      <c r="F201" s="22"/>
      <c r="G201" s="23"/>
      <c r="H201" s="23"/>
      <c r="I201" s="23"/>
    </row>
    <row r="202" spans="1:14" x14ac:dyDescent="0.3">
      <c r="A202" s="17" t="s">
        <v>206</v>
      </c>
      <c r="B202" s="8"/>
      <c r="C202" s="23"/>
      <c r="D202" s="23"/>
      <c r="E202" s="22"/>
      <c r="F202" s="22"/>
      <c r="G202" s="23"/>
      <c r="H202" s="23"/>
      <c r="I202" s="23"/>
    </row>
    <row r="203" spans="1:14" x14ac:dyDescent="0.3">
      <c r="A203" s="17" t="s">
        <v>207</v>
      </c>
      <c r="B203" s="8"/>
      <c r="C203" s="23"/>
      <c r="D203" s="23"/>
      <c r="E203" s="22"/>
      <c r="F203" s="22"/>
      <c r="G203" s="23"/>
      <c r="H203" s="23"/>
      <c r="I203" s="23"/>
      <c r="N203" s="2"/>
    </row>
    <row r="204" spans="1:14" x14ac:dyDescent="0.3">
      <c r="A204" s="3" t="s">
        <v>72</v>
      </c>
      <c r="C204" s="23"/>
      <c r="D204" s="23"/>
      <c r="E204" s="22"/>
      <c r="F204" s="22"/>
      <c r="G204" s="23"/>
      <c r="H204" s="23"/>
      <c r="I204" s="23"/>
    </row>
    <row r="205" spans="1:14" x14ac:dyDescent="0.3">
      <c r="A205" s="17"/>
      <c r="B205" s="8"/>
      <c r="C205" s="23"/>
      <c r="D205" s="23"/>
      <c r="E205" s="22"/>
      <c r="F205" s="22"/>
      <c r="G205" s="23"/>
      <c r="H205" s="23"/>
      <c r="I205" s="23"/>
    </row>
    <row r="206" spans="1:14" x14ac:dyDescent="0.3">
      <c r="A206" s="30" t="str">
        <f>+A81</f>
        <v>November 2025</v>
      </c>
      <c r="B206" s="8"/>
      <c r="C206" s="23"/>
      <c r="D206" s="23"/>
      <c r="E206" s="22"/>
      <c r="F206" s="22"/>
      <c r="G206" s="23"/>
      <c r="H206" s="23"/>
      <c r="I206" s="23"/>
    </row>
    <row r="207" spans="1:14" x14ac:dyDescent="0.3">
      <c r="A207" s="17" t="s">
        <v>208</v>
      </c>
      <c r="B207" s="8"/>
      <c r="C207" s="23"/>
      <c r="D207" s="23"/>
      <c r="E207" s="22"/>
      <c r="F207" s="22"/>
      <c r="G207" s="23"/>
      <c r="H207" s="23"/>
      <c r="I207" s="23"/>
    </row>
    <row r="208" spans="1:14" x14ac:dyDescent="0.3">
      <c r="A208" s="17" t="s">
        <v>209</v>
      </c>
      <c r="B208" s="8"/>
      <c r="C208" s="23"/>
      <c r="D208" s="23"/>
      <c r="E208" s="22"/>
      <c r="F208" s="22"/>
      <c r="G208" s="23"/>
      <c r="H208" s="23"/>
      <c r="I208" s="23"/>
      <c r="N208" s="2"/>
    </row>
    <row r="209" spans="1:14" x14ac:dyDescent="0.3">
      <c r="A209" s="3" t="s">
        <v>72</v>
      </c>
      <c r="C209" s="23"/>
      <c r="D209" s="23"/>
      <c r="E209" s="22"/>
      <c r="F209" s="22"/>
      <c r="G209" s="23"/>
      <c r="H209" s="23"/>
      <c r="I209" s="23"/>
    </row>
    <row r="210" spans="1:14" x14ac:dyDescent="0.3">
      <c r="A210" s="17"/>
      <c r="B210" s="8"/>
      <c r="C210" s="23"/>
      <c r="D210" s="23"/>
      <c r="E210" s="22"/>
      <c r="F210" s="22"/>
      <c r="G210" s="23"/>
      <c r="H210" s="23"/>
      <c r="I210" s="23"/>
    </row>
    <row r="212" spans="1:14" x14ac:dyDescent="0.3">
      <c r="A212" s="6" t="s">
        <v>19</v>
      </c>
      <c r="B212" s="6" t="s">
        <v>20</v>
      </c>
      <c r="C212" s="6" t="str">
        <f>+$C$20</f>
        <v>May</v>
      </c>
      <c r="D212" s="6" t="str">
        <f>+$D$20</f>
        <v>Jun</v>
      </c>
      <c r="E212" s="6" t="str">
        <f>+$E$20</f>
        <v>Jul</v>
      </c>
      <c r="F212" s="6" t="str">
        <f>+$F$20</f>
        <v>Aug</v>
      </c>
      <c r="G212" s="6" t="str">
        <f>+$G$20</f>
        <v>Sep</v>
      </c>
      <c r="H212" s="6" t="str">
        <f>+$H$20</f>
        <v>Oct</v>
      </c>
      <c r="I212" s="6" t="str">
        <f>+$I$20</f>
        <v>Nov</v>
      </c>
    </row>
    <row r="213" spans="1:14" x14ac:dyDescent="0.3">
      <c r="A213" s="7" t="s">
        <v>69</v>
      </c>
      <c r="B213" s="32" t="s">
        <v>5</v>
      </c>
      <c r="C213" s="10">
        <v>443831.46</v>
      </c>
      <c r="D213" s="10">
        <v>175381.72</v>
      </c>
      <c r="E213" s="10">
        <v>151890.4</v>
      </c>
      <c r="F213" s="49">
        <v>145582.26999999999</v>
      </c>
      <c r="G213" s="10">
        <v>1537676.19</v>
      </c>
      <c r="H213" s="10">
        <v>2810652.79</v>
      </c>
      <c r="I213" s="10">
        <v>329708.93</v>
      </c>
      <c r="K213" s="38"/>
    </row>
    <row r="214" spans="1:14" x14ac:dyDescent="0.3">
      <c r="A214" s="7" t="s">
        <v>70</v>
      </c>
      <c r="B214" s="8" t="s">
        <v>6</v>
      </c>
      <c r="C214" s="9"/>
      <c r="D214" s="10">
        <f t="shared" ref="D214" si="65">+D213-C213</f>
        <v>-268449.74</v>
      </c>
      <c r="E214" s="10">
        <f t="shared" ref="E214:I214" si="66">+E213-D213</f>
        <v>-23491.320000000007</v>
      </c>
      <c r="F214" s="10">
        <f t="shared" si="66"/>
        <v>-6308.1300000000047</v>
      </c>
      <c r="G214" s="10">
        <f t="shared" si="66"/>
        <v>1392093.92</v>
      </c>
      <c r="H214" s="10">
        <f t="shared" si="66"/>
        <v>1272976.6000000001</v>
      </c>
      <c r="I214" s="10">
        <f t="shared" si="66"/>
        <v>-2480943.86</v>
      </c>
    </row>
    <row r="215" spans="1:14" x14ac:dyDescent="0.3">
      <c r="A215" s="11"/>
      <c r="B215" s="12" t="s">
        <v>7</v>
      </c>
      <c r="C215" s="13"/>
      <c r="D215" s="14">
        <f>IFERROR(D214/C213,0)</f>
        <v>-0.60484612785222569</v>
      </c>
      <c r="E215" s="14">
        <f t="shared" ref="E215" si="67">IFERROR(E214/D213,0)</f>
        <v>-0.13394394809219573</v>
      </c>
      <c r="F215" s="14">
        <f t="shared" ref="F215" si="68">IFERROR(F214/E213,0)</f>
        <v>-4.1530801156623491E-2</v>
      </c>
      <c r="G215" s="14">
        <f t="shared" ref="G215" si="69">IFERROR(G214/F213,0)</f>
        <v>9.5622490293632598</v>
      </c>
      <c r="H215" s="14">
        <f t="shared" ref="H215" si="70">IFERROR(H214/G213,0)</f>
        <v>0.82785739174383666</v>
      </c>
      <c r="I215" s="14">
        <f t="shared" ref="I215" si="71">IFERROR(I214/H213,0)</f>
        <v>-0.88269311272702589</v>
      </c>
    </row>
    <row r="216" spans="1:14" x14ac:dyDescent="0.3">
      <c r="A216" s="17"/>
      <c r="B216" s="8"/>
      <c r="C216" s="22"/>
      <c r="D216" s="22"/>
      <c r="E216" s="22"/>
      <c r="F216" s="22"/>
      <c r="G216" s="22"/>
      <c r="H216" s="22"/>
      <c r="I216" s="22"/>
    </row>
    <row r="217" spans="1:14" x14ac:dyDescent="0.3">
      <c r="A217" s="1" t="s">
        <v>21</v>
      </c>
      <c r="B217" s="8"/>
      <c r="C217" s="22"/>
      <c r="D217" s="22"/>
      <c r="E217" s="22"/>
      <c r="F217" s="22"/>
      <c r="G217" s="22"/>
      <c r="H217" s="22"/>
      <c r="I217" s="22"/>
    </row>
    <row r="218" spans="1:14" x14ac:dyDescent="0.3">
      <c r="A218" s="17"/>
      <c r="B218" s="8"/>
      <c r="C218" s="22"/>
      <c r="D218" s="22"/>
      <c r="E218" s="22"/>
      <c r="F218" s="22"/>
      <c r="G218" s="22"/>
      <c r="H218" s="22"/>
      <c r="I218" s="22"/>
    </row>
    <row r="219" spans="1:14" x14ac:dyDescent="0.3">
      <c r="A219" s="30" t="str">
        <f>+A51</f>
        <v>June 2025</v>
      </c>
      <c r="B219" s="8"/>
      <c r="C219" s="22"/>
      <c r="D219" s="23"/>
      <c r="E219" s="22"/>
      <c r="F219" s="22"/>
      <c r="G219" s="22"/>
      <c r="H219" s="22"/>
      <c r="I219" s="23"/>
      <c r="J219" s="34"/>
      <c r="K219" s="34"/>
      <c r="L219" s="34"/>
      <c r="M219" s="34"/>
    </row>
    <row r="220" spans="1:14" x14ac:dyDescent="0.3">
      <c r="A220" s="17" t="s">
        <v>210</v>
      </c>
      <c r="B220" s="8"/>
      <c r="C220" s="22"/>
      <c r="D220" s="23"/>
      <c r="E220" s="22"/>
      <c r="F220" s="22"/>
      <c r="G220" s="22"/>
      <c r="H220" s="22"/>
      <c r="I220" s="23"/>
      <c r="J220" s="39"/>
    </row>
    <row r="221" spans="1:14" x14ac:dyDescent="0.3">
      <c r="A221" s="17" t="s">
        <v>211</v>
      </c>
      <c r="B221" s="8"/>
      <c r="C221" s="22"/>
      <c r="D221" s="23"/>
      <c r="E221" s="22"/>
      <c r="F221" s="22"/>
      <c r="G221" s="22"/>
      <c r="H221" s="22"/>
      <c r="I221" s="23"/>
      <c r="N221" s="2"/>
    </row>
    <row r="222" spans="1:14" x14ac:dyDescent="0.3">
      <c r="A222" s="3" t="s">
        <v>272</v>
      </c>
      <c r="C222" s="22"/>
      <c r="D222" s="23"/>
      <c r="E222" s="22"/>
      <c r="F222" s="22"/>
      <c r="G222" s="22"/>
      <c r="H222" s="22"/>
      <c r="I222" s="23"/>
    </row>
    <row r="223" spans="1:14" x14ac:dyDescent="0.3">
      <c r="A223" s="17"/>
      <c r="B223" s="8"/>
      <c r="C223" s="22"/>
      <c r="D223" s="23"/>
      <c r="E223" s="22"/>
      <c r="F223" s="22"/>
      <c r="G223" s="22"/>
      <c r="H223" s="22"/>
      <c r="I223" s="23"/>
    </row>
    <row r="224" spans="1:14" x14ac:dyDescent="0.3">
      <c r="A224" s="29" t="str">
        <f>+A57</f>
        <v>July 2025</v>
      </c>
      <c r="B224" s="8"/>
      <c r="C224" s="22"/>
      <c r="D224" s="23"/>
      <c r="E224" s="22"/>
      <c r="F224" s="22"/>
      <c r="G224" s="22"/>
      <c r="H224" s="22"/>
      <c r="I224" s="23"/>
    </row>
    <row r="225" spans="1:14" x14ac:dyDescent="0.3">
      <c r="A225" s="17" t="s">
        <v>212</v>
      </c>
      <c r="B225" s="8"/>
      <c r="C225" s="22"/>
      <c r="D225" s="23"/>
      <c r="E225" s="22"/>
      <c r="F225" s="22"/>
      <c r="G225" s="22"/>
      <c r="H225" s="22"/>
      <c r="I225" s="23"/>
    </row>
    <row r="226" spans="1:14" x14ac:dyDescent="0.3">
      <c r="A226" s="17" t="s">
        <v>213</v>
      </c>
      <c r="B226" s="8"/>
      <c r="C226" s="22"/>
      <c r="D226" s="23"/>
      <c r="E226" s="22"/>
      <c r="F226" s="22"/>
      <c r="G226" s="22"/>
      <c r="H226" s="22"/>
      <c r="I226" s="23"/>
      <c r="N226" s="2"/>
    </row>
    <row r="227" spans="1:14" x14ac:dyDescent="0.3">
      <c r="A227" s="3" t="s">
        <v>72</v>
      </c>
      <c r="C227" s="22"/>
      <c r="D227" s="23"/>
      <c r="E227" s="22"/>
      <c r="F227" s="22"/>
      <c r="G227" s="22"/>
      <c r="H227" s="22"/>
      <c r="I227" s="23"/>
    </row>
    <row r="228" spans="1:14" x14ac:dyDescent="0.3">
      <c r="A228" s="17"/>
      <c r="B228" s="8"/>
      <c r="C228" s="22"/>
      <c r="D228" s="23"/>
      <c r="E228" s="22"/>
      <c r="F228" s="22"/>
      <c r="G228" s="22"/>
      <c r="H228" s="22"/>
      <c r="I228" s="23"/>
    </row>
    <row r="229" spans="1:14" x14ac:dyDescent="0.3">
      <c r="A229" s="30" t="str">
        <f>+A63</f>
        <v>August 2025</v>
      </c>
      <c r="B229" s="8"/>
      <c r="C229" s="22"/>
      <c r="D229" s="23"/>
      <c r="E229" s="22"/>
      <c r="F229" s="22"/>
      <c r="G229" s="22"/>
      <c r="H229" s="22"/>
      <c r="I229" s="23"/>
    </row>
    <row r="230" spans="1:14" x14ac:dyDescent="0.3">
      <c r="A230" s="17" t="s">
        <v>214</v>
      </c>
      <c r="B230" s="8"/>
      <c r="C230" s="22"/>
      <c r="D230" s="23"/>
      <c r="E230" s="22"/>
      <c r="F230" s="22"/>
      <c r="G230" s="22"/>
      <c r="H230" s="22"/>
      <c r="I230" s="23"/>
    </row>
    <row r="231" spans="1:14" x14ac:dyDescent="0.3">
      <c r="A231" s="17" t="s">
        <v>215</v>
      </c>
      <c r="B231" s="8"/>
      <c r="C231" s="22"/>
      <c r="D231" s="23"/>
      <c r="E231" s="22"/>
      <c r="F231" s="22"/>
      <c r="G231" s="22"/>
      <c r="H231" s="22"/>
      <c r="I231" s="23"/>
      <c r="N231" s="2"/>
    </row>
    <row r="232" spans="1:14" x14ac:dyDescent="0.3">
      <c r="A232" s="3" t="s">
        <v>72</v>
      </c>
      <c r="C232" s="22"/>
      <c r="D232" s="23"/>
      <c r="E232" s="22"/>
      <c r="F232" s="22"/>
      <c r="G232" s="22"/>
      <c r="H232" s="22"/>
      <c r="I232" s="23"/>
    </row>
    <row r="233" spans="1:14" x14ac:dyDescent="0.3">
      <c r="A233" s="17"/>
      <c r="B233" s="8"/>
      <c r="C233" s="22"/>
      <c r="D233" s="23"/>
      <c r="E233" s="22"/>
      <c r="F233" s="22"/>
      <c r="G233" s="22"/>
      <c r="H233" s="22"/>
      <c r="I233" s="23"/>
    </row>
    <row r="234" spans="1:14" x14ac:dyDescent="0.3">
      <c r="A234" s="29" t="str">
        <f>+A69</f>
        <v>September 2025</v>
      </c>
      <c r="B234" s="8"/>
      <c r="C234" s="22"/>
      <c r="D234" s="23"/>
      <c r="E234" s="22"/>
      <c r="F234" s="22"/>
      <c r="G234" s="22"/>
      <c r="H234" s="22"/>
      <c r="I234" s="23"/>
    </row>
    <row r="235" spans="1:14" x14ac:dyDescent="0.3">
      <c r="A235" s="17" t="s">
        <v>216</v>
      </c>
      <c r="B235" s="8"/>
      <c r="C235" s="22"/>
      <c r="D235" s="23"/>
      <c r="E235" s="22"/>
      <c r="F235" s="22"/>
      <c r="G235" s="22"/>
      <c r="H235" s="22"/>
      <c r="I235" s="23"/>
    </row>
    <row r="236" spans="1:14" x14ac:dyDescent="0.3">
      <c r="A236" s="17" t="s">
        <v>217</v>
      </c>
      <c r="B236" s="8"/>
      <c r="C236" s="22"/>
      <c r="D236" s="23"/>
      <c r="E236" s="22"/>
      <c r="F236" s="22"/>
      <c r="G236" s="22"/>
      <c r="H236" s="22"/>
      <c r="I236" s="23"/>
      <c r="N236" s="2"/>
    </row>
    <row r="237" spans="1:14" x14ac:dyDescent="0.3">
      <c r="A237" s="3" t="s">
        <v>266</v>
      </c>
      <c r="C237" s="22"/>
      <c r="D237" s="23"/>
      <c r="E237" s="22"/>
      <c r="F237" s="22"/>
      <c r="G237" s="22"/>
      <c r="H237" s="22"/>
      <c r="I237" s="23"/>
    </row>
    <row r="238" spans="1:14" x14ac:dyDescent="0.3">
      <c r="A238" s="17"/>
      <c r="B238" s="8"/>
      <c r="C238" s="22"/>
      <c r="D238" s="23"/>
      <c r="E238" s="22"/>
      <c r="F238" s="22"/>
      <c r="G238" s="22"/>
      <c r="H238" s="22"/>
      <c r="I238" s="23"/>
    </row>
    <row r="239" spans="1:14" ht="15.75" customHeight="1" x14ac:dyDescent="0.3">
      <c r="A239" s="30" t="str">
        <f>+A75</f>
        <v>October 2025</v>
      </c>
    </row>
    <row r="240" spans="1:14" ht="15.75" customHeight="1" x14ac:dyDescent="0.3">
      <c r="A240" s="3" t="s">
        <v>218</v>
      </c>
    </row>
    <row r="241" spans="1:14" ht="15.75" customHeight="1" x14ac:dyDescent="0.3">
      <c r="A241" s="3" t="s">
        <v>219</v>
      </c>
      <c r="N241" s="2"/>
    </row>
    <row r="242" spans="1:14" ht="15.75" customHeight="1" x14ac:dyDescent="0.3">
      <c r="A242" s="3" t="s">
        <v>266</v>
      </c>
    </row>
    <row r="243" spans="1:14" x14ac:dyDescent="0.3">
      <c r="A243" s="17"/>
      <c r="B243" s="8"/>
      <c r="C243" s="22"/>
      <c r="D243" s="23"/>
      <c r="E243" s="22"/>
      <c r="F243" s="22"/>
      <c r="G243" s="22"/>
      <c r="H243" s="22"/>
      <c r="I243" s="23"/>
    </row>
    <row r="244" spans="1:14" ht="15.75" customHeight="1" x14ac:dyDescent="0.3">
      <c r="A244" s="30" t="str">
        <f>+A81</f>
        <v>November 2025</v>
      </c>
    </row>
    <row r="245" spans="1:14" ht="15.75" customHeight="1" x14ac:dyDescent="0.3">
      <c r="A245" s="3" t="s">
        <v>220</v>
      </c>
    </row>
    <row r="246" spans="1:14" ht="15.75" customHeight="1" x14ac:dyDescent="0.3">
      <c r="A246" s="3" t="s">
        <v>221</v>
      </c>
      <c r="N246" s="2"/>
    </row>
    <row r="247" spans="1:14" ht="15.75" customHeight="1" x14ac:dyDescent="0.3">
      <c r="A247" s="3" t="s">
        <v>72</v>
      </c>
    </row>
    <row r="248" spans="1:14" ht="15.75" customHeight="1" x14ac:dyDescent="0.3"/>
    <row r="249" spans="1:14" ht="15.75" customHeight="1" x14ac:dyDescent="0.3"/>
    <row r="250" spans="1:14" ht="15.75" customHeight="1" x14ac:dyDescent="0.3">
      <c r="A250" s="6" t="s">
        <v>22</v>
      </c>
      <c r="B250" s="6" t="s">
        <v>56</v>
      </c>
      <c r="C250" s="6" t="str">
        <f>+$C$20</f>
        <v>May</v>
      </c>
      <c r="D250" s="6" t="str">
        <f>+$D$20</f>
        <v>Jun</v>
      </c>
      <c r="E250" s="6" t="str">
        <f>+$E$20</f>
        <v>Jul</v>
      </c>
      <c r="F250" s="6" t="str">
        <f>+$F$20</f>
        <v>Aug</v>
      </c>
      <c r="G250" s="6" t="str">
        <f>+$G$20</f>
        <v>Sep</v>
      </c>
      <c r="H250" s="6" t="str">
        <f>+$H$20</f>
        <v>Oct</v>
      </c>
      <c r="I250" s="6" t="str">
        <f>+$I$20</f>
        <v>Nov</v>
      </c>
    </row>
    <row r="251" spans="1:14" ht="15.75" customHeight="1" x14ac:dyDescent="0.3">
      <c r="A251" s="7" t="s">
        <v>71</v>
      </c>
      <c r="B251" s="32" t="s">
        <v>5</v>
      </c>
      <c r="C251" s="10">
        <v>226358.40000000002</v>
      </c>
      <c r="D251" s="10">
        <v>208049.46</v>
      </c>
      <c r="E251" s="10">
        <v>233474.46</v>
      </c>
      <c r="F251" s="10">
        <v>340427.93000000005</v>
      </c>
      <c r="G251" s="10">
        <v>61743.280000000006</v>
      </c>
      <c r="H251" s="10">
        <v>453188.88</v>
      </c>
      <c r="I251" s="10">
        <v>526461.97880000004</v>
      </c>
      <c r="K251" s="38"/>
    </row>
    <row r="252" spans="1:14" ht="15.75" customHeight="1" x14ac:dyDescent="0.3">
      <c r="A252" s="7"/>
      <c r="B252" s="8" t="s">
        <v>6</v>
      </c>
      <c r="C252" s="9"/>
      <c r="D252" s="10">
        <f t="shared" ref="D252" si="72">+D251-C251</f>
        <v>-18308.940000000031</v>
      </c>
      <c r="E252" s="10">
        <f t="shared" ref="E252:I252" si="73">+E251-D251</f>
        <v>25425</v>
      </c>
      <c r="F252" s="10">
        <f t="shared" si="73"/>
        <v>106953.47000000006</v>
      </c>
      <c r="G252" s="10">
        <f t="shared" si="73"/>
        <v>-278684.65000000002</v>
      </c>
      <c r="H252" s="10">
        <f t="shared" si="73"/>
        <v>391445.6</v>
      </c>
      <c r="I252" s="10">
        <f t="shared" si="73"/>
        <v>73273.098800000036</v>
      </c>
    </row>
    <row r="253" spans="1:14" ht="15.75" customHeight="1" x14ac:dyDescent="0.3">
      <c r="A253" s="11"/>
      <c r="B253" s="12" t="s">
        <v>7</v>
      </c>
      <c r="C253" s="13"/>
      <c r="D253" s="14">
        <f>IFERROR(D252/C251,0)</f>
        <v>-8.0884738538530176E-2</v>
      </c>
      <c r="E253" s="14">
        <f t="shared" ref="E253" si="74">IFERROR(E252/D251,0)</f>
        <v>0.12220651762326132</v>
      </c>
      <c r="F253" s="14">
        <f t="shared" ref="F253" si="75">IFERROR(F252/E251,0)</f>
        <v>0.45809494537432516</v>
      </c>
      <c r="G253" s="14">
        <f t="shared" ref="G253" si="76">IFERROR(G252/F251,0)</f>
        <v>-0.81863039263552784</v>
      </c>
      <c r="H253" s="14">
        <f t="shared" ref="H253" si="77">IFERROR(H252/G251,0)</f>
        <v>6.3398899442983909</v>
      </c>
      <c r="I253" s="14">
        <f t="shared" ref="I253" si="78">IFERROR(I252/H251,0)</f>
        <v>0.16168335551393059</v>
      </c>
    </row>
    <row r="254" spans="1:14" ht="15.75" customHeight="1" x14ac:dyDescent="0.3">
      <c r="A254" s="17"/>
      <c r="B254" s="8"/>
      <c r="C254" s="22"/>
      <c r="D254" s="22"/>
      <c r="E254" s="22"/>
      <c r="F254" s="22"/>
      <c r="G254" s="22"/>
      <c r="H254" s="22"/>
      <c r="I254" s="22"/>
    </row>
    <row r="255" spans="1:14" ht="15.75" customHeight="1" x14ac:dyDescent="0.3">
      <c r="A255" s="30" t="str">
        <f>+A51</f>
        <v>June 2025</v>
      </c>
      <c r="B255" s="8"/>
      <c r="C255" s="22"/>
      <c r="D255" s="22"/>
      <c r="E255" s="22"/>
      <c r="F255" s="22"/>
      <c r="G255" s="22"/>
      <c r="H255" s="22"/>
      <c r="I255" s="22"/>
      <c r="J255" s="34"/>
      <c r="K255" s="34"/>
      <c r="L255" s="34"/>
      <c r="M255" s="34"/>
    </row>
    <row r="256" spans="1:14" ht="15.75" customHeight="1" x14ac:dyDescent="0.3">
      <c r="A256" s="17" t="s">
        <v>222</v>
      </c>
      <c r="B256" s="8"/>
      <c r="C256" s="22"/>
      <c r="D256" s="23"/>
      <c r="E256" s="22"/>
      <c r="F256" s="22"/>
      <c r="G256" s="22"/>
      <c r="H256" s="22"/>
      <c r="I256" s="23"/>
      <c r="N256" s="2"/>
    </row>
    <row r="257" spans="1:14" ht="15.75" customHeight="1" x14ac:dyDescent="0.3">
      <c r="A257" s="3" t="s">
        <v>72</v>
      </c>
      <c r="B257" s="8"/>
      <c r="C257" s="22"/>
      <c r="D257" s="23"/>
      <c r="E257" s="22"/>
      <c r="F257" s="22"/>
      <c r="G257" s="22"/>
      <c r="H257" s="22"/>
      <c r="I257" s="23"/>
    </row>
    <row r="258" spans="1:14" ht="15.75" customHeight="1" x14ac:dyDescent="0.3">
      <c r="A258" s="17"/>
      <c r="B258" s="8"/>
      <c r="C258" s="22"/>
      <c r="D258" s="23"/>
      <c r="E258" s="22"/>
      <c r="F258" s="22"/>
      <c r="G258" s="22"/>
      <c r="H258" s="22"/>
      <c r="I258" s="23"/>
    </row>
    <row r="259" spans="1:14" ht="15.75" customHeight="1" x14ac:dyDescent="0.3">
      <c r="A259" s="29" t="str">
        <f>+A57</f>
        <v>July 2025</v>
      </c>
      <c r="B259" s="8"/>
      <c r="C259" s="22"/>
      <c r="D259" s="23"/>
      <c r="E259" s="22"/>
      <c r="F259" s="22"/>
      <c r="G259" s="22"/>
      <c r="H259" s="22"/>
      <c r="I259" s="23"/>
    </row>
    <row r="260" spans="1:14" ht="15.75" customHeight="1" x14ac:dyDescent="0.3">
      <c r="A260" s="17" t="s">
        <v>223</v>
      </c>
      <c r="B260" s="8"/>
      <c r="C260" s="22"/>
      <c r="D260" s="23"/>
      <c r="E260" s="22"/>
      <c r="F260" s="22"/>
      <c r="G260" s="22"/>
      <c r="H260" s="22"/>
      <c r="I260" s="23"/>
      <c r="N260" s="2"/>
    </row>
    <row r="261" spans="1:14" ht="15.75" customHeight="1" x14ac:dyDescent="0.3">
      <c r="A261" s="3" t="s">
        <v>72</v>
      </c>
      <c r="B261" s="8"/>
      <c r="C261" s="22"/>
      <c r="D261" s="23"/>
      <c r="E261" s="22"/>
      <c r="F261" s="22"/>
      <c r="G261" s="22"/>
      <c r="H261" s="22"/>
      <c r="I261" s="23"/>
    </row>
    <row r="262" spans="1:14" ht="15.75" customHeight="1" x14ac:dyDescent="0.3">
      <c r="A262" s="17"/>
      <c r="B262" s="8"/>
      <c r="C262" s="22"/>
      <c r="D262" s="23"/>
      <c r="E262" s="22"/>
      <c r="F262" s="22"/>
      <c r="G262" s="22"/>
      <c r="H262" s="22"/>
      <c r="I262" s="23"/>
    </row>
    <row r="263" spans="1:14" ht="15.75" customHeight="1" x14ac:dyDescent="0.3">
      <c r="A263" s="30" t="str">
        <f>+A63</f>
        <v>August 2025</v>
      </c>
      <c r="B263" s="8"/>
      <c r="C263" s="22"/>
      <c r="D263" s="23"/>
      <c r="E263" s="22"/>
      <c r="F263" s="22"/>
      <c r="G263" s="22"/>
      <c r="H263" s="22"/>
      <c r="I263" s="23"/>
    </row>
    <row r="264" spans="1:14" ht="15.75" customHeight="1" x14ac:dyDescent="0.3">
      <c r="A264" s="17" t="s">
        <v>224</v>
      </c>
      <c r="B264" s="8"/>
      <c r="C264" s="22"/>
      <c r="D264" s="23"/>
      <c r="E264" s="22"/>
      <c r="F264" s="22"/>
      <c r="G264" s="22"/>
      <c r="H264" s="22"/>
      <c r="I264" s="23"/>
      <c r="N264" s="2"/>
    </row>
    <row r="265" spans="1:14" ht="15.75" customHeight="1" x14ac:dyDescent="0.3">
      <c r="A265" s="3" t="s">
        <v>72</v>
      </c>
      <c r="B265" s="8"/>
      <c r="C265" s="22"/>
      <c r="D265" s="23"/>
      <c r="E265" s="22"/>
      <c r="F265" s="22"/>
      <c r="G265" s="22"/>
      <c r="H265" s="22"/>
      <c r="I265" s="23"/>
    </row>
    <row r="266" spans="1:14" ht="15.75" customHeight="1" x14ac:dyDescent="0.3">
      <c r="A266" s="17"/>
      <c r="B266" s="8"/>
      <c r="C266" s="22"/>
      <c r="D266" s="23"/>
      <c r="E266" s="22"/>
      <c r="F266" s="22"/>
      <c r="G266" s="22"/>
      <c r="H266" s="22"/>
      <c r="I266" s="23"/>
    </row>
    <row r="267" spans="1:14" ht="15.75" customHeight="1" x14ac:dyDescent="0.3">
      <c r="A267" s="29" t="str">
        <f>+A69</f>
        <v>September 2025</v>
      </c>
      <c r="B267" s="8"/>
      <c r="C267" s="22"/>
      <c r="D267" s="23"/>
      <c r="E267" s="22"/>
      <c r="F267" s="22"/>
      <c r="G267" s="22"/>
      <c r="H267" s="22"/>
      <c r="I267" s="23"/>
    </row>
    <row r="268" spans="1:14" ht="15.75" customHeight="1" x14ac:dyDescent="0.3">
      <c r="A268" s="17" t="s">
        <v>225</v>
      </c>
      <c r="B268" s="8"/>
      <c r="C268" s="22"/>
      <c r="D268" s="23"/>
      <c r="E268" s="22"/>
      <c r="F268" s="22"/>
      <c r="G268" s="22"/>
      <c r="H268" s="22"/>
      <c r="I268" s="23"/>
      <c r="N268" s="2"/>
    </row>
    <row r="269" spans="1:14" ht="15.75" customHeight="1" x14ac:dyDescent="0.3">
      <c r="A269" s="3" t="s">
        <v>72</v>
      </c>
      <c r="B269" s="8"/>
      <c r="C269" s="22"/>
      <c r="D269" s="23"/>
      <c r="E269" s="22"/>
      <c r="F269" s="22"/>
      <c r="G269" s="22"/>
      <c r="H269" s="22"/>
      <c r="I269" s="23"/>
    </row>
    <row r="270" spans="1:14" ht="15.75" customHeight="1" x14ac:dyDescent="0.3">
      <c r="A270" s="17"/>
      <c r="B270" s="8"/>
      <c r="C270" s="22"/>
      <c r="D270" s="23"/>
      <c r="E270" s="22"/>
      <c r="F270" s="22"/>
      <c r="G270" s="22"/>
      <c r="H270" s="22"/>
      <c r="I270" s="23"/>
    </row>
    <row r="271" spans="1:14" ht="15.75" customHeight="1" x14ac:dyDescent="0.3">
      <c r="A271" s="30" t="str">
        <f>+A75</f>
        <v>October 2025</v>
      </c>
      <c r="B271" s="8"/>
      <c r="C271" s="22"/>
      <c r="D271" s="23"/>
      <c r="E271" s="22"/>
      <c r="F271" s="22"/>
      <c r="G271" s="22"/>
      <c r="H271" s="22"/>
      <c r="I271" s="23"/>
    </row>
    <row r="272" spans="1:14" ht="15.75" customHeight="1" x14ac:dyDescent="0.3">
      <c r="A272" s="17" t="s">
        <v>226</v>
      </c>
      <c r="B272" s="8"/>
      <c r="C272" s="22"/>
      <c r="D272" s="23"/>
      <c r="E272" s="22"/>
      <c r="F272" s="22"/>
      <c r="G272" s="22"/>
      <c r="H272" s="22"/>
      <c r="I272" s="23"/>
      <c r="N272" s="2"/>
    </row>
    <row r="273" spans="1:14" ht="15.75" customHeight="1" x14ac:dyDescent="0.3">
      <c r="A273" s="3" t="s">
        <v>266</v>
      </c>
      <c r="B273" s="8"/>
      <c r="C273" s="22"/>
      <c r="D273" s="23"/>
      <c r="E273" s="22"/>
      <c r="F273" s="22"/>
      <c r="G273" s="22"/>
      <c r="H273" s="22"/>
      <c r="I273" s="23"/>
    </row>
    <row r="274" spans="1:14" ht="15.75" customHeight="1" x14ac:dyDescent="0.3">
      <c r="A274" s="17"/>
      <c r="B274" s="8"/>
      <c r="C274" s="22"/>
      <c r="D274" s="23"/>
      <c r="E274" s="22"/>
      <c r="F274" s="22"/>
      <c r="G274" s="22"/>
      <c r="H274" s="22"/>
      <c r="I274" s="23"/>
    </row>
    <row r="275" spans="1:14" ht="15.75" customHeight="1" x14ac:dyDescent="0.3">
      <c r="A275" s="30" t="str">
        <f>+A81</f>
        <v>November 2025</v>
      </c>
      <c r="B275" s="8"/>
      <c r="C275" s="22"/>
      <c r="D275" s="23"/>
      <c r="E275" s="22"/>
      <c r="F275" s="22"/>
      <c r="G275" s="22"/>
      <c r="H275" s="22"/>
      <c r="I275" s="23"/>
    </row>
    <row r="276" spans="1:14" ht="15.75" customHeight="1" x14ac:dyDescent="0.3">
      <c r="A276" s="17" t="s">
        <v>227</v>
      </c>
      <c r="B276" s="8"/>
      <c r="C276" s="22"/>
      <c r="D276" s="23"/>
      <c r="E276" s="22"/>
      <c r="F276" s="22"/>
      <c r="G276" s="22"/>
      <c r="H276" s="22"/>
      <c r="I276" s="23"/>
      <c r="N276" s="2"/>
    </row>
    <row r="277" spans="1:14" ht="15.75" customHeight="1" x14ac:dyDescent="0.3">
      <c r="A277" s="3" t="s">
        <v>266</v>
      </c>
      <c r="B277" s="8"/>
      <c r="C277" s="22"/>
      <c r="D277" s="23"/>
      <c r="E277" s="22"/>
      <c r="F277" s="22"/>
      <c r="G277" s="22"/>
      <c r="H277" s="22"/>
      <c r="I277" s="23"/>
    </row>
    <row r="278" spans="1:14" ht="15.75" customHeight="1" x14ac:dyDescent="0.3">
      <c r="A278" s="17"/>
      <c r="B278" s="8"/>
      <c r="C278" s="22"/>
      <c r="D278" s="23"/>
      <c r="E278" s="22"/>
      <c r="F278" s="22"/>
      <c r="G278" s="22"/>
      <c r="H278" s="22"/>
      <c r="I278" s="23"/>
    </row>
    <row r="279" spans="1:14" ht="15.75" customHeight="1" x14ac:dyDescent="0.3">
      <c r="B279" s="8"/>
      <c r="C279" s="22"/>
      <c r="D279" s="23"/>
      <c r="E279" s="22"/>
      <c r="F279" s="22"/>
      <c r="G279" s="22"/>
      <c r="H279" s="22"/>
      <c r="I279" s="23"/>
    </row>
    <row r="280" spans="1:14" ht="15.75" customHeight="1" x14ac:dyDescent="0.3">
      <c r="A280" s="17"/>
      <c r="B280" s="8"/>
      <c r="C280" s="22"/>
      <c r="D280" s="23"/>
      <c r="E280" s="22"/>
      <c r="F280" s="22"/>
      <c r="G280" s="22"/>
      <c r="H280" s="22"/>
      <c r="I280" s="23"/>
    </row>
    <row r="281" spans="1:14" ht="15.75" customHeight="1" x14ac:dyDescent="0.3">
      <c r="A281" s="17"/>
      <c r="B281" s="8"/>
      <c r="C281" s="22"/>
      <c r="D281" s="23"/>
      <c r="E281" s="22"/>
      <c r="F281" s="22"/>
      <c r="G281" s="22"/>
      <c r="H281" s="22"/>
      <c r="I281" s="23"/>
    </row>
    <row r="282" spans="1:14" ht="15.75" customHeight="1" x14ac:dyDescent="0.3">
      <c r="A282" s="17"/>
      <c r="B282" s="8"/>
      <c r="C282" s="22"/>
      <c r="D282" s="23"/>
      <c r="E282" s="22"/>
      <c r="F282" s="22"/>
      <c r="G282" s="22"/>
      <c r="H282" s="22"/>
      <c r="I282" s="23"/>
    </row>
    <row r="283" spans="1:14" ht="15.75" customHeight="1" x14ac:dyDescent="0.3">
      <c r="A283" s="24" t="s">
        <v>23</v>
      </c>
      <c r="B283" s="6" t="s">
        <v>55</v>
      </c>
      <c r="C283" s="6" t="str">
        <f>+$C$20</f>
        <v>May</v>
      </c>
      <c r="D283" s="6" t="str">
        <f>+$D$20</f>
        <v>Jun</v>
      </c>
      <c r="E283" s="6" t="str">
        <f>+$E$20</f>
        <v>Jul</v>
      </c>
      <c r="F283" s="6" t="str">
        <f>+$F$20</f>
        <v>Aug</v>
      </c>
      <c r="G283" s="6" t="str">
        <f>+$G$20</f>
        <v>Sep</v>
      </c>
      <c r="H283" s="6" t="str">
        <f>+$H$20</f>
        <v>Oct</v>
      </c>
      <c r="I283" s="6" t="str">
        <f>+$I$20</f>
        <v>Nov</v>
      </c>
    </row>
    <row r="284" spans="1:14" ht="15.75" customHeight="1" x14ac:dyDescent="0.3">
      <c r="A284" s="7" t="s">
        <v>71</v>
      </c>
      <c r="B284" s="32" t="s">
        <v>5</v>
      </c>
      <c r="C284" s="10">
        <v>348112.76</v>
      </c>
      <c r="D284" s="10">
        <v>268693.57999999996</v>
      </c>
      <c r="E284" s="10">
        <v>424933.07000000007</v>
      </c>
      <c r="F284" s="10">
        <v>332075.77</v>
      </c>
      <c r="G284" s="10">
        <v>84654.5</v>
      </c>
      <c r="H284" s="10">
        <v>231429.69</v>
      </c>
      <c r="I284" s="10">
        <v>169027.4112</v>
      </c>
      <c r="K284" s="38"/>
    </row>
    <row r="285" spans="1:14" ht="15.75" customHeight="1" x14ac:dyDescent="0.3">
      <c r="A285" s="7"/>
      <c r="B285" s="8" t="s">
        <v>6</v>
      </c>
      <c r="C285" s="9"/>
      <c r="D285" s="10">
        <f t="shared" ref="D285" si="79">+D284-C284</f>
        <v>-79419.180000000051</v>
      </c>
      <c r="E285" s="10">
        <f t="shared" ref="E285:I285" si="80">+E284-D284</f>
        <v>156239.49000000011</v>
      </c>
      <c r="F285" s="10">
        <f t="shared" si="80"/>
        <v>-92857.300000000047</v>
      </c>
      <c r="G285" s="10">
        <f t="shared" si="80"/>
        <v>-247421.27000000002</v>
      </c>
      <c r="H285" s="10">
        <f t="shared" si="80"/>
        <v>146775.19</v>
      </c>
      <c r="I285" s="10">
        <f t="shared" si="80"/>
        <v>-62402.2788</v>
      </c>
    </row>
    <row r="286" spans="1:14" ht="15.75" customHeight="1" x14ac:dyDescent="0.3">
      <c r="A286" s="11"/>
      <c r="B286" s="12" t="s">
        <v>7</v>
      </c>
      <c r="C286" s="13"/>
      <c r="D286" s="14">
        <f>IFERROR(D285/C284,0)</f>
        <v>-0.22814211119408564</v>
      </c>
      <c r="E286" s="14">
        <f t="shared" ref="E286" si="81">IFERROR(E285/D284,0)</f>
        <v>0.58147831444279441</v>
      </c>
      <c r="F286" s="14">
        <f t="shared" ref="F286" si="82">IFERROR(F285/E284,0)</f>
        <v>-0.21852217809265828</v>
      </c>
      <c r="G286" s="14">
        <f t="shared" ref="G286" si="83">IFERROR(G285/F284,0)</f>
        <v>-0.74507474604365143</v>
      </c>
      <c r="H286" s="14">
        <f t="shared" ref="H286" si="84">IFERROR(H285/G284,0)</f>
        <v>1.7338143867130513</v>
      </c>
      <c r="I286" s="14">
        <f t="shared" ref="I286" si="85">IFERROR(I285/H284,0)</f>
        <v>-0.26963817304512655</v>
      </c>
    </row>
    <row r="287" spans="1:14" ht="15.75" customHeight="1" x14ac:dyDescent="0.3"/>
    <row r="288" spans="1:14" ht="15.75" customHeight="1" x14ac:dyDescent="0.3">
      <c r="A288" s="30" t="str">
        <f>+A51</f>
        <v>June 2025</v>
      </c>
      <c r="J288" s="34"/>
      <c r="K288" s="34"/>
      <c r="L288" s="34"/>
      <c r="M288" s="34"/>
    </row>
    <row r="289" spans="1:14" ht="15.75" customHeight="1" x14ac:dyDescent="0.3">
      <c r="A289" s="17" t="s">
        <v>228</v>
      </c>
      <c r="D289" s="16"/>
      <c r="I289" s="16"/>
      <c r="N289" s="2"/>
    </row>
    <row r="290" spans="1:14" ht="15.75" customHeight="1" x14ac:dyDescent="0.3">
      <c r="A290" s="3" t="s">
        <v>72</v>
      </c>
      <c r="D290" s="16"/>
      <c r="I290" s="16"/>
    </row>
    <row r="291" spans="1:14" ht="15.75" customHeight="1" x14ac:dyDescent="0.3">
      <c r="A291" s="17"/>
      <c r="D291" s="16"/>
      <c r="I291" s="16"/>
    </row>
    <row r="292" spans="1:14" ht="15.75" customHeight="1" x14ac:dyDescent="0.3">
      <c r="A292" s="29" t="str">
        <f>+A57</f>
        <v>July 2025</v>
      </c>
      <c r="D292" s="16"/>
      <c r="I292" s="16"/>
    </row>
    <row r="293" spans="1:14" ht="15.75" customHeight="1" x14ac:dyDescent="0.3">
      <c r="A293" s="17" t="s">
        <v>229</v>
      </c>
      <c r="D293" s="16"/>
      <c r="I293" s="16"/>
      <c r="N293" s="2"/>
    </row>
    <row r="294" spans="1:14" ht="15.75" customHeight="1" x14ac:dyDescent="0.3">
      <c r="A294" s="3" t="s">
        <v>267</v>
      </c>
      <c r="D294" s="16"/>
      <c r="I294" s="16"/>
    </row>
    <row r="295" spans="1:14" ht="15.75" customHeight="1" x14ac:dyDescent="0.3">
      <c r="A295" s="17"/>
      <c r="D295" s="16"/>
      <c r="I295" s="16"/>
    </row>
    <row r="296" spans="1:14" ht="15.75" customHeight="1" x14ac:dyDescent="0.3">
      <c r="A296" s="30" t="str">
        <f>+A63</f>
        <v>August 2025</v>
      </c>
      <c r="D296" s="16"/>
      <c r="I296" s="16"/>
    </row>
    <row r="297" spans="1:14" ht="15.75" customHeight="1" x14ac:dyDescent="0.3">
      <c r="A297" s="17" t="s">
        <v>230</v>
      </c>
      <c r="D297" s="16"/>
      <c r="I297" s="16"/>
      <c r="N297" s="2"/>
    </row>
    <row r="298" spans="1:14" ht="15.75" customHeight="1" x14ac:dyDescent="0.3">
      <c r="A298" s="3" t="s">
        <v>72</v>
      </c>
      <c r="D298" s="16"/>
      <c r="I298" s="16"/>
    </row>
    <row r="299" spans="1:14" ht="15.75" customHeight="1" x14ac:dyDescent="0.3">
      <c r="A299" s="17"/>
      <c r="D299" s="16"/>
      <c r="I299" s="16"/>
    </row>
    <row r="300" spans="1:14" ht="15.75" customHeight="1" x14ac:dyDescent="0.3">
      <c r="A300" s="29" t="str">
        <f>+A69</f>
        <v>September 2025</v>
      </c>
      <c r="D300" s="16"/>
      <c r="I300" s="16"/>
    </row>
    <row r="301" spans="1:14" ht="15.75" customHeight="1" x14ac:dyDescent="0.3">
      <c r="A301" s="17" t="s">
        <v>231</v>
      </c>
      <c r="D301" s="16"/>
      <c r="I301" s="16"/>
      <c r="N301" s="2"/>
    </row>
    <row r="302" spans="1:14" ht="15.75" customHeight="1" x14ac:dyDescent="0.3">
      <c r="A302" s="3" t="s">
        <v>72</v>
      </c>
      <c r="D302" s="16"/>
      <c r="I302" s="16"/>
    </row>
    <row r="303" spans="1:14" ht="15.75" customHeight="1" x14ac:dyDescent="0.3">
      <c r="A303" s="17"/>
      <c r="D303" s="16"/>
      <c r="I303" s="16"/>
    </row>
    <row r="304" spans="1:14" ht="15.75" customHeight="1" x14ac:dyDescent="0.3">
      <c r="A304" s="30" t="str">
        <f>+A75</f>
        <v>October 2025</v>
      </c>
      <c r="D304" s="16"/>
      <c r="I304" s="16"/>
    </row>
    <row r="305" spans="1:14" ht="15.75" customHeight="1" x14ac:dyDescent="0.3">
      <c r="A305" s="17" t="s">
        <v>232</v>
      </c>
      <c r="D305" s="16"/>
      <c r="I305" s="16"/>
      <c r="N305" s="2"/>
    </row>
    <row r="306" spans="1:14" ht="15.75" customHeight="1" x14ac:dyDescent="0.3">
      <c r="A306" s="3" t="s">
        <v>72</v>
      </c>
      <c r="D306" s="16"/>
      <c r="I306" s="16"/>
    </row>
    <row r="307" spans="1:14" ht="15.75" customHeight="1" x14ac:dyDescent="0.3">
      <c r="A307" s="17"/>
      <c r="D307" s="16"/>
      <c r="I307" s="16"/>
    </row>
    <row r="308" spans="1:14" ht="15.75" customHeight="1" x14ac:dyDescent="0.3">
      <c r="A308" s="30" t="str">
        <f>+A81</f>
        <v>November 2025</v>
      </c>
      <c r="D308" s="16"/>
      <c r="I308" s="16"/>
    </row>
    <row r="309" spans="1:14" ht="15.75" customHeight="1" x14ac:dyDescent="0.3">
      <c r="A309" s="3" t="s">
        <v>233</v>
      </c>
      <c r="D309" s="16"/>
      <c r="I309" s="16"/>
      <c r="N309" s="2"/>
    </row>
    <row r="310" spans="1:14" ht="15.75" customHeight="1" x14ac:dyDescent="0.3">
      <c r="A310" s="3" t="s">
        <v>266</v>
      </c>
      <c r="D310" s="16"/>
      <c r="I310" s="16"/>
    </row>
    <row r="311" spans="1:14" ht="15.75" customHeight="1" x14ac:dyDescent="0.3"/>
    <row r="312" spans="1:14" x14ac:dyDescent="0.3">
      <c r="A312" s="50" t="s">
        <v>24</v>
      </c>
    </row>
    <row r="313" spans="1:14" x14ac:dyDescent="0.3">
      <c r="A313" s="6" t="s">
        <v>61</v>
      </c>
      <c r="B313" s="6" t="s">
        <v>26</v>
      </c>
      <c r="C313" s="6" t="str">
        <f>+$C$20</f>
        <v>May</v>
      </c>
      <c r="D313" s="6" t="str">
        <f>+$D$20</f>
        <v>Jun</v>
      </c>
      <c r="E313" s="6" t="str">
        <f>+$E$20</f>
        <v>Jul</v>
      </c>
      <c r="F313" s="6" t="str">
        <f>+$F$20</f>
        <v>Aug</v>
      </c>
      <c r="G313" s="6" t="str">
        <f>+$G$20</f>
        <v>Sep</v>
      </c>
      <c r="H313" s="6" t="str">
        <f>+$H$20</f>
        <v>Oct</v>
      </c>
      <c r="I313" s="6" t="str">
        <f>+$I$20</f>
        <v>Nov</v>
      </c>
    </row>
    <row r="314" spans="1:14" x14ac:dyDescent="0.3">
      <c r="A314" s="7"/>
      <c r="B314" s="32" t="s">
        <v>5</v>
      </c>
      <c r="C314" s="60">
        <v>750</v>
      </c>
      <c r="D314" s="60">
        <v>85.25</v>
      </c>
      <c r="E314" s="61">
        <v>13596</v>
      </c>
      <c r="F314" s="51">
        <v>36923.75</v>
      </c>
      <c r="G314" s="60">
        <v>30598.75</v>
      </c>
      <c r="H314" s="60">
        <v>3342.85</v>
      </c>
      <c r="I314" s="60">
        <v>0</v>
      </c>
      <c r="K314" s="38"/>
    </row>
    <row r="315" spans="1:14" x14ac:dyDescent="0.3">
      <c r="A315" s="7"/>
      <c r="B315" s="8" t="s">
        <v>6</v>
      </c>
      <c r="C315" s="9"/>
      <c r="D315" s="10">
        <f t="shared" ref="D315" si="86">+D314-C314</f>
        <v>-664.75</v>
      </c>
      <c r="E315" s="10">
        <f t="shared" ref="E315:I315" si="87">+E314-D314</f>
        <v>13510.75</v>
      </c>
      <c r="F315" s="10">
        <f>+F314-E314</f>
        <v>23327.75</v>
      </c>
      <c r="G315" s="10">
        <f t="shared" si="87"/>
        <v>-6325</v>
      </c>
      <c r="H315" s="10">
        <f t="shared" si="87"/>
        <v>-27255.9</v>
      </c>
      <c r="I315" s="10">
        <f t="shared" si="87"/>
        <v>-3342.85</v>
      </c>
    </row>
    <row r="316" spans="1:14" x14ac:dyDescent="0.3">
      <c r="A316" s="11"/>
      <c r="B316" s="62" t="s">
        <v>25</v>
      </c>
      <c r="C316" s="13"/>
      <c r="D316" s="14">
        <f>IFERROR(D315/C314,0)</f>
        <v>-0.88633333333333331</v>
      </c>
      <c r="E316" s="14">
        <f t="shared" ref="E316" si="88">IFERROR(E315/D314,0)</f>
        <v>158.48387096774192</v>
      </c>
      <c r="F316" s="14">
        <f t="shared" ref="F316" si="89">IFERROR(F315/E314,0)</f>
        <v>1.7157803765813475</v>
      </c>
      <c r="G316" s="14">
        <f t="shared" ref="G316" si="90">IFERROR(G315/F314,0)</f>
        <v>-0.17129896069602898</v>
      </c>
      <c r="H316" s="14">
        <f t="shared" ref="H316" si="91">IFERROR(H315/G314,0)</f>
        <v>-0.8907520732056049</v>
      </c>
      <c r="I316" s="14">
        <f t="shared" ref="I316" si="92">IFERROR(I315/H314,0)</f>
        <v>-1</v>
      </c>
    </row>
    <row r="317" spans="1:14" x14ac:dyDescent="0.3">
      <c r="A317" s="63"/>
      <c r="B317" s="8"/>
      <c r="C317" s="22"/>
      <c r="D317" s="22"/>
      <c r="E317" s="22"/>
      <c r="F317" s="22"/>
      <c r="G317" s="22"/>
      <c r="H317" s="22"/>
      <c r="I317" s="22"/>
    </row>
    <row r="318" spans="1:14" x14ac:dyDescent="0.3">
      <c r="A318" s="64"/>
    </row>
    <row r="319" spans="1:14" x14ac:dyDescent="0.3">
      <c r="A319" s="6" t="s">
        <v>62</v>
      </c>
      <c r="B319" s="6" t="s">
        <v>27</v>
      </c>
      <c r="C319" s="6" t="str">
        <f>+$C$20</f>
        <v>May</v>
      </c>
      <c r="D319" s="6" t="str">
        <f>+$D$20</f>
        <v>Jun</v>
      </c>
      <c r="E319" s="6" t="str">
        <f>+$E$20</f>
        <v>Jul</v>
      </c>
      <c r="F319" s="6" t="str">
        <f>+$F$20</f>
        <v>Aug</v>
      </c>
      <c r="G319" s="6" t="str">
        <f>+$G$20</f>
        <v>Sep</v>
      </c>
      <c r="H319" s="6" t="str">
        <f>+$H$20</f>
        <v>Oct</v>
      </c>
      <c r="I319" s="6" t="str">
        <f>+$I$20</f>
        <v>Nov</v>
      </c>
    </row>
    <row r="320" spans="1:14" x14ac:dyDescent="0.3">
      <c r="A320" s="7"/>
      <c r="B320" s="32" t="s">
        <v>5</v>
      </c>
      <c r="C320" s="10">
        <v>30467.91</v>
      </c>
      <c r="D320" s="10">
        <v>22934.400000000001</v>
      </c>
      <c r="E320" s="10">
        <v>421.6</v>
      </c>
      <c r="F320" s="10">
        <v>527</v>
      </c>
      <c r="G320" s="10">
        <v>42749.8</v>
      </c>
      <c r="H320" s="10">
        <v>37256.959999999999</v>
      </c>
      <c r="I320" s="10">
        <v>25950</v>
      </c>
      <c r="K320" s="38"/>
    </row>
    <row r="321" spans="1:11" x14ac:dyDescent="0.3">
      <c r="A321" s="7"/>
      <c r="B321" s="8" t="s">
        <v>6</v>
      </c>
      <c r="C321" s="9"/>
      <c r="D321" s="10">
        <f t="shared" ref="D321" si="93">+D320-C320</f>
        <v>-7533.5099999999984</v>
      </c>
      <c r="E321" s="10">
        <f t="shared" ref="E321:I321" si="94">+E320-D320</f>
        <v>-22512.800000000003</v>
      </c>
      <c r="F321" s="10">
        <f t="shared" si="94"/>
        <v>105.39999999999998</v>
      </c>
      <c r="G321" s="10">
        <f t="shared" si="94"/>
        <v>42222.8</v>
      </c>
      <c r="H321" s="10">
        <f t="shared" si="94"/>
        <v>-5492.8400000000038</v>
      </c>
      <c r="I321" s="10">
        <f t="shared" si="94"/>
        <v>-11306.96</v>
      </c>
    </row>
    <row r="322" spans="1:11" x14ac:dyDescent="0.3">
      <c r="A322" s="11"/>
      <c r="B322" s="12" t="s">
        <v>25</v>
      </c>
      <c r="C322" s="25"/>
      <c r="D322" s="14">
        <f>IFERROR(D321/C320,0)</f>
        <v>-0.2472604783196484</v>
      </c>
      <c r="E322" s="14">
        <f t="shared" ref="E322" si="95">IFERROR(E321/D320,0)</f>
        <v>-0.98161713408678675</v>
      </c>
      <c r="F322" s="14">
        <f t="shared" ref="F322" si="96">IFERROR(F321/E320,0)</f>
        <v>0.24999999999999994</v>
      </c>
      <c r="G322" s="14">
        <f t="shared" ref="G322" si="97">IFERROR(G321/F320,0)</f>
        <v>80.119165085389</v>
      </c>
      <c r="H322" s="14">
        <f t="shared" ref="H322" si="98">IFERROR(H321/G320,0)</f>
        <v>-0.12848808649397198</v>
      </c>
      <c r="I322" s="14">
        <f t="shared" ref="I322" si="99">IFERROR(I321/H320,0)</f>
        <v>-0.30348584532930223</v>
      </c>
    </row>
    <row r="323" spans="1:11" x14ac:dyDescent="0.3">
      <c r="A323" s="17"/>
      <c r="B323" s="8"/>
      <c r="C323" s="18"/>
      <c r="D323" s="65"/>
      <c r="E323" s="65"/>
      <c r="F323" s="65"/>
      <c r="G323" s="65"/>
      <c r="H323" s="65"/>
      <c r="I323" s="65"/>
    </row>
    <row r="324" spans="1:11" ht="15.75" customHeight="1" x14ac:dyDescent="0.3"/>
    <row r="325" spans="1:11" x14ac:dyDescent="0.3">
      <c r="A325" s="6" t="s">
        <v>84</v>
      </c>
      <c r="B325" s="6" t="s">
        <v>27</v>
      </c>
      <c r="C325" s="6" t="str">
        <f>+$C$20</f>
        <v>May</v>
      </c>
      <c r="D325" s="6" t="str">
        <f>+$D$20</f>
        <v>Jun</v>
      </c>
      <c r="E325" s="6" t="str">
        <f>+$E$20</f>
        <v>Jul</v>
      </c>
      <c r="F325" s="6" t="str">
        <f>+$F$20</f>
        <v>Aug</v>
      </c>
      <c r="G325" s="6" t="str">
        <f>+$G$20</f>
        <v>Sep</v>
      </c>
      <c r="H325" s="6" t="str">
        <f>+$H$20</f>
        <v>Oct</v>
      </c>
      <c r="I325" s="6" t="str">
        <f>+$I$20</f>
        <v>Nov</v>
      </c>
    </row>
    <row r="326" spans="1:11" x14ac:dyDescent="0.3">
      <c r="A326" s="7"/>
      <c r="B326" s="32" t="s">
        <v>5</v>
      </c>
      <c r="C326" s="10">
        <v>0</v>
      </c>
      <c r="D326" s="10">
        <v>0</v>
      </c>
      <c r="E326" s="10">
        <v>0</v>
      </c>
      <c r="F326" s="10">
        <v>0</v>
      </c>
      <c r="G326" s="10">
        <v>0</v>
      </c>
      <c r="H326" s="10">
        <v>0</v>
      </c>
      <c r="I326" s="10">
        <v>0</v>
      </c>
      <c r="K326" s="38"/>
    </row>
    <row r="327" spans="1:11" x14ac:dyDescent="0.3">
      <c r="A327" s="7"/>
      <c r="B327" s="8" t="s">
        <v>6</v>
      </c>
      <c r="C327" s="9"/>
      <c r="D327" s="10">
        <f t="shared" ref="D327" si="100">+D326-C326</f>
        <v>0</v>
      </c>
      <c r="E327" s="10">
        <f t="shared" ref="E327" si="101">+E326-D326</f>
        <v>0</v>
      </c>
      <c r="F327" s="10">
        <f t="shared" ref="F327" si="102">+F326-E326</f>
        <v>0</v>
      </c>
      <c r="G327" s="10">
        <f t="shared" ref="G327" si="103">+G326-F326</f>
        <v>0</v>
      </c>
      <c r="H327" s="10">
        <f t="shared" ref="H327" si="104">+H326-G326</f>
        <v>0</v>
      </c>
      <c r="I327" s="10">
        <f t="shared" ref="I327" si="105">+I326-H326</f>
        <v>0</v>
      </c>
    </row>
    <row r="328" spans="1:11" x14ac:dyDescent="0.3">
      <c r="A328" s="11"/>
      <c r="B328" s="12" t="s">
        <v>25</v>
      </c>
      <c r="C328" s="25"/>
      <c r="D328" s="14">
        <f>IFERROR(D327/C326,0)</f>
        <v>0</v>
      </c>
      <c r="E328" s="14">
        <f t="shared" ref="E328" si="106">IFERROR(E327/D326,0)</f>
        <v>0</v>
      </c>
      <c r="F328" s="14">
        <f t="shared" ref="F328" si="107">IFERROR(F327/E326,0)</f>
        <v>0</v>
      </c>
      <c r="G328" s="14">
        <f t="shared" ref="G328" si="108">IFERROR(G327/F326,0)</f>
        <v>0</v>
      </c>
      <c r="H328" s="14">
        <f t="shared" ref="H328" si="109">IFERROR(H327/G326,0)</f>
        <v>0</v>
      </c>
      <c r="I328" s="14">
        <f t="shared" ref="I328" si="110">IFERROR(I327/H326,0)</f>
        <v>0</v>
      </c>
    </row>
    <row r="329" spans="1:11" x14ac:dyDescent="0.3">
      <c r="A329" s="17"/>
      <c r="B329" s="8"/>
      <c r="C329" s="18"/>
      <c r="D329" s="65"/>
      <c r="E329" s="65"/>
      <c r="F329" s="65"/>
      <c r="G329" s="65"/>
      <c r="H329" s="65"/>
      <c r="I329" s="65"/>
    </row>
    <row r="330" spans="1:11" x14ac:dyDescent="0.3">
      <c r="A330" s="17"/>
      <c r="B330" s="8"/>
      <c r="C330" s="18"/>
      <c r="D330" s="65"/>
      <c r="E330" s="65"/>
      <c r="F330" s="65"/>
      <c r="G330" s="65"/>
      <c r="H330" s="65"/>
      <c r="I330" s="65"/>
    </row>
    <row r="331" spans="1:11" x14ac:dyDescent="0.3">
      <c r="A331" s="6" t="s">
        <v>85</v>
      </c>
      <c r="B331" s="6" t="s">
        <v>27</v>
      </c>
      <c r="C331" s="6" t="str">
        <f>+$C$20</f>
        <v>May</v>
      </c>
      <c r="D331" s="6" t="str">
        <f>+$D$20</f>
        <v>Jun</v>
      </c>
      <c r="E331" s="6" t="str">
        <f>+$E$20</f>
        <v>Jul</v>
      </c>
      <c r="F331" s="6" t="str">
        <f>+$F$20</f>
        <v>Aug</v>
      </c>
      <c r="G331" s="6" t="str">
        <f>+$G$20</f>
        <v>Sep</v>
      </c>
      <c r="H331" s="6" t="str">
        <f>+$H$20</f>
        <v>Oct</v>
      </c>
      <c r="I331" s="6" t="str">
        <f>+$I$20</f>
        <v>Nov</v>
      </c>
    </row>
    <row r="332" spans="1:11" x14ac:dyDescent="0.3">
      <c r="A332" s="7"/>
      <c r="B332" s="32" t="s">
        <v>5</v>
      </c>
      <c r="C332" s="10">
        <v>0</v>
      </c>
      <c r="D332" s="10">
        <v>0</v>
      </c>
      <c r="E332" s="10">
        <v>0</v>
      </c>
      <c r="F332" s="10">
        <v>0</v>
      </c>
      <c r="G332" s="10">
        <v>0</v>
      </c>
      <c r="H332" s="10">
        <v>0</v>
      </c>
      <c r="I332" s="10">
        <v>0</v>
      </c>
      <c r="K332" s="38"/>
    </row>
    <row r="333" spans="1:11" x14ac:dyDescent="0.3">
      <c r="A333" s="7"/>
      <c r="B333" s="8" t="s">
        <v>6</v>
      </c>
      <c r="C333" s="9"/>
      <c r="D333" s="10">
        <f t="shared" ref="D333" si="111">+D332-C332</f>
        <v>0</v>
      </c>
      <c r="E333" s="10">
        <f t="shared" ref="E333" si="112">+E332-D332</f>
        <v>0</v>
      </c>
      <c r="F333" s="10">
        <f t="shared" ref="F333" si="113">+F332-E332</f>
        <v>0</v>
      </c>
      <c r="G333" s="10">
        <f t="shared" ref="G333" si="114">+G332-F332</f>
        <v>0</v>
      </c>
      <c r="H333" s="10">
        <f t="shared" ref="H333" si="115">+H332-G332</f>
        <v>0</v>
      </c>
      <c r="I333" s="10">
        <f t="shared" ref="I333" si="116">+I332-H332</f>
        <v>0</v>
      </c>
    </row>
    <row r="334" spans="1:11" x14ac:dyDescent="0.3">
      <c r="A334" s="11"/>
      <c r="B334" s="12" t="s">
        <v>25</v>
      </c>
      <c r="C334" s="25"/>
      <c r="D334" s="14">
        <f>IFERROR(D333/C332,0)</f>
        <v>0</v>
      </c>
      <c r="E334" s="14">
        <f t="shared" ref="E334" si="117">IFERROR(E333/D332,0)</f>
        <v>0</v>
      </c>
      <c r="F334" s="14">
        <f t="shared" ref="F334" si="118">IFERROR(F333/E332,0)</f>
        <v>0</v>
      </c>
      <c r="G334" s="14">
        <f t="shared" ref="G334" si="119">IFERROR(G333/F332,0)</f>
        <v>0</v>
      </c>
      <c r="H334" s="14">
        <f t="shared" ref="H334" si="120">IFERROR(H333/G332,0)</f>
        <v>0</v>
      </c>
      <c r="I334" s="14">
        <f t="shared" ref="I334" si="121">IFERROR(I333/H332,0)</f>
        <v>0</v>
      </c>
    </row>
    <row r="335" spans="1:11" x14ac:dyDescent="0.3">
      <c r="A335" s="17"/>
      <c r="B335" s="8"/>
      <c r="C335" s="18"/>
      <c r="D335" s="65"/>
      <c r="E335" s="65"/>
      <c r="F335" s="65"/>
      <c r="G335" s="65"/>
      <c r="H335" s="65"/>
      <c r="I335" s="65"/>
    </row>
    <row r="336" spans="1:11" x14ac:dyDescent="0.3">
      <c r="A336" s="17"/>
      <c r="B336" s="8"/>
      <c r="C336" s="18"/>
      <c r="D336" s="65"/>
      <c r="E336" s="65"/>
      <c r="F336" s="65"/>
      <c r="G336" s="65"/>
      <c r="H336" s="65"/>
      <c r="I336" s="65"/>
    </row>
    <row r="337" spans="1:11" x14ac:dyDescent="0.3">
      <c r="A337" s="6" t="s">
        <v>86</v>
      </c>
      <c r="B337" s="6" t="s">
        <v>27</v>
      </c>
      <c r="C337" s="6" t="str">
        <f>+$C$20</f>
        <v>May</v>
      </c>
      <c r="D337" s="6" t="str">
        <f>+$D$20</f>
        <v>Jun</v>
      </c>
      <c r="E337" s="6" t="str">
        <f>+$E$20</f>
        <v>Jul</v>
      </c>
      <c r="F337" s="6" t="str">
        <f>+$F$20</f>
        <v>Aug</v>
      </c>
      <c r="G337" s="6" t="str">
        <f>+$G$20</f>
        <v>Sep</v>
      </c>
      <c r="H337" s="6" t="str">
        <f>+$H$20</f>
        <v>Oct</v>
      </c>
      <c r="I337" s="6" t="str">
        <f>+$I$20</f>
        <v>Nov</v>
      </c>
    </row>
    <row r="338" spans="1:11" x14ac:dyDescent="0.3">
      <c r="A338" s="7"/>
      <c r="B338" s="32" t="s">
        <v>5</v>
      </c>
      <c r="C338" s="10">
        <v>0</v>
      </c>
      <c r="D338" s="10">
        <v>0</v>
      </c>
      <c r="E338" s="10">
        <v>0</v>
      </c>
      <c r="F338" s="10">
        <v>0</v>
      </c>
      <c r="G338" s="10">
        <v>0</v>
      </c>
      <c r="H338" s="10">
        <v>0</v>
      </c>
      <c r="I338" s="10">
        <v>0</v>
      </c>
      <c r="K338" s="38"/>
    </row>
    <row r="339" spans="1:11" x14ac:dyDescent="0.3">
      <c r="A339" s="7"/>
      <c r="B339" s="8" t="s">
        <v>6</v>
      </c>
      <c r="C339" s="9"/>
      <c r="D339" s="10">
        <f t="shared" ref="D339" si="122">+D338-C338</f>
        <v>0</v>
      </c>
      <c r="E339" s="10">
        <f t="shared" ref="E339" si="123">+E338-D338</f>
        <v>0</v>
      </c>
      <c r="F339" s="10">
        <f t="shared" ref="F339" si="124">+F338-E338</f>
        <v>0</v>
      </c>
      <c r="G339" s="10">
        <f t="shared" ref="G339" si="125">+G338-F338</f>
        <v>0</v>
      </c>
      <c r="H339" s="10">
        <f t="shared" ref="H339" si="126">+H338-G338</f>
        <v>0</v>
      </c>
      <c r="I339" s="10">
        <f t="shared" ref="I339" si="127">+I338-H338</f>
        <v>0</v>
      </c>
    </row>
    <row r="340" spans="1:11" x14ac:dyDescent="0.3">
      <c r="A340" s="11"/>
      <c r="B340" s="12" t="s">
        <v>25</v>
      </c>
      <c r="C340" s="25"/>
      <c r="D340" s="14">
        <f>IFERROR(D339/C338,0)</f>
        <v>0</v>
      </c>
      <c r="E340" s="14">
        <f t="shared" ref="E340" si="128">IFERROR(E339/D338,0)</f>
        <v>0</v>
      </c>
      <c r="F340" s="14">
        <f t="shared" ref="F340" si="129">IFERROR(F339/E338,0)</f>
        <v>0</v>
      </c>
      <c r="G340" s="14">
        <f t="shared" ref="G340" si="130">IFERROR(G339/F338,0)</f>
        <v>0</v>
      </c>
      <c r="H340" s="14">
        <f t="shared" ref="H340" si="131">IFERROR(H339/G338,0)</f>
        <v>0</v>
      </c>
      <c r="I340" s="14">
        <f t="shared" ref="I340" si="132">IFERROR(I339/H338,0)</f>
        <v>0</v>
      </c>
    </row>
    <row r="341" spans="1:11" x14ac:dyDescent="0.3">
      <c r="A341" s="17"/>
      <c r="B341" s="8"/>
      <c r="C341" s="18"/>
      <c r="D341" s="65"/>
      <c r="E341" s="65"/>
      <c r="F341" s="65"/>
      <c r="G341" s="65"/>
      <c r="H341" s="65"/>
      <c r="I341" s="65"/>
    </row>
    <row r="342" spans="1:11" x14ac:dyDescent="0.3">
      <c r="A342" s="17"/>
      <c r="B342" s="8"/>
      <c r="C342" s="18"/>
      <c r="D342" s="65"/>
      <c r="E342" s="65"/>
      <c r="F342" s="65"/>
      <c r="G342" s="65"/>
      <c r="H342" s="65"/>
      <c r="I342" s="65"/>
    </row>
    <row r="343" spans="1:11" x14ac:dyDescent="0.3">
      <c r="A343" s="6" t="s">
        <v>86</v>
      </c>
      <c r="B343" s="6" t="s">
        <v>27</v>
      </c>
      <c r="C343" s="6" t="str">
        <f>+$C$20</f>
        <v>May</v>
      </c>
      <c r="D343" s="6" t="str">
        <f>+$D$20</f>
        <v>Jun</v>
      </c>
      <c r="E343" s="6" t="str">
        <f>+$E$20</f>
        <v>Jul</v>
      </c>
      <c r="F343" s="6" t="str">
        <f>+$F$20</f>
        <v>Aug</v>
      </c>
      <c r="G343" s="6" t="str">
        <f>+$G$20</f>
        <v>Sep</v>
      </c>
      <c r="H343" s="6" t="str">
        <f>+$H$20</f>
        <v>Oct</v>
      </c>
      <c r="I343" s="6" t="str">
        <f>+$I$20</f>
        <v>Nov</v>
      </c>
    </row>
    <row r="344" spans="1:11" x14ac:dyDescent="0.3">
      <c r="A344" s="7"/>
      <c r="B344" s="32" t="s">
        <v>5</v>
      </c>
      <c r="C344" s="10">
        <v>0</v>
      </c>
      <c r="D344" s="10">
        <v>0</v>
      </c>
      <c r="E344" s="10">
        <v>0</v>
      </c>
      <c r="F344" s="10">
        <v>0</v>
      </c>
      <c r="G344" s="10">
        <v>0</v>
      </c>
      <c r="H344" s="10">
        <v>0</v>
      </c>
      <c r="I344" s="10">
        <v>0</v>
      </c>
      <c r="K344" s="38"/>
    </row>
    <row r="345" spans="1:11" x14ac:dyDescent="0.3">
      <c r="A345" s="7"/>
      <c r="B345" s="8" t="s">
        <v>6</v>
      </c>
      <c r="C345" s="9"/>
      <c r="D345" s="10">
        <f t="shared" ref="D345" si="133">+D344-C344</f>
        <v>0</v>
      </c>
      <c r="E345" s="10">
        <f t="shared" ref="E345" si="134">+E344-D344</f>
        <v>0</v>
      </c>
      <c r="F345" s="10">
        <f t="shared" ref="F345" si="135">+F344-E344</f>
        <v>0</v>
      </c>
      <c r="G345" s="10">
        <f t="shared" ref="G345" si="136">+G344-F344</f>
        <v>0</v>
      </c>
      <c r="H345" s="10">
        <f t="shared" ref="H345" si="137">+H344-G344</f>
        <v>0</v>
      </c>
      <c r="I345" s="10">
        <f t="shared" ref="I345" si="138">+I344-H344</f>
        <v>0</v>
      </c>
    </row>
    <row r="346" spans="1:11" x14ac:dyDescent="0.3">
      <c r="A346" s="11"/>
      <c r="B346" s="12" t="s">
        <v>25</v>
      </c>
      <c r="C346" s="25"/>
      <c r="D346" s="14">
        <f>IFERROR(D345/C344,0)</f>
        <v>0</v>
      </c>
      <c r="E346" s="14">
        <f t="shared" ref="E346" si="139">IFERROR(E345/D344,0)</f>
        <v>0</v>
      </c>
      <c r="F346" s="14">
        <f t="shared" ref="F346" si="140">IFERROR(F345/E344,0)</f>
        <v>0</v>
      </c>
      <c r="G346" s="14">
        <f t="shared" ref="G346" si="141">IFERROR(G345/F344,0)</f>
        <v>0</v>
      </c>
      <c r="H346" s="14">
        <f t="shared" ref="H346" si="142">IFERROR(H345/G344,0)</f>
        <v>0</v>
      </c>
      <c r="I346" s="14">
        <f t="shared" ref="I346" si="143">IFERROR(I345/H344,0)</f>
        <v>0</v>
      </c>
    </row>
    <row r="347" spans="1:11" x14ac:dyDescent="0.3">
      <c r="A347" s="17"/>
      <c r="B347" s="8"/>
      <c r="C347" s="18"/>
      <c r="D347" s="65"/>
      <c r="E347" s="65"/>
      <c r="F347" s="65"/>
      <c r="G347" s="65"/>
      <c r="H347" s="65"/>
      <c r="I347" s="65"/>
    </row>
    <row r="348" spans="1:11" ht="15.75" customHeight="1" x14ac:dyDescent="0.3">
      <c r="A348" s="3" t="s">
        <v>273</v>
      </c>
    </row>
    <row r="349" spans="1:11" ht="15.75" customHeight="1" x14ac:dyDescent="0.3">
      <c r="A349" s="26"/>
    </row>
    <row r="350" spans="1:11" ht="15.75" customHeight="1" x14ac:dyDescent="0.3">
      <c r="A350" s="52" t="s">
        <v>28</v>
      </c>
    </row>
    <row r="351" spans="1:11" ht="15.75" customHeight="1" x14ac:dyDescent="0.3">
      <c r="A351" s="6" t="s">
        <v>29</v>
      </c>
      <c r="B351" s="6" t="s">
        <v>30</v>
      </c>
      <c r="C351" s="6" t="str">
        <f>+$C$20</f>
        <v>May</v>
      </c>
      <c r="D351" s="6" t="str">
        <f>+$D$20</f>
        <v>Jun</v>
      </c>
      <c r="E351" s="6" t="str">
        <f>+$E$20</f>
        <v>Jul</v>
      </c>
      <c r="F351" s="6" t="str">
        <f>+$F$20</f>
        <v>Aug</v>
      </c>
      <c r="G351" s="6" t="str">
        <f>+$G$20</f>
        <v>Sep</v>
      </c>
      <c r="H351" s="6" t="str">
        <f>+$H$20</f>
        <v>Oct</v>
      </c>
      <c r="I351" s="6" t="str">
        <f>+$I$20</f>
        <v>Nov</v>
      </c>
    </row>
    <row r="352" spans="1:11" ht="15.75" customHeight="1" x14ac:dyDescent="0.3">
      <c r="A352" s="7"/>
      <c r="B352" s="32" t="s">
        <v>5</v>
      </c>
      <c r="C352" s="10">
        <v>0</v>
      </c>
      <c r="D352" s="10">
        <v>31334.92</v>
      </c>
      <c r="E352" s="10">
        <v>78389.460000000006</v>
      </c>
      <c r="F352" s="10">
        <v>33753.96</v>
      </c>
      <c r="G352" s="10">
        <v>11353.81</v>
      </c>
      <c r="H352" s="10">
        <v>41067.019999999997</v>
      </c>
      <c r="I352" s="10">
        <v>30089.759999999998</v>
      </c>
      <c r="K352" s="38"/>
    </row>
    <row r="353" spans="1:11" ht="15.75" customHeight="1" x14ac:dyDescent="0.3">
      <c r="A353" s="7"/>
      <c r="B353" s="8" t="s">
        <v>6</v>
      </c>
      <c r="C353" s="9"/>
      <c r="D353" s="10">
        <f t="shared" ref="D353" si="144">+D352-C352</f>
        <v>31334.92</v>
      </c>
      <c r="E353" s="10">
        <f t="shared" ref="E353:I353" si="145">+E352-D352</f>
        <v>47054.540000000008</v>
      </c>
      <c r="F353" s="10">
        <f t="shared" si="145"/>
        <v>-44635.500000000007</v>
      </c>
      <c r="G353" s="10">
        <f t="shared" si="145"/>
        <v>-22400.15</v>
      </c>
      <c r="H353" s="10">
        <f t="shared" si="145"/>
        <v>29713.21</v>
      </c>
      <c r="I353" s="10">
        <f t="shared" si="145"/>
        <v>-10977.259999999998</v>
      </c>
    </row>
    <row r="354" spans="1:11" ht="15.75" customHeight="1" x14ac:dyDescent="0.3">
      <c r="A354" s="11"/>
      <c r="B354" s="12" t="s">
        <v>7</v>
      </c>
      <c r="C354" s="13"/>
      <c r="D354" s="14">
        <f>IFERROR(D353/C352,0)</f>
        <v>0</v>
      </c>
      <c r="E354" s="14">
        <f t="shared" ref="E354" si="146">IFERROR(E353/D352,0)</f>
        <v>1.5016645965587279</v>
      </c>
      <c r="F354" s="14">
        <f t="shared" ref="F354" si="147">IFERROR(F353/E352,0)</f>
        <v>-0.5694069075102699</v>
      </c>
      <c r="G354" s="14">
        <f t="shared" ref="G354" si="148">IFERROR(G353/F352,0)</f>
        <v>-0.66363028219503728</v>
      </c>
      <c r="H354" s="14">
        <f t="shared" ref="H354" si="149">IFERROR(H353/G352,0)</f>
        <v>2.6170254742681092</v>
      </c>
      <c r="I354" s="14">
        <f t="shared" ref="I354" si="150">IFERROR(I353/H352,0)</f>
        <v>-0.26730110925993655</v>
      </c>
    </row>
    <row r="355" spans="1:11" ht="15.75" customHeight="1" x14ac:dyDescent="0.3"/>
    <row r="356" spans="1:11" ht="15.75" customHeight="1" x14ac:dyDescent="0.3">
      <c r="A356" s="3" t="s">
        <v>66</v>
      </c>
    </row>
    <row r="357" spans="1:11" ht="15.75" customHeight="1" x14ac:dyDescent="0.3"/>
    <row r="358" spans="1:11" ht="15.75" customHeight="1" x14ac:dyDescent="0.3">
      <c r="A358" s="52" t="s">
        <v>276</v>
      </c>
    </row>
    <row r="359" spans="1:11" ht="15.75" customHeight="1" x14ac:dyDescent="0.3">
      <c r="A359" s="6" t="s">
        <v>31</v>
      </c>
      <c r="B359" s="6" t="s">
        <v>32</v>
      </c>
      <c r="C359" s="6" t="str">
        <f>+$C$20</f>
        <v>May</v>
      </c>
      <c r="D359" s="6" t="str">
        <f>+$D$20</f>
        <v>Jun</v>
      </c>
      <c r="E359" s="6" t="str">
        <f>+$E$20</f>
        <v>Jul</v>
      </c>
      <c r="F359" s="6" t="str">
        <f>+$F$20</f>
        <v>Aug</v>
      </c>
      <c r="G359" s="6" t="str">
        <f>+$G$20</f>
        <v>Sep</v>
      </c>
      <c r="H359" s="6" t="str">
        <f>+$H$20</f>
        <v>Oct</v>
      </c>
      <c r="I359" s="6" t="str">
        <f>+$I$20</f>
        <v>Nov</v>
      </c>
    </row>
    <row r="360" spans="1:11" ht="15.75" customHeight="1" x14ac:dyDescent="0.3">
      <c r="A360" s="7"/>
      <c r="B360" s="32" t="s">
        <v>5</v>
      </c>
      <c r="C360" s="10">
        <v>103610.53</v>
      </c>
      <c r="D360" s="10">
        <v>372873.42</v>
      </c>
      <c r="E360" s="10">
        <v>758390.77</v>
      </c>
      <c r="F360" s="10">
        <v>313292.77</v>
      </c>
      <c r="G360" s="10">
        <v>0</v>
      </c>
      <c r="H360" s="10">
        <v>491334.96</v>
      </c>
      <c r="I360" s="10">
        <v>297075.34000000003</v>
      </c>
      <c r="K360" s="38"/>
    </row>
    <row r="361" spans="1:11" ht="15.75" customHeight="1" x14ac:dyDescent="0.3">
      <c r="A361" s="7"/>
      <c r="B361" s="8" t="s">
        <v>6</v>
      </c>
      <c r="C361" s="9"/>
      <c r="D361" s="10">
        <f t="shared" ref="D361" si="151">+D360-C360</f>
        <v>269262.89</v>
      </c>
      <c r="E361" s="10">
        <f t="shared" ref="E361:I361" si="152">+E360-D360</f>
        <v>385517.35000000003</v>
      </c>
      <c r="F361" s="10">
        <f t="shared" si="152"/>
        <v>-445098</v>
      </c>
      <c r="G361" s="10">
        <f t="shared" si="152"/>
        <v>-313292.77</v>
      </c>
      <c r="H361" s="10">
        <f t="shared" si="152"/>
        <v>491334.96</v>
      </c>
      <c r="I361" s="10">
        <f t="shared" si="152"/>
        <v>-194259.62</v>
      </c>
    </row>
    <row r="362" spans="1:11" ht="15.75" customHeight="1" x14ac:dyDescent="0.3">
      <c r="A362" s="11"/>
      <c r="B362" s="12" t="s">
        <v>7</v>
      </c>
      <c r="C362" s="13"/>
      <c r="D362" s="14">
        <f>IFERROR(D361/C360,0)</f>
        <v>2.598798500499901</v>
      </c>
      <c r="E362" s="14">
        <f t="shared" ref="E362" si="153">IFERROR(E361/D360,0)</f>
        <v>1.033909443049065</v>
      </c>
      <c r="F362" s="14">
        <f t="shared" ref="F362" si="154">IFERROR(F361/E360,0)</f>
        <v>-0.58689796554354157</v>
      </c>
      <c r="G362" s="14">
        <f t="shared" ref="G362" si="155">IFERROR(G361/F360,0)</f>
        <v>-1</v>
      </c>
      <c r="H362" s="14">
        <f t="shared" ref="H362" si="156">IFERROR(H361/G360,0)</f>
        <v>0</v>
      </c>
      <c r="I362" s="14">
        <f t="shared" ref="I362" si="157">IFERROR(I361/H360,0)</f>
        <v>-0.3953710519601536</v>
      </c>
    </row>
    <row r="363" spans="1:11" ht="15.75" customHeight="1" x14ac:dyDescent="0.3"/>
    <row r="364" spans="1:11" ht="15.75" customHeight="1" x14ac:dyDescent="0.3">
      <c r="A364" s="3" t="s">
        <v>73</v>
      </c>
    </row>
    <row r="365" spans="1:11" ht="15.75" customHeight="1" x14ac:dyDescent="0.3"/>
    <row r="366" spans="1:11" ht="15.75" customHeight="1" x14ac:dyDescent="0.3">
      <c r="A366" s="52" t="s">
        <v>277</v>
      </c>
    </row>
    <row r="367" spans="1:11" ht="15.75" customHeight="1" x14ac:dyDescent="0.3">
      <c r="A367" s="6" t="s">
        <v>33</v>
      </c>
      <c r="B367" s="6" t="s">
        <v>34</v>
      </c>
      <c r="C367" s="6" t="str">
        <f>+$C$20</f>
        <v>May</v>
      </c>
      <c r="D367" s="6" t="str">
        <f>+$D$20</f>
        <v>Jun</v>
      </c>
      <c r="E367" s="6" t="str">
        <f>+$E$20</f>
        <v>Jul</v>
      </c>
      <c r="F367" s="6" t="str">
        <f>+$F$20</f>
        <v>Aug</v>
      </c>
      <c r="G367" s="6" t="str">
        <f>+$G$20</f>
        <v>Sep</v>
      </c>
      <c r="H367" s="6" t="str">
        <f>+$H$20</f>
        <v>Oct</v>
      </c>
      <c r="I367" s="6" t="str">
        <f>+$I$20</f>
        <v>Nov</v>
      </c>
    </row>
    <row r="368" spans="1:11" ht="15.75" customHeight="1" x14ac:dyDescent="0.3">
      <c r="A368" s="7"/>
      <c r="B368" s="32" t="s">
        <v>5</v>
      </c>
      <c r="C368" s="10">
        <v>56459.64</v>
      </c>
      <c r="D368" s="10">
        <v>82357.189999999988</v>
      </c>
      <c r="E368" s="10">
        <v>91946.540000000008</v>
      </c>
      <c r="F368" s="10">
        <v>70380.820000000007</v>
      </c>
      <c r="G368" s="10">
        <v>85196.68</v>
      </c>
      <c r="H368" s="10">
        <v>38507.229999999996</v>
      </c>
      <c r="I368" s="10">
        <v>75854.847800000003</v>
      </c>
      <c r="K368" s="38"/>
    </row>
    <row r="369" spans="1:17" ht="15.75" customHeight="1" x14ac:dyDescent="0.3">
      <c r="A369" s="7"/>
      <c r="B369" s="8" t="s">
        <v>6</v>
      </c>
      <c r="C369" s="9"/>
      <c r="D369" s="10">
        <f t="shared" ref="D369" si="158">+D368-C368</f>
        <v>25897.549999999988</v>
      </c>
      <c r="E369" s="10">
        <f t="shared" ref="E369" si="159">+E368-D368</f>
        <v>9589.3500000000204</v>
      </c>
      <c r="F369" s="10">
        <f t="shared" ref="F369" si="160">+F368-E368</f>
        <v>-21565.72</v>
      </c>
      <c r="G369" s="10">
        <f t="shared" ref="G369" si="161">+G368-F368</f>
        <v>14815.859999999986</v>
      </c>
      <c r="H369" s="10">
        <f t="shared" ref="H369" si="162">+H368-G368</f>
        <v>-46689.45</v>
      </c>
      <c r="I369" s="10">
        <f t="shared" ref="I369" si="163">+I368-H368</f>
        <v>37347.617800000007</v>
      </c>
    </row>
    <row r="370" spans="1:17" ht="15.75" customHeight="1" x14ac:dyDescent="0.3">
      <c r="A370" s="11"/>
      <c r="B370" s="12" t="s">
        <v>7</v>
      </c>
      <c r="C370" s="13"/>
      <c r="D370" s="14">
        <f>IFERROR(D369/C368,0)</f>
        <v>0.45869137670732557</v>
      </c>
      <c r="E370" s="14">
        <f t="shared" ref="E370" si="164">IFERROR(E369/D368,0)</f>
        <v>0.11643609987179045</v>
      </c>
      <c r="F370" s="14">
        <f t="shared" ref="F370" si="165">IFERROR(F369/E368,0)</f>
        <v>-0.2345462917908602</v>
      </c>
      <c r="G370" s="14">
        <f t="shared" ref="G370" si="166">IFERROR(G369/F368,0)</f>
        <v>0.21050990880754139</v>
      </c>
      <c r="H370" s="14">
        <f t="shared" ref="H370" si="167">IFERROR(H369/G368,0)</f>
        <v>-0.54801959419075952</v>
      </c>
      <c r="I370" s="14">
        <f t="shared" ref="I370" si="168">IFERROR(I369/H368,0)</f>
        <v>0.96988585779865266</v>
      </c>
    </row>
    <row r="371" spans="1:17" ht="15.75" customHeight="1" x14ac:dyDescent="0.3"/>
    <row r="372" spans="1:17" ht="15.75" customHeight="1" x14ac:dyDescent="0.3">
      <c r="A372" s="3" t="s">
        <v>73</v>
      </c>
    </row>
    <row r="373" spans="1:17" ht="15.75" customHeight="1" x14ac:dyDescent="0.3"/>
    <row r="374" spans="1:17" ht="15.75" customHeight="1" x14ac:dyDescent="0.3">
      <c r="A374" s="52" t="s">
        <v>277</v>
      </c>
    </row>
    <row r="375" spans="1:17" ht="15.75" customHeight="1" x14ac:dyDescent="0.3">
      <c r="A375" s="6" t="s">
        <v>35</v>
      </c>
      <c r="B375" s="6" t="s">
        <v>36</v>
      </c>
      <c r="C375" s="6" t="str">
        <f>+$C$20</f>
        <v>May</v>
      </c>
      <c r="D375" s="6" t="str">
        <f>+$D$20</f>
        <v>Jun</v>
      </c>
      <c r="E375" s="6" t="str">
        <f>+$E$20</f>
        <v>Jul</v>
      </c>
      <c r="F375" s="6" t="str">
        <f>+$F$20</f>
        <v>Aug</v>
      </c>
      <c r="G375" s="6" t="str">
        <f>+$G$20</f>
        <v>Sep</v>
      </c>
      <c r="H375" s="6" t="str">
        <f>+$H$20</f>
        <v>Oct</v>
      </c>
      <c r="I375" s="6" t="str">
        <f>+$I$20</f>
        <v>Nov</v>
      </c>
    </row>
    <row r="376" spans="1:17" ht="15.75" customHeight="1" x14ac:dyDescent="0.3">
      <c r="A376" s="7"/>
      <c r="B376" s="53" t="s">
        <v>5</v>
      </c>
      <c r="C376" s="10">
        <v>52782.7</v>
      </c>
      <c r="D376" s="10">
        <v>59656.61</v>
      </c>
      <c r="E376" s="10">
        <v>62921.99</v>
      </c>
      <c r="F376" s="10">
        <v>44775.8</v>
      </c>
      <c r="G376" s="10">
        <v>60167.740000000005</v>
      </c>
      <c r="H376" s="10">
        <v>82461.329999999987</v>
      </c>
      <c r="I376" s="10">
        <v>34768.1322</v>
      </c>
      <c r="K376" s="38"/>
    </row>
    <row r="377" spans="1:17" ht="15.75" customHeight="1" x14ac:dyDescent="0.3">
      <c r="A377" s="7"/>
      <c r="B377" s="8" t="s">
        <v>6</v>
      </c>
      <c r="C377" s="9"/>
      <c r="D377" s="10">
        <f t="shared" ref="D377" si="169">+D376-C376</f>
        <v>6873.9100000000035</v>
      </c>
      <c r="E377" s="10">
        <f t="shared" ref="E377" si="170">+E376-D376</f>
        <v>3265.3799999999974</v>
      </c>
      <c r="F377" s="10">
        <f t="shared" ref="F377" si="171">+F376-E376</f>
        <v>-18146.189999999995</v>
      </c>
      <c r="G377" s="10">
        <f t="shared" ref="G377" si="172">+G376-F376</f>
        <v>15391.940000000002</v>
      </c>
      <c r="H377" s="10">
        <f t="shared" ref="H377" si="173">+H376-G376</f>
        <v>22293.589999999982</v>
      </c>
      <c r="I377" s="10">
        <f t="shared" ref="I377" si="174">+I376-H376</f>
        <v>-47693.197799999987</v>
      </c>
    </row>
    <row r="378" spans="1:17" ht="15.75" customHeight="1" x14ac:dyDescent="0.3">
      <c r="A378" s="11"/>
      <c r="B378" s="12" t="s">
        <v>7</v>
      </c>
      <c r="C378" s="13"/>
      <c r="D378" s="14">
        <f>IFERROR(D377/C376,0)</f>
        <v>0.13023035956857085</v>
      </c>
      <c r="E378" s="14">
        <f t="shared" ref="E378" si="175">IFERROR(E377/D376,0)</f>
        <v>5.4736264765966373E-2</v>
      </c>
      <c r="F378" s="14">
        <f t="shared" ref="F378" si="176">IFERROR(F377/E376,0)</f>
        <v>-0.28839186427511265</v>
      </c>
      <c r="G378" s="14">
        <f t="shared" ref="G378" si="177">IFERROR(G377/F376,0)</f>
        <v>0.3437557787912221</v>
      </c>
      <c r="H378" s="14">
        <f t="shared" ref="H378" si="178">IFERROR(H377/G376,0)</f>
        <v>0.37052397181612573</v>
      </c>
      <c r="I378" s="14">
        <f t="shared" ref="I378" si="179">IFERROR(I377/H376,0)</f>
        <v>-0.57837046528354552</v>
      </c>
    </row>
    <row r="379" spans="1:17" ht="15.75" customHeight="1" x14ac:dyDescent="0.3">
      <c r="C379" s="4"/>
      <c r="D379" s="4"/>
      <c r="E379" s="4"/>
      <c r="F379" s="4"/>
      <c r="G379" s="4"/>
      <c r="H379" s="4"/>
      <c r="I379" s="4"/>
    </row>
    <row r="380" spans="1:17" ht="15.75" customHeight="1" x14ac:dyDescent="0.3">
      <c r="A380" s="3" t="s">
        <v>278</v>
      </c>
    </row>
    <row r="381" spans="1:17" ht="15.75" customHeight="1" x14ac:dyDescent="0.3"/>
    <row r="382" spans="1:17" ht="15.75" customHeight="1" x14ac:dyDescent="0.3">
      <c r="A382" s="50" t="s">
        <v>37</v>
      </c>
      <c r="B382" s="54"/>
      <c r="C382" s="54"/>
      <c r="D382" s="54"/>
      <c r="E382" s="54"/>
      <c r="F382" s="54"/>
      <c r="G382" s="54"/>
      <c r="H382" s="54"/>
      <c r="I382" s="54"/>
    </row>
    <row r="383" spans="1:17" ht="15.75" customHeight="1" x14ac:dyDescent="0.3">
      <c r="A383" s="6" t="s">
        <v>38</v>
      </c>
      <c r="B383" s="6" t="s">
        <v>39</v>
      </c>
      <c r="C383" s="6" t="str">
        <f>+$C$20</f>
        <v>May</v>
      </c>
      <c r="D383" s="6" t="str">
        <f>+$D$20</f>
        <v>Jun</v>
      </c>
      <c r="E383" s="6" t="str">
        <f>+$E$20</f>
        <v>Jul</v>
      </c>
      <c r="F383" s="6" t="str">
        <f>+$F$20</f>
        <v>Aug</v>
      </c>
      <c r="G383" s="6" t="str">
        <f>+$G$20</f>
        <v>Sep</v>
      </c>
      <c r="H383" s="6" t="str">
        <f>+$H$20</f>
        <v>Oct</v>
      </c>
      <c r="I383" s="6" t="str">
        <f>+$I$20</f>
        <v>Nov</v>
      </c>
    </row>
    <row r="384" spans="1:17" ht="15.75" customHeight="1" x14ac:dyDescent="0.3">
      <c r="A384" s="55"/>
      <c r="B384" s="8" t="s">
        <v>40</v>
      </c>
      <c r="C384" s="69">
        <v>23191.75</v>
      </c>
      <c r="D384" s="68">
        <v>31761.77</v>
      </c>
      <c r="E384" s="69">
        <v>35295.950000000004</v>
      </c>
      <c r="F384" s="69">
        <v>33150.85</v>
      </c>
      <c r="G384" s="69">
        <v>32684.38</v>
      </c>
      <c r="H384" s="69">
        <v>46236.78</v>
      </c>
      <c r="I384" s="69">
        <v>42802.53</v>
      </c>
      <c r="K384" s="38"/>
      <c r="L384" s="4"/>
      <c r="M384" s="4"/>
      <c r="N384" s="4"/>
      <c r="O384" s="4"/>
      <c r="P384" s="4"/>
      <c r="Q384" s="4"/>
    </row>
    <row r="385" spans="1:17" ht="15.75" customHeight="1" x14ac:dyDescent="0.3">
      <c r="A385" s="55"/>
      <c r="B385" s="53" t="s">
        <v>41</v>
      </c>
      <c r="C385" s="70">
        <v>502887.9</v>
      </c>
      <c r="D385" s="69">
        <v>629529.43000000005</v>
      </c>
      <c r="E385" s="70">
        <v>620887.96</v>
      </c>
      <c r="F385" s="70">
        <v>654339.88</v>
      </c>
      <c r="G385" s="70">
        <v>562805.19000000006</v>
      </c>
      <c r="H385" s="70">
        <v>660517.35</v>
      </c>
      <c r="I385" s="70">
        <v>632355.38</v>
      </c>
      <c r="K385" s="38"/>
      <c r="L385" s="4"/>
      <c r="M385" s="4"/>
      <c r="N385" s="4"/>
      <c r="O385" s="4"/>
      <c r="P385" s="4"/>
      <c r="Q385" s="4"/>
    </row>
    <row r="386" spans="1:17" ht="15.75" customHeight="1" x14ac:dyDescent="0.3">
      <c r="A386" s="55"/>
      <c r="B386" s="53" t="s">
        <v>42</v>
      </c>
      <c r="C386" s="73">
        <v>23915</v>
      </c>
      <c r="D386" s="74">
        <v>30316</v>
      </c>
      <c r="E386" s="73">
        <v>30830</v>
      </c>
      <c r="F386" s="73">
        <v>32246</v>
      </c>
      <c r="G386" s="73">
        <v>27717</v>
      </c>
      <c r="H386" s="73">
        <v>32583</v>
      </c>
      <c r="I386" s="73">
        <v>31215</v>
      </c>
    </row>
    <row r="387" spans="1:17" ht="15.75" customHeight="1" x14ac:dyDescent="0.3">
      <c r="A387" s="7"/>
      <c r="B387" s="53" t="s">
        <v>43</v>
      </c>
      <c r="C387" s="10">
        <f>C384+C385</f>
        <v>526079.65</v>
      </c>
      <c r="D387" s="9">
        <v>661291</v>
      </c>
      <c r="E387" s="10">
        <v>656184</v>
      </c>
      <c r="F387" s="10">
        <v>687491</v>
      </c>
      <c r="G387" s="10">
        <v>595490</v>
      </c>
      <c r="H387" s="10">
        <v>706754</v>
      </c>
      <c r="I387" s="10">
        <v>675158</v>
      </c>
      <c r="K387" s="27"/>
      <c r="L387" s="27"/>
      <c r="M387" s="27"/>
      <c r="N387" s="27"/>
      <c r="O387" s="27"/>
      <c r="P387" s="27"/>
      <c r="Q387" s="27"/>
    </row>
    <row r="388" spans="1:17" ht="15.75" customHeight="1" x14ac:dyDescent="0.3">
      <c r="A388" s="7"/>
      <c r="B388" s="8" t="s">
        <v>6</v>
      </c>
      <c r="C388" s="9"/>
      <c r="D388" s="10">
        <f>D387-C387</f>
        <v>135211.34999999998</v>
      </c>
      <c r="E388" s="10">
        <f t="shared" ref="E388:F388" si="180">E387-D387</f>
        <v>-5107</v>
      </c>
      <c r="F388" s="10">
        <f t="shared" si="180"/>
        <v>31307</v>
      </c>
      <c r="G388" s="10">
        <v>-92001</v>
      </c>
      <c r="H388" s="10">
        <v>111264</v>
      </c>
      <c r="I388" s="10">
        <v>-31596</v>
      </c>
      <c r="K388" s="27"/>
      <c r="L388" s="27"/>
      <c r="M388" s="27"/>
      <c r="N388" s="27"/>
      <c r="O388" s="27"/>
      <c r="P388" s="27"/>
      <c r="Q388" s="27"/>
    </row>
    <row r="389" spans="1:17" ht="15.75" customHeight="1" x14ac:dyDescent="0.3">
      <c r="A389" s="11"/>
      <c r="B389" s="12" t="s">
        <v>7</v>
      </c>
      <c r="C389" s="13"/>
      <c r="D389" s="14">
        <f>IFERROR(D388/C387,0)</f>
        <v>0.25701687947823104</v>
      </c>
      <c r="E389" s="14">
        <f t="shared" ref="E389" si="181">IFERROR(E388/D387,0)</f>
        <v>-7.722772576671995E-3</v>
      </c>
      <c r="F389" s="14">
        <f t="shared" ref="F389" si="182">IFERROR(F388/E387,0)</f>
        <v>4.771070309547322E-2</v>
      </c>
      <c r="G389" s="14">
        <f t="shared" ref="G389" si="183">IFERROR(G388/F387,0)</f>
        <v>-0.1338213882072638</v>
      </c>
      <c r="H389" s="14">
        <f t="shared" ref="H389" si="184">IFERROR(H388/G387,0)</f>
        <v>0.18684444742984768</v>
      </c>
      <c r="I389" s="14">
        <f t="shared" ref="I389" si="185">IFERROR(I388/H387,0)</f>
        <v>-4.4705795793161411E-2</v>
      </c>
    </row>
    <row r="390" spans="1:17" ht="15.75" customHeight="1" x14ac:dyDescent="0.3">
      <c r="A390" s="5"/>
    </row>
    <row r="391" spans="1:17" ht="15.75" customHeight="1" x14ac:dyDescent="0.3">
      <c r="A391" s="15" t="s">
        <v>44</v>
      </c>
    </row>
    <row r="392" spans="1:17" ht="15.75" customHeight="1" x14ac:dyDescent="0.3">
      <c r="A392" s="15" t="s">
        <v>63</v>
      </c>
    </row>
    <row r="393" spans="1:17" ht="15.75" customHeight="1" x14ac:dyDescent="0.3">
      <c r="A393" s="15" t="s">
        <v>64</v>
      </c>
    </row>
    <row r="394" spans="1:17" ht="15.75" customHeight="1" x14ac:dyDescent="0.3">
      <c r="A394" s="15"/>
      <c r="J394" s="34"/>
      <c r="K394" s="34"/>
    </row>
    <row r="395" spans="1:17" ht="15.75" customHeight="1" x14ac:dyDescent="0.3">
      <c r="A395" s="56" t="str">
        <f>A288</f>
        <v>June 2025</v>
      </c>
      <c r="D395" s="4"/>
    </row>
    <row r="396" spans="1:17" ht="15.75" customHeight="1" x14ac:dyDescent="0.3">
      <c r="A396" s="56" t="s">
        <v>234</v>
      </c>
      <c r="D396" s="4"/>
      <c r="L396" s="2"/>
    </row>
    <row r="397" spans="1:17" ht="15.75" customHeight="1" x14ac:dyDescent="0.3">
      <c r="A397" s="15" t="s">
        <v>235</v>
      </c>
      <c r="D397" s="57"/>
    </row>
    <row r="398" spans="1:17" ht="15.75" customHeight="1" x14ac:dyDescent="0.3">
      <c r="A398" s="15"/>
    </row>
    <row r="399" spans="1:17" ht="15.75" customHeight="1" x14ac:dyDescent="0.3">
      <c r="A399" s="58" t="str">
        <f>A292</f>
        <v>July 2025</v>
      </c>
    </row>
    <row r="400" spans="1:17" ht="15.75" customHeight="1" x14ac:dyDescent="0.3">
      <c r="A400" s="56" t="s">
        <v>296</v>
      </c>
      <c r="L400" s="2"/>
    </row>
    <row r="401" spans="1:12" ht="15.75" customHeight="1" x14ac:dyDescent="0.3">
      <c r="A401" s="15" t="s">
        <v>236</v>
      </c>
    </row>
    <row r="402" spans="1:12" ht="15.75" customHeight="1" x14ac:dyDescent="0.3">
      <c r="A402" s="15"/>
    </row>
    <row r="403" spans="1:12" ht="15.75" customHeight="1" x14ac:dyDescent="0.3">
      <c r="A403" s="30" t="str">
        <f>A296</f>
        <v>August 2025</v>
      </c>
    </row>
    <row r="404" spans="1:12" ht="15.75" customHeight="1" x14ac:dyDescent="0.3">
      <c r="A404" s="56" t="s">
        <v>237</v>
      </c>
      <c r="L404" s="2"/>
    </row>
    <row r="405" spans="1:12" ht="15.75" customHeight="1" x14ac:dyDescent="0.3">
      <c r="A405" s="3" t="s">
        <v>238</v>
      </c>
    </row>
    <row r="406" spans="1:12" ht="15.75" customHeight="1" x14ac:dyDescent="0.3"/>
    <row r="407" spans="1:12" ht="15.75" customHeight="1" x14ac:dyDescent="0.3">
      <c r="A407" s="29" t="str">
        <f>A300</f>
        <v>September 2025</v>
      </c>
    </row>
    <row r="408" spans="1:12" ht="15.75" customHeight="1" x14ac:dyDescent="0.3">
      <c r="A408" s="56" t="s">
        <v>239</v>
      </c>
      <c r="L408" s="2"/>
    </row>
    <row r="409" spans="1:12" ht="15.75" customHeight="1" x14ac:dyDescent="0.3">
      <c r="A409" s="3" t="s">
        <v>240</v>
      </c>
    </row>
    <row r="410" spans="1:12" ht="15.75" customHeight="1" x14ac:dyDescent="0.3">
      <c r="A410" s="56"/>
    </row>
    <row r="411" spans="1:12" ht="15.75" customHeight="1" x14ac:dyDescent="0.3">
      <c r="A411" s="30" t="str">
        <f>A304</f>
        <v>October 2025</v>
      </c>
    </row>
    <row r="412" spans="1:12" ht="15.75" customHeight="1" x14ac:dyDescent="0.3">
      <c r="A412" s="56" t="s">
        <v>241</v>
      </c>
      <c r="L412" s="2"/>
    </row>
    <row r="413" spans="1:12" ht="15.75" customHeight="1" x14ac:dyDescent="0.3">
      <c r="A413" s="15" t="s">
        <v>242</v>
      </c>
    </row>
    <row r="414" spans="1:12" ht="15.75" customHeight="1" x14ac:dyDescent="0.3">
      <c r="A414" s="56"/>
    </row>
    <row r="415" spans="1:12" ht="15.75" customHeight="1" x14ac:dyDescent="0.3">
      <c r="A415" s="29" t="str">
        <f>A308</f>
        <v>November 2025</v>
      </c>
    </row>
    <row r="416" spans="1:12" ht="15.75" customHeight="1" x14ac:dyDescent="0.3">
      <c r="A416" s="56" t="s">
        <v>275</v>
      </c>
      <c r="L416" s="2"/>
    </row>
    <row r="417" spans="1:17" ht="15.75" customHeight="1" x14ac:dyDescent="0.3">
      <c r="A417" s="15" t="s">
        <v>243</v>
      </c>
    </row>
    <row r="418" spans="1:17" ht="15.75" customHeight="1" x14ac:dyDescent="0.3"/>
    <row r="419" spans="1:17" ht="15.75" customHeight="1" x14ac:dyDescent="0.3">
      <c r="A419" s="50" t="s">
        <v>37</v>
      </c>
      <c r="C419" s="54"/>
      <c r="D419" s="54"/>
      <c r="E419" s="54"/>
      <c r="F419" s="54"/>
      <c r="G419" s="54"/>
      <c r="H419" s="54"/>
      <c r="I419" s="54"/>
    </row>
    <row r="420" spans="1:17" ht="15.75" customHeight="1" x14ac:dyDescent="0.3">
      <c r="A420" s="6" t="s">
        <v>51</v>
      </c>
      <c r="B420" s="6" t="s">
        <v>52</v>
      </c>
      <c r="C420" s="6" t="str">
        <f>+$C$20</f>
        <v>May</v>
      </c>
      <c r="D420" s="6" t="str">
        <f>+$D$20</f>
        <v>Jun</v>
      </c>
      <c r="E420" s="6" t="str">
        <f>+$E$20</f>
        <v>Jul</v>
      </c>
      <c r="F420" s="6" t="str">
        <f>+$F$20</f>
        <v>Aug</v>
      </c>
      <c r="G420" s="6" t="str">
        <f>+$G$20</f>
        <v>Sep</v>
      </c>
      <c r="H420" s="6" t="str">
        <f>+$H$20</f>
        <v>Oct</v>
      </c>
      <c r="I420" s="6" t="str">
        <f>+$I$20</f>
        <v>Nov</v>
      </c>
    </row>
    <row r="421" spans="1:17" ht="15.75" customHeight="1" x14ac:dyDescent="0.3">
      <c r="A421" s="55"/>
      <c r="B421" s="8" t="s">
        <v>40</v>
      </c>
      <c r="C421" s="69">
        <v>24982.920000000002</v>
      </c>
      <c r="D421" s="68">
        <v>34868.06</v>
      </c>
      <c r="E421" s="69">
        <v>35062.480000000003</v>
      </c>
      <c r="F421" s="69">
        <v>35270.559999999998</v>
      </c>
      <c r="G421" s="69">
        <v>14386.25</v>
      </c>
      <c r="H421" s="69">
        <v>23454.21</v>
      </c>
      <c r="I421" s="69">
        <v>44635.82</v>
      </c>
      <c r="K421" s="38"/>
      <c r="L421" s="4"/>
      <c r="M421" s="4"/>
      <c r="N421" s="4"/>
      <c r="O421" s="4"/>
      <c r="P421" s="4"/>
      <c r="Q421" s="4"/>
    </row>
    <row r="422" spans="1:17" ht="15.75" customHeight="1" x14ac:dyDescent="0.3">
      <c r="A422" s="55"/>
      <c r="B422" s="53" t="s">
        <v>41</v>
      </c>
      <c r="C422" s="69">
        <v>543759.63</v>
      </c>
      <c r="D422" s="69">
        <v>707028.24</v>
      </c>
      <c r="E422" s="69">
        <v>644989.82000000007</v>
      </c>
      <c r="F422" s="69">
        <v>728142.23</v>
      </c>
      <c r="G422" s="69">
        <v>259786.51</v>
      </c>
      <c r="H422" s="69">
        <v>329920.82</v>
      </c>
      <c r="I422" s="69">
        <v>637918.9</v>
      </c>
      <c r="K422" s="38"/>
      <c r="L422" s="4"/>
      <c r="M422" s="4"/>
      <c r="N422" s="4"/>
      <c r="O422" s="4"/>
      <c r="P422" s="4"/>
      <c r="Q422" s="4"/>
    </row>
    <row r="423" spans="1:17" ht="15.75" customHeight="1" x14ac:dyDescent="0.3">
      <c r="A423" s="55"/>
      <c r="B423" s="53" t="s">
        <v>42</v>
      </c>
      <c r="C423" s="72">
        <v>26377</v>
      </c>
      <c r="D423" s="72">
        <v>34646</v>
      </c>
      <c r="E423" s="72">
        <v>31878</v>
      </c>
      <c r="F423" s="72">
        <v>35754</v>
      </c>
      <c r="G423" s="72">
        <v>12505</v>
      </c>
      <c r="H423" s="72">
        <v>15996</v>
      </c>
      <c r="I423" s="72">
        <v>31334</v>
      </c>
    </row>
    <row r="424" spans="1:17" ht="15.75" customHeight="1" x14ac:dyDescent="0.3">
      <c r="A424" s="7"/>
      <c r="B424" s="53" t="s">
        <v>5</v>
      </c>
      <c r="C424" s="10">
        <v>568743</v>
      </c>
      <c r="D424" s="9">
        <v>741896</v>
      </c>
      <c r="E424" s="10">
        <v>680052</v>
      </c>
      <c r="F424" s="10">
        <v>763413</v>
      </c>
      <c r="G424" s="10">
        <v>274173</v>
      </c>
      <c r="H424" s="10">
        <v>353375</v>
      </c>
      <c r="I424" s="10">
        <v>682555</v>
      </c>
      <c r="K424" s="27"/>
      <c r="L424" s="27"/>
      <c r="M424" s="27"/>
      <c r="N424" s="27"/>
      <c r="O424" s="27"/>
      <c r="P424" s="27"/>
      <c r="Q424" s="27"/>
    </row>
    <row r="425" spans="1:17" ht="15.75" customHeight="1" x14ac:dyDescent="0.3">
      <c r="A425" s="7"/>
      <c r="B425" s="53" t="s">
        <v>6</v>
      </c>
      <c r="C425" s="10"/>
      <c r="D425" s="10">
        <f>D424-C424</f>
        <v>173153</v>
      </c>
      <c r="E425" s="10">
        <f>E424-D424</f>
        <v>-61844</v>
      </c>
      <c r="F425" s="10">
        <f>F424-E424</f>
        <v>83361</v>
      </c>
      <c r="G425" s="10">
        <v>-489240</v>
      </c>
      <c r="H425" s="10">
        <v>79202</v>
      </c>
      <c r="I425" s="10">
        <v>329180</v>
      </c>
      <c r="K425" s="27"/>
      <c r="L425" s="27"/>
      <c r="M425" s="27"/>
      <c r="N425" s="27"/>
      <c r="O425" s="27"/>
      <c r="P425" s="27"/>
      <c r="Q425" s="27"/>
    </row>
    <row r="426" spans="1:17" ht="15.75" customHeight="1" x14ac:dyDescent="0.3">
      <c r="A426" s="11"/>
      <c r="B426" s="12" t="s">
        <v>7</v>
      </c>
      <c r="C426" s="13"/>
      <c r="D426" s="14">
        <f t="shared" ref="D426:I426" si="186">IFERROR(D425/C424,0)</f>
        <v>0.30444858222430871</v>
      </c>
      <c r="E426" s="14">
        <f t="shared" si="186"/>
        <v>-8.3359392691158871E-2</v>
      </c>
      <c r="F426" s="14">
        <f t="shared" si="186"/>
        <v>0.12258033209225178</v>
      </c>
      <c r="G426" s="14">
        <f t="shared" si="186"/>
        <v>-0.64085887979376821</v>
      </c>
      <c r="H426" s="14">
        <f t="shared" si="186"/>
        <v>0.28887600164859412</v>
      </c>
      <c r="I426" s="14">
        <f t="shared" si="186"/>
        <v>0.93153165900247614</v>
      </c>
    </row>
    <row r="427" spans="1:17" ht="15.75" customHeight="1" x14ac:dyDescent="0.3">
      <c r="A427" s="17"/>
      <c r="C427" s="17"/>
      <c r="D427" s="17"/>
      <c r="E427" s="22"/>
      <c r="F427" s="22"/>
      <c r="G427" s="22"/>
      <c r="H427" s="22"/>
      <c r="I427" s="22"/>
    </row>
    <row r="428" spans="1:17" ht="15.75" customHeight="1" x14ac:dyDescent="0.3">
      <c r="A428" s="17" t="s">
        <v>44</v>
      </c>
      <c r="C428" s="22"/>
      <c r="D428" s="17"/>
      <c r="E428" s="22"/>
      <c r="F428" s="22"/>
      <c r="G428" s="22"/>
      <c r="H428" s="22"/>
      <c r="I428" s="22"/>
    </row>
    <row r="429" spans="1:17" ht="15.75" customHeight="1" x14ac:dyDescent="0.3">
      <c r="A429" s="15" t="s">
        <v>63</v>
      </c>
      <c r="B429" s="8"/>
      <c r="C429" s="22"/>
      <c r="D429" s="22"/>
      <c r="E429" s="22"/>
      <c r="F429" s="22"/>
      <c r="G429" s="22"/>
      <c r="H429" s="22"/>
      <c r="I429" s="22"/>
    </row>
    <row r="430" spans="1:17" ht="15.75" customHeight="1" x14ac:dyDescent="0.3">
      <c r="A430" s="15" t="s">
        <v>64</v>
      </c>
      <c r="B430" s="8"/>
      <c r="C430" s="22"/>
      <c r="D430" s="22"/>
      <c r="E430" s="22"/>
      <c r="F430" s="22"/>
      <c r="G430" s="22"/>
      <c r="H430" s="22"/>
      <c r="I430" s="22"/>
    </row>
    <row r="431" spans="1:17" ht="15.75" customHeight="1" x14ac:dyDescent="0.3">
      <c r="A431" s="17"/>
      <c r="C431" s="22"/>
      <c r="D431" s="17"/>
      <c r="E431" s="22"/>
      <c r="F431" s="22"/>
      <c r="G431" s="22"/>
      <c r="H431" s="22"/>
      <c r="I431" s="22"/>
      <c r="J431" s="34"/>
      <c r="K431" s="34"/>
    </row>
    <row r="432" spans="1:17" ht="15.75" customHeight="1" x14ac:dyDescent="0.3">
      <c r="A432" s="58" t="str">
        <f>A508</f>
        <v>June 2025</v>
      </c>
      <c r="F432" s="16"/>
    </row>
    <row r="433" spans="1:12" ht="15.75" customHeight="1" x14ac:dyDescent="0.3">
      <c r="A433" s="56" t="s">
        <v>254</v>
      </c>
      <c r="F433" s="16"/>
      <c r="L433" s="2"/>
    </row>
    <row r="434" spans="1:12" ht="15.75" customHeight="1" x14ac:dyDescent="0.3">
      <c r="A434" s="15" t="s">
        <v>255</v>
      </c>
      <c r="F434" s="16"/>
    </row>
    <row r="435" spans="1:12" ht="15.75" customHeight="1" x14ac:dyDescent="0.3">
      <c r="A435" s="15"/>
      <c r="F435" s="16"/>
    </row>
    <row r="436" spans="1:12" ht="15.75" customHeight="1" x14ac:dyDescent="0.3">
      <c r="A436" s="58" t="str">
        <f>A512</f>
        <v>July 2025</v>
      </c>
      <c r="F436" s="16"/>
    </row>
    <row r="437" spans="1:12" ht="15.75" customHeight="1" x14ac:dyDescent="0.3">
      <c r="A437" s="56" t="s">
        <v>297</v>
      </c>
      <c r="F437" s="16"/>
      <c r="L437" s="2"/>
    </row>
    <row r="438" spans="1:12" ht="15.75" customHeight="1" x14ac:dyDescent="0.3">
      <c r="A438" s="15" t="s">
        <v>256</v>
      </c>
      <c r="F438" s="16"/>
    </row>
    <row r="439" spans="1:12" ht="15.75" customHeight="1" x14ac:dyDescent="0.3">
      <c r="A439" s="15"/>
      <c r="F439" s="16"/>
    </row>
    <row r="440" spans="1:12" ht="15.75" customHeight="1" x14ac:dyDescent="0.3">
      <c r="A440" s="30" t="str">
        <f>A516</f>
        <v>August 2025</v>
      </c>
      <c r="F440" s="16"/>
    </row>
    <row r="441" spans="1:12" ht="15.75" customHeight="1" x14ac:dyDescent="0.3">
      <c r="A441" s="56" t="s">
        <v>257</v>
      </c>
      <c r="F441" s="16"/>
      <c r="L441" s="2"/>
    </row>
    <row r="442" spans="1:12" ht="15.75" customHeight="1" x14ac:dyDescent="0.3">
      <c r="A442" s="3" t="s">
        <v>258</v>
      </c>
      <c r="F442" s="16"/>
    </row>
    <row r="443" spans="1:12" ht="15.75" customHeight="1" x14ac:dyDescent="0.3">
      <c r="F443" s="16"/>
    </row>
    <row r="444" spans="1:12" ht="15.75" customHeight="1" x14ac:dyDescent="0.3">
      <c r="A444" s="29" t="str">
        <f>A520</f>
        <v>September 2025</v>
      </c>
      <c r="F444" s="16"/>
    </row>
    <row r="445" spans="1:12" ht="15.75" customHeight="1" x14ac:dyDescent="0.3">
      <c r="A445" s="56" t="s">
        <v>259</v>
      </c>
      <c r="F445" s="16"/>
      <c r="L445" s="2"/>
    </row>
    <row r="446" spans="1:12" ht="15.75" customHeight="1" x14ac:dyDescent="0.3">
      <c r="A446" s="3" t="s">
        <v>260</v>
      </c>
      <c r="F446" s="16"/>
    </row>
    <row r="447" spans="1:12" ht="15.75" customHeight="1" x14ac:dyDescent="0.3">
      <c r="A447" s="56"/>
      <c r="F447" s="16"/>
    </row>
    <row r="448" spans="1:12" ht="15.75" customHeight="1" x14ac:dyDescent="0.3">
      <c r="A448" s="30" t="str">
        <f>A524</f>
        <v>October 2025</v>
      </c>
      <c r="F448" s="16"/>
    </row>
    <row r="449" spans="1:17" ht="15.75" customHeight="1" x14ac:dyDescent="0.3">
      <c r="A449" s="56" t="s">
        <v>261</v>
      </c>
      <c r="F449" s="16"/>
      <c r="L449" s="2"/>
    </row>
    <row r="450" spans="1:17" ht="15.75" customHeight="1" x14ac:dyDescent="0.3">
      <c r="A450" s="15" t="s">
        <v>262</v>
      </c>
      <c r="F450" s="16"/>
    </row>
    <row r="451" spans="1:17" ht="15.75" customHeight="1" x14ac:dyDescent="0.3">
      <c r="A451" s="56"/>
      <c r="F451" s="16"/>
    </row>
    <row r="452" spans="1:17" ht="15.75" customHeight="1" x14ac:dyDescent="0.3">
      <c r="A452" s="29" t="str">
        <f>A528</f>
        <v>November 2025</v>
      </c>
      <c r="F452" s="16"/>
    </row>
    <row r="453" spans="1:17" ht="15.75" customHeight="1" x14ac:dyDescent="0.3">
      <c r="A453" s="56" t="s">
        <v>263</v>
      </c>
      <c r="F453" s="16"/>
      <c r="L453" s="2"/>
    </row>
    <row r="454" spans="1:17" ht="15.75" customHeight="1" x14ac:dyDescent="0.3">
      <c r="A454" s="15" t="s">
        <v>264</v>
      </c>
      <c r="F454" s="16"/>
    </row>
    <row r="455" spans="1:17" ht="15.75" customHeight="1" x14ac:dyDescent="0.3"/>
    <row r="456" spans="1:17" ht="15.75" customHeight="1" x14ac:dyDescent="0.3">
      <c r="A456" s="5"/>
    </row>
    <row r="457" spans="1:17" ht="15.75" customHeight="1" x14ac:dyDescent="0.3">
      <c r="A457" s="50" t="s">
        <v>279</v>
      </c>
      <c r="C457" s="54"/>
      <c r="F457" s="54"/>
    </row>
    <row r="458" spans="1:17" ht="15.75" customHeight="1" x14ac:dyDescent="0.3">
      <c r="A458" s="6" t="s">
        <v>45</v>
      </c>
      <c r="B458" s="6" t="s">
        <v>46</v>
      </c>
      <c r="C458" s="6" t="str">
        <f>+$C$20</f>
        <v>May</v>
      </c>
      <c r="D458" s="6" t="str">
        <f>+$D$20</f>
        <v>Jun</v>
      </c>
      <c r="E458" s="6" t="str">
        <f>+$E$20</f>
        <v>Jul</v>
      </c>
      <c r="F458" s="6" t="str">
        <f>+$F$20</f>
        <v>Aug</v>
      </c>
      <c r="G458" s="6" t="str">
        <f>+$G$20</f>
        <v>Sep</v>
      </c>
      <c r="H458" s="6" t="str">
        <f>+$H$20</f>
        <v>Oct</v>
      </c>
      <c r="I458" s="6" t="str">
        <f>+$I$20</f>
        <v>Nov</v>
      </c>
    </row>
    <row r="459" spans="1:17" ht="15.75" customHeight="1" x14ac:dyDescent="0.3">
      <c r="A459" s="55"/>
      <c r="B459" s="8" t="s">
        <v>280</v>
      </c>
      <c r="C459" s="68">
        <f t="shared" ref="C459:I459" si="187">+C462-C460</f>
        <v>231285.16</v>
      </c>
      <c r="D459" s="68">
        <f t="shared" si="187"/>
        <v>249050.19999999998</v>
      </c>
      <c r="E459" s="69">
        <f t="shared" si="187"/>
        <v>316659.92000000004</v>
      </c>
      <c r="F459" s="69">
        <f t="shared" si="187"/>
        <v>241545.69000000003</v>
      </c>
      <c r="G459" s="69">
        <f t="shared" si="187"/>
        <v>256674.62999999995</v>
      </c>
      <c r="H459" s="69">
        <f t="shared" si="187"/>
        <v>288372.18</v>
      </c>
      <c r="I459" s="69">
        <f t="shared" si="187"/>
        <v>190123.87549999999</v>
      </c>
      <c r="K459" s="38"/>
      <c r="L459" s="4"/>
      <c r="M459" s="4"/>
      <c r="N459" s="4"/>
      <c r="O459" s="4"/>
      <c r="P459" s="4"/>
      <c r="Q459" s="4"/>
    </row>
    <row r="460" spans="1:17" ht="15.75" customHeight="1" x14ac:dyDescent="0.3">
      <c r="A460" s="55"/>
      <c r="B460" s="53" t="s">
        <v>41</v>
      </c>
      <c r="C460" s="70">
        <v>119844.16</v>
      </c>
      <c r="D460" s="69">
        <v>163830.36000000002</v>
      </c>
      <c r="E460" s="70">
        <v>182495.34</v>
      </c>
      <c r="F460" s="70">
        <v>133375.48000000001</v>
      </c>
      <c r="G460" s="70">
        <v>168862.33000000002</v>
      </c>
      <c r="H460" s="70">
        <v>61515.520000000004</v>
      </c>
      <c r="I460" s="70">
        <v>128145.79000000001</v>
      </c>
      <c r="K460" s="38"/>
      <c r="L460" s="4"/>
      <c r="M460" s="4"/>
      <c r="N460" s="4"/>
      <c r="O460" s="4"/>
      <c r="P460" s="4"/>
      <c r="Q460" s="4"/>
    </row>
    <row r="461" spans="1:17" ht="15.75" customHeight="1" x14ac:dyDescent="0.3">
      <c r="A461" s="55"/>
      <c r="B461" s="53" t="s">
        <v>42</v>
      </c>
      <c r="C461" s="71">
        <v>5852.79</v>
      </c>
      <c r="D461" s="72">
        <f>23049*0.35</f>
        <v>8067.15</v>
      </c>
      <c r="E461" s="71">
        <f>26326*0.35</f>
        <v>9214.0999999999985</v>
      </c>
      <c r="F461" s="71">
        <f>18751*0.36</f>
        <v>6750.36</v>
      </c>
      <c r="G461" s="71">
        <f>22936*0.37</f>
        <v>8486.32</v>
      </c>
      <c r="H461" s="71">
        <f>19595*0.16</f>
        <v>3135.2000000000003</v>
      </c>
      <c r="I461" s="71">
        <f>14660*0.44</f>
        <v>6450.4</v>
      </c>
    </row>
    <row r="462" spans="1:17" ht="15.75" customHeight="1" x14ac:dyDescent="0.3">
      <c r="A462" s="7"/>
      <c r="B462" s="53" t="s">
        <v>5</v>
      </c>
      <c r="C462" s="70">
        <v>351129.32</v>
      </c>
      <c r="D462" s="69">
        <v>412880.56</v>
      </c>
      <c r="E462" s="70">
        <v>499155.26</v>
      </c>
      <c r="F462" s="70">
        <v>374921.17000000004</v>
      </c>
      <c r="G462" s="70">
        <v>425536.95999999996</v>
      </c>
      <c r="H462" s="70">
        <v>349887.7</v>
      </c>
      <c r="I462" s="70">
        <v>318269.6655</v>
      </c>
      <c r="K462" s="38"/>
      <c r="L462" s="27"/>
      <c r="M462" s="27"/>
      <c r="N462" s="27"/>
      <c r="O462" s="27"/>
      <c r="P462" s="27"/>
      <c r="Q462" s="27"/>
    </row>
    <row r="463" spans="1:17" ht="15.75" customHeight="1" x14ac:dyDescent="0.3">
      <c r="A463" s="7"/>
      <c r="B463" s="8" t="s">
        <v>6</v>
      </c>
      <c r="C463" s="9"/>
      <c r="D463" s="10">
        <f t="shared" ref="D463:I463" si="188">D462-C462</f>
        <v>61751.239999999991</v>
      </c>
      <c r="E463" s="10">
        <f t="shared" si="188"/>
        <v>86274.700000000012</v>
      </c>
      <c r="F463" s="10">
        <f t="shared" si="188"/>
        <v>-124234.08999999997</v>
      </c>
      <c r="G463" s="10">
        <f t="shared" si="188"/>
        <v>50615.789999999921</v>
      </c>
      <c r="H463" s="10">
        <f t="shared" si="188"/>
        <v>-75649.259999999951</v>
      </c>
      <c r="I463" s="10">
        <f t="shared" si="188"/>
        <v>-31618.034500000009</v>
      </c>
      <c r="K463" s="27"/>
      <c r="L463" s="27"/>
      <c r="M463" s="27"/>
      <c r="N463" s="27"/>
      <c r="O463" s="27"/>
      <c r="P463" s="27"/>
      <c r="Q463" s="27"/>
    </row>
    <row r="464" spans="1:17" ht="15.75" customHeight="1" x14ac:dyDescent="0.3">
      <c r="A464" s="11"/>
      <c r="B464" s="12" t="s">
        <v>7</v>
      </c>
      <c r="C464" s="13"/>
      <c r="D464" s="14">
        <f>IFERROR(D463/C462,0)</f>
        <v>0.17586466433506603</v>
      </c>
      <c r="E464" s="14">
        <f t="shared" ref="E464" si="189">IFERROR(E463/D462,0)</f>
        <v>0.20895800955123683</v>
      </c>
      <c r="F464" s="14">
        <f t="shared" ref="F464" si="190">IFERROR(F463/E462,0)</f>
        <v>-0.24888867243430424</v>
      </c>
      <c r="G464" s="14">
        <f t="shared" ref="G464" si="191">IFERROR(G463/F462,0)</f>
        <v>0.13500381960293123</v>
      </c>
      <c r="H464" s="14">
        <f t="shared" ref="H464" si="192">IFERROR(H463/G462,0)</f>
        <v>-0.17777365331556619</v>
      </c>
      <c r="I464" s="14">
        <f t="shared" ref="I464" si="193">IFERROR(I463/H462,0)</f>
        <v>-9.0366236080891116E-2</v>
      </c>
    </row>
    <row r="465" spans="1:12" ht="15.75" customHeight="1" x14ac:dyDescent="0.3">
      <c r="A465" s="17"/>
      <c r="B465" s="8"/>
      <c r="C465" s="22"/>
      <c r="D465" s="22"/>
      <c r="E465" s="22"/>
      <c r="F465" s="22"/>
      <c r="G465" s="22"/>
      <c r="H465" s="22"/>
      <c r="I465" s="22"/>
    </row>
    <row r="466" spans="1:12" ht="15.75" customHeight="1" x14ac:dyDescent="0.3">
      <c r="A466" s="17" t="s">
        <v>44</v>
      </c>
      <c r="B466" s="8"/>
      <c r="C466" s="22"/>
      <c r="D466" s="22"/>
      <c r="E466" s="22"/>
      <c r="F466" s="22"/>
      <c r="G466" s="22"/>
      <c r="H466" s="22"/>
      <c r="I466" s="22"/>
    </row>
    <row r="467" spans="1:12" ht="15.75" customHeight="1" x14ac:dyDescent="0.3">
      <c r="A467" s="15" t="s">
        <v>63</v>
      </c>
      <c r="B467" s="8"/>
      <c r="C467" s="22"/>
      <c r="D467" s="22"/>
      <c r="E467" s="22"/>
      <c r="F467" s="22"/>
      <c r="G467" s="22"/>
      <c r="H467" s="22"/>
      <c r="I467" s="22"/>
    </row>
    <row r="468" spans="1:12" ht="15.75" customHeight="1" x14ac:dyDescent="0.3">
      <c r="A468" s="15" t="s">
        <v>64</v>
      </c>
      <c r="B468" s="8"/>
      <c r="C468" s="22"/>
      <c r="D468" s="22"/>
      <c r="E468" s="22"/>
      <c r="F468" s="22"/>
      <c r="G468" s="22"/>
      <c r="H468" s="22"/>
      <c r="I468" s="22"/>
    </row>
    <row r="469" spans="1:12" ht="15.75" customHeight="1" x14ac:dyDescent="0.3">
      <c r="A469" s="17"/>
      <c r="B469" s="8"/>
      <c r="C469" s="22"/>
      <c r="D469" s="22"/>
      <c r="E469" s="22"/>
      <c r="F469" s="22"/>
      <c r="G469" s="22"/>
      <c r="H469" s="22"/>
      <c r="I469" s="22"/>
      <c r="J469" s="34"/>
      <c r="K469" s="34"/>
    </row>
    <row r="470" spans="1:12" ht="15.75" customHeight="1" x14ac:dyDescent="0.3">
      <c r="A470" s="58" t="s">
        <v>143</v>
      </c>
      <c r="B470" s="8"/>
      <c r="C470" s="22"/>
      <c r="D470" s="22"/>
      <c r="E470" s="22"/>
      <c r="F470" s="22"/>
      <c r="G470" s="23"/>
      <c r="H470" s="22"/>
      <c r="I470" s="22"/>
    </row>
    <row r="471" spans="1:12" ht="15.75" customHeight="1" x14ac:dyDescent="0.3">
      <c r="A471" s="15" t="s">
        <v>288</v>
      </c>
      <c r="B471" s="8"/>
      <c r="C471" s="22"/>
      <c r="D471" s="22"/>
      <c r="E471" s="22"/>
      <c r="F471" s="22"/>
      <c r="G471" s="23"/>
      <c r="H471" s="22"/>
      <c r="I471" s="22"/>
      <c r="L471" s="2"/>
    </row>
    <row r="472" spans="1:12" ht="15.75" customHeight="1" x14ac:dyDescent="0.3">
      <c r="A472" s="17" t="s">
        <v>281</v>
      </c>
      <c r="B472" s="8"/>
      <c r="C472" s="22"/>
      <c r="D472" s="22"/>
      <c r="E472" s="22"/>
      <c r="F472" s="22"/>
      <c r="G472" s="23"/>
      <c r="H472" s="22"/>
      <c r="I472" s="22"/>
    </row>
    <row r="473" spans="1:12" ht="15.75" customHeight="1" x14ac:dyDescent="0.3">
      <c r="A473" s="17"/>
      <c r="B473" s="8"/>
      <c r="C473" s="22"/>
      <c r="D473" s="22"/>
      <c r="E473" s="22"/>
      <c r="F473" s="22"/>
      <c r="G473" s="23"/>
      <c r="H473" s="22"/>
      <c r="I473" s="22"/>
    </row>
    <row r="474" spans="1:12" ht="15.75" customHeight="1" x14ac:dyDescent="0.3">
      <c r="A474" s="58" t="s">
        <v>144</v>
      </c>
      <c r="B474" s="8"/>
      <c r="C474" s="22"/>
      <c r="D474" s="22"/>
      <c r="E474" s="22"/>
      <c r="F474" s="22"/>
      <c r="G474" s="23"/>
      <c r="H474" s="22"/>
      <c r="I474" s="22"/>
    </row>
    <row r="475" spans="1:12" ht="15.75" customHeight="1" x14ac:dyDescent="0.3">
      <c r="A475" s="15" t="s">
        <v>282</v>
      </c>
      <c r="B475" s="8"/>
      <c r="C475" s="22"/>
      <c r="D475" s="22"/>
      <c r="E475" s="22"/>
      <c r="F475" s="22"/>
      <c r="G475" s="23"/>
      <c r="H475" s="22"/>
      <c r="I475" s="22"/>
      <c r="L475" s="2"/>
    </row>
    <row r="476" spans="1:12" ht="15.75" customHeight="1" x14ac:dyDescent="0.3">
      <c r="A476" s="17" t="s">
        <v>283</v>
      </c>
      <c r="B476" s="8"/>
      <c r="C476" s="22"/>
      <c r="D476" s="22"/>
      <c r="E476" s="22"/>
      <c r="F476" s="22"/>
      <c r="G476" s="23"/>
      <c r="H476" s="22"/>
      <c r="I476" s="22"/>
    </row>
    <row r="477" spans="1:12" ht="15.75" customHeight="1" x14ac:dyDescent="0.3">
      <c r="B477" s="8"/>
      <c r="C477" s="22"/>
      <c r="D477" s="22"/>
      <c r="E477" s="22"/>
      <c r="F477" s="22"/>
      <c r="G477" s="23"/>
      <c r="H477" s="22"/>
      <c r="I477" s="22"/>
    </row>
    <row r="478" spans="1:12" ht="15.75" customHeight="1" x14ac:dyDescent="0.3">
      <c r="A478" s="30" t="s">
        <v>145</v>
      </c>
      <c r="B478" s="8"/>
      <c r="C478" s="22"/>
      <c r="D478" s="22"/>
      <c r="E478" s="22"/>
      <c r="F478" s="22"/>
      <c r="G478" s="23"/>
      <c r="H478" s="22"/>
      <c r="I478" s="22"/>
    </row>
    <row r="479" spans="1:12" ht="15.75" customHeight="1" x14ac:dyDescent="0.3">
      <c r="A479" s="3" t="s">
        <v>284</v>
      </c>
      <c r="B479" s="8"/>
      <c r="C479" s="22"/>
      <c r="D479" s="22"/>
      <c r="E479" s="22"/>
      <c r="F479" s="22"/>
      <c r="G479" s="23"/>
      <c r="H479" s="22"/>
      <c r="I479" s="22"/>
      <c r="L479" s="2"/>
    </row>
    <row r="480" spans="1:12" ht="15.75" customHeight="1" x14ac:dyDescent="0.3">
      <c r="A480" s="17" t="s">
        <v>244</v>
      </c>
      <c r="B480" s="8"/>
      <c r="C480" s="22"/>
      <c r="D480" s="22"/>
      <c r="E480" s="22"/>
      <c r="F480" s="22"/>
      <c r="G480" s="23"/>
      <c r="H480" s="22"/>
      <c r="I480" s="22"/>
    </row>
    <row r="481" spans="1:12" ht="15.75" customHeight="1" x14ac:dyDescent="0.3">
      <c r="A481" s="17"/>
      <c r="B481" s="8"/>
      <c r="C481" s="22"/>
      <c r="D481" s="22"/>
      <c r="E481" s="22"/>
      <c r="F481" s="22"/>
      <c r="G481" s="23"/>
      <c r="H481" s="22"/>
      <c r="I481" s="22"/>
    </row>
    <row r="482" spans="1:12" ht="15.75" customHeight="1" x14ac:dyDescent="0.3">
      <c r="A482" s="29" t="s">
        <v>148</v>
      </c>
      <c r="B482" s="8"/>
      <c r="C482" s="22"/>
      <c r="D482" s="22"/>
      <c r="E482" s="22"/>
      <c r="F482" s="22"/>
      <c r="G482" s="23"/>
      <c r="H482" s="22"/>
      <c r="I482" s="22"/>
    </row>
    <row r="483" spans="1:12" ht="15.75" customHeight="1" x14ac:dyDescent="0.3">
      <c r="A483" s="3" t="s">
        <v>285</v>
      </c>
      <c r="B483" s="8"/>
      <c r="C483" s="22"/>
      <c r="D483" s="22"/>
      <c r="E483" s="22"/>
      <c r="F483" s="22"/>
      <c r="G483" s="23"/>
      <c r="H483" s="22"/>
      <c r="I483" s="22"/>
      <c r="L483" s="2"/>
    </row>
    <row r="484" spans="1:12" ht="15.75" customHeight="1" x14ac:dyDescent="0.3">
      <c r="A484" s="17" t="s">
        <v>245</v>
      </c>
      <c r="B484" s="8"/>
      <c r="C484" s="22"/>
      <c r="D484" s="22"/>
      <c r="E484" s="22"/>
      <c r="F484" s="22"/>
      <c r="G484" s="23"/>
      <c r="H484" s="22"/>
      <c r="I484" s="22"/>
    </row>
    <row r="485" spans="1:12" ht="15.75" customHeight="1" x14ac:dyDescent="0.3">
      <c r="A485" s="17"/>
      <c r="B485" s="8"/>
      <c r="C485" s="22"/>
      <c r="D485" s="22"/>
      <c r="E485" s="22"/>
      <c r="F485" s="22"/>
      <c r="G485" s="23"/>
      <c r="H485" s="22"/>
      <c r="I485" s="22"/>
    </row>
    <row r="486" spans="1:12" ht="15.75" customHeight="1" x14ac:dyDescent="0.3">
      <c r="A486" s="30" t="s">
        <v>146</v>
      </c>
      <c r="B486" s="8"/>
      <c r="C486" s="22"/>
      <c r="D486" s="22"/>
      <c r="E486" s="22"/>
      <c r="F486" s="22"/>
      <c r="G486" s="23"/>
      <c r="H486" s="22"/>
      <c r="I486" s="22"/>
    </row>
    <row r="487" spans="1:12" ht="15.75" customHeight="1" x14ac:dyDescent="0.3">
      <c r="A487" s="3" t="s">
        <v>286</v>
      </c>
      <c r="B487" s="8"/>
      <c r="C487" s="22"/>
      <c r="D487" s="22"/>
      <c r="E487" s="22"/>
      <c r="F487" s="22"/>
      <c r="G487" s="23"/>
      <c r="H487" s="22"/>
      <c r="I487" s="22"/>
      <c r="L487" s="2"/>
    </row>
    <row r="488" spans="1:12" ht="15.75" customHeight="1" x14ac:dyDescent="0.3">
      <c r="A488" s="17" t="s">
        <v>246</v>
      </c>
      <c r="B488" s="8"/>
      <c r="C488" s="22"/>
      <c r="D488" s="22"/>
      <c r="E488" s="22"/>
      <c r="F488" s="22"/>
      <c r="G488" s="23"/>
      <c r="H488" s="22"/>
      <c r="I488" s="22"/>
    </row>
    <row r="489" spans="1:12" ht="15.75" customHeight="1" x14ac:dyDescent="0.3">
      <c r="A489" s="17"/>
      <c r="B489" s="8"/>
      <c r="C489" s="22"/>
      <c r="D489" s="22"/>
      <c r="E489" s="22"/>
      <c r="F489" s="22"/>
      <c r="G489" s="23"/>
      <c r="H489" s="22"/>
      <c r="I489" s="22"/>
    </row>
    <row r="490" spans="1:12" ht="15.75" customHeight="1" x14ac:dyDescent="0.3">
      <c r="A490" s="29" t="s">
        <v>147</v>
      </c>
      <c r="B490" s="8"/>
      <c r="C490" s="22"/>
      <c r="D490" s="22"/>
      <c r="E490" s="22"/>
      <c r="F490" s="22"/>
      <c r="G490" s="23"/>
      <c r="H490" s="22"/>
      <c r="I490" s="22"/>
    </row>
    <row r="491" spans="1:12" ht="15.75" customHeight="1" x14ac:dyDescent="0.3">
      <c r="A491" s="3" t="s">
        <v>287</v>
      </c>
      <c r="B491" s="8"/>
      <c r="C491" s="22"/>
      <c r="D491" s="22"/>
      <c r="E491" s="22"/>
      <c r="F491" s="22"/>
      <c r="G491" s="23"/>
      <c r="H491" s="22"/>
      <c r="I491" s="22"/>
      <c r="L491" s="2"/>
    </row>
    <row r="492" spans="1:12" ht="15.75" customHeight="1" x14ac:dyDescent="0.3">
      <c r="A492" s="17" t="s">
        <v>247</v>
      </c>
      <c r="B492" s="8"/>
      <c r="C492" s="22"/>
      <c r="D492" s="22"/>
      <c r="E492" s="22"/>
      <c r="F492" s="22"/>
      <c r="G492" s="23"/>
      <c r="H492" s="22"/>
      <c r="I492" s="22"/>
    </row>
    <row r="493" spans="1:12" ht="15.75" customHeight="1" x14ac:dyDescent="0.3">
      <c r="A493" s="17"/>
      <c r="B493" s="8"/>
      <c r="C493" s="22"/>
      <c r="D493" s="22"/>
      <c r="E493" s="22"/>
      <c r="F493" s="22"/>
      <c r="G493" s="23"/>
      <c r="H493" s="22"/>
      <c r="I493" s="22"/>
    </row>
    <row r="494" spans="1:12" ht="15.75" customHeight="1" x14ac:dyDescent="0.3">
      <c r="A494" s="17"/>
      <c r="B494" s="8"/>
      <c r="C494" s="59"/>
      <c r="D494" s="59"/>
      <c r="E494" s="59"/>
      <c r="F494" s="22"/>
      <c r="G494" s="23"/>
      <c r="H494" s="22"/>
      <c r="I494" s="22"/>
    </row>
    <row r="495" spans="1:12" ht="15.75" customHeight="1" x14ac:dyDescent="0.3">
      <c r="A495" s="50" t="s">
        <v>48</v>
      </c>
      <c r="C495" s="54"/>
      <c r="F495" s="54"/>
    </row>
    <row r="496" spans="1:12" ht="15.75" customHeight="1" x14ac:dyDescent="0.3">
      <c r="A496" s="6" t="s">
        <v>49</v>
      </c>
      <c r="B496" s="6" t="s">
        <v>50</v>
      </c>
      <c r="C496" s="6" t="str">
        <f>+$C$20</f>
        <v>May</v>
      </c>
      <c r="D496" s="6" t="str">
        <f>+$D$20</f>
        <v>Jun</v>
      </c>
      <c r="E496" s="6" t="str">
        <f>+$E$20</f>
        <v>Jul</v>
      </c>
      <c r="F496" s="6" t="str">
        <f>+$F$20</f>
        <v>Aug</v>
      </c>
      <c r="G496" s="6" t="str">
        <f>+$G$20</f>
        <v>Sep</v>
      </c>
      <c r="H496" s="6" t="str">
        <f>+$H$20</f>
        <v>Oct</v>
      </c>
      <c r="I496" s="6" t="str">
        <f>+$I$20</f>
        <v>Nov</v>
      </c>
    </row>
    <row r="497" spans="1:17" ht="15.75" customHeight="1" x14ac:dyDescent="0.3">
      <c r="A497" s="55"/>
      <c r="B497" s="8" t="s">
        <v>47</v>
      </c>
      <c r="C497" s="68">
        <f t="shared" ref="C497:I497" si="194">+C500-C498</f>
        <v>457816.31999999995</v>
      </c>
      <c r="D497" s="68">
        <f t="shared" si="194"/>
        <v>478362.6</v>
      </c>
      <c r="E497" s="69">
        <f>+E500-E498</f>
        <v>619618.34999999986</v>
      </c>
      <c r="F497" s="69">
        <f t="shared" si="194"/>
        <v>438634.26</v>
      </c>
      <c r="G497" s="69">
        <f t="shared" si="194"/>
        <v>522640.96999999991</v>
      </c>
      <c r="H497" s="69">
        <f t="shared" si="194"/>
        <v>619198.05000000005</v>
      </c>
      <c r="I497" s="69">
        <f t="shared" si="194"/>
        <v>332806.76450000005</v>
      </c>
      <c r="K497" s="38"/>
      <c r="L497" s="4"/>
      <c r="M497" s="4"/>
      <c r="N497" s="4"/>
      <c r="O497" s="4"/>
      <c r="P497" s="4"/>
      <c r="Q497" s="4"/>
    </row>
    <row r="498" spans="1:17" ht="15.75" customHeight="1" x14ac:dyDescent="0.3">
      <c r="A498" s="55"/>
      <c r="B498" s="53" t="s">
        <v>41</v>
      </c>
      <c r="C498" s="70">
        <v>321466.65000000002</v>
      </c>
      <c r="D498" s="69">
        <v>304037.26</v>
      </c>
      <c r="E498" s="70">
        <v>339644.85000000003</v>
      </c>
      <c r="F498" s="70">
        <v>237716.13</v>
      </c>
      <c r="G498" s="70">
        <v>288012.2</v>
      </c>
      <c r="H498" s="70">
        <v>328846.96000000002</v>
      </c>
      <c r="I498" s="70">
        <v>162929.87</v>
      </c>
      <c r="K498" s="38"/>
      <c r="L498" s="4"/>
      <c r="M498" s="4"/>
      <c r="N498" s="4"/>
      <c r="O498" s="4"/>
      <c r="P498" s="4"/>
      <c r="Q498" s="4"/>
    </row>
    <row r="499" spans="1:17" ht="15.75" customHeight="1" x14ac:dyDescent="0.3">
      <c r="A499" s="55"/>
      <c r="B499" s="53" t="s">
        <v>42</v>
      </c>
      <c r="C499" s="71">
        <v>15824.21</v>
      </c>
      <c r="D499" s="72">
        <f>23049*0.65</f>
        <v>14981.85</v>
      </c>
      <c r="E499" s="71">
        <f>26326*0.65</f>
        <v>17111.900000000001</v>
      </c>
      <c r="F499" s="71">
        <f>18751*0.64</f>
        <v>12000.64</v>
      </c>
      <c r="G499" s="71">
        <f>22936*0.63</f>
        <v>14449.68</v>
      </c>
      <c r="H499" s="71">
        <f>19595*0.84</f>
        <v>16459.8</v>
      </c>
      <c r="I499" s="71">
        <f>14660*0.56</f>
        <v>8209.6</v>
      </c>
    </row>
    <row r="500" spans="1:17" ht="15.75" customHeight="1" x14ac:dyDescent="0.3">
      <c r="A500" s="7"/>
      <c r="B500" s="53" t="s">
        <v>5</v>
      </c>
      <c r="C500" s="10">
        <v>779282.97</v>
      </c>
      <c r="D500" s="9">
        <v>782399.86</v>
      </c>
      <c r="E500" s="10">
        <v>959263.2</v>
      </c>
      <c r="F500" s="10">
        <v>676350.39</v>
      </c>
      <c r="G500" s="10">
        <v>810653.16999999993</v>
      </c>
      <c r="H500" s="10">
        <v>948045.01</v>
      </c>
      <c r="I500" s="10">
        <v>495736.63450000004</v>
      </c>
      <c r="K500" s="38"/>
      <c r="L500" s="27"/>
      <c r="M500" s="27"/>
      <c r="N500" s="27"/>
      <c r="O500" s="27"/>
      <c r="P500" s="27"/>
      <c r="Q500" s="27"/>
    </row>
    <row r="501" spans="1:17" ht="15.75" customHeight="1" x14ac:dyDescent="0.3">
      <c r="A501" s="7"/>
      <c r="B501" s="8" t="s">
        <v>6</v>
      </c>
      <c r="C501" s="9"/>
      <c r="D501" s="10">
        <f t="shared" ref="D501:I501" si="195">D500-C500</f>
        <v>3116.890000000014</v>
      </c>
      <c r="E501" s="10">
        <f t="shared" si="195"/>
        <v>176863.33999999997</v>
      </c>
      <c r="F501" s="10">
        <f t="shared" si="195"/>
        <v>-282912.80999999994</v>
      </c>
      <c r="G501" s="10">
        <f t="shared" si="195"/>
        <v>134302.77999999991</v>
      </c>
      <c r="H501" s="10">
        <f t="shared" si="195"/>
        <v>137391.84000000008</v>
      </c>
      <c r="I501" s="10">
        <f t="shared" si="195"/>
        <v>-452308.37549999997</v>
      </c>
      <c r="K501" s="27"/>
      <c r="L501" s="27"/>
      <c r="M501" s="27"/>
      <c r="N501" s="27"/>
      <c r="O501" s="27"/>
      <c r="P501" s="27"/>
      <c r="Q501" s="27"/>
    </row>
    <row r="502" spans="1:17" ht="15.75" customHeight="1" x14ac:dyDescent="0.3">
      <c r="A502" s="11"/>
      <c r="B502" s="12" t="s">
        <v>7</v>
      </c>
      <c r="C502" s="13"/>
      <c r="D502" s="14">
        <f>IFERROR(D501/C500,0)</f>
        <v>3.9996896121058745E-3</v>
      </c>
      <c r="E502" s="14">
        <f t="shared" ref="E502" si="196">IFERROR(E501/D500,0)</f>
        <v>0.22605236662491218</v>
      </c>
      <c r="F502" s="14">
        <f t="shared" ref="F502" si="197">IFERROR(F501/E500,0)</f>
        <v>-0.29492720037628878</v>
      </c>
      <c r="G502" s="14">
        <f t="shared" ref="G502" si="198">IFERROR(G501/F500,0)</f>
        <v>0.19856982709805182</v>
      </c>
      <c r="H502" s="14">
        <f t="shared" ref="H502" si="199">IFERROR(H501/G500,0)</f>
        <v>0.16948288748442208</v>
      </c>
      <c r="I502" s="14">
        <f t="shared" ref="I502" si="200">IFERROR(I501/H500,0)</f>
        <v>-0.47709588756761662</v>
      </c>
    </row>
    <row r="503" spans="1:17" ht="15.75" customHeight="1" x14ac:dyDescent="0.3"/>
    <row r="504" spans="1:17" ht="15.75" customHeight="1" x14ac:dyDescent="0.3">
      <c r="A504" s="3" t="s">
        <v>44</v>
      </c>
    </row>
    <row r="505" spans="1:17" ht="15.75" customHeight="1" x14ac:dyDescent="0.3">
      <c r="A505" s="15" t="s">
        <v>63</v>
      </c>
      <c r="B505" s="8"/>
      <c r="C505" s="22"/>
      <c r="D505" s="22"/>
      <c r="E505" s="22"/>
      <c r="F505" s="22"/>
      <c r="G505" s="22"/>
      <c r="H505" s="22"/>
      <c r="I505" s="22"/>
    </row>
    <row r="506" spans="1:17" ht="15.75" customHeight="1" x14ac:dyDescent="0.3">
      <c r="A506" s="15" t="s">
        <v>64</v>
      </c>
      <c r="B506" s="8"/>
      <c r="C506" s="22"/>
      <c r="D506" s="22"/>
      <c r="E506" s="22"/>
      <c r="F506" s="22"/>
      <c r="G506" s="22"/>
      <c r="H506" s="22"/>
      <c r="I506" s="22"/>
    </row>
    <row r="507" spans="1:17" ht="15.75" customHeight="1" x14ac:dyDescent="0.3">
      <c r="J507" s="34"/>
      <c r="K507" s="34"/>
    </row>
    <row r="508" spans="1:17" ht="15.75" customHeight="1" x14ac:dyDescent="0.3">
      <c r="A508" s="58" t="s">
        <v>143</v>
      </c>
      <c r="G508" s="16"/>
    </row>
    <row r="509" spans="1:17" ht="15.75" customHeight="1" x14ac:dyDescent="0.3">
      <c r="A509" s="15" t="s">
        <v>294</v>
      </c>
      <c r="G509" s="16"/>
      <c r="L509" s="2"/>
    </row>
    <row r="510" spans="1:17" ht="15.75" customHeight="1" x14ac:dyDescent="0.3">
      <c r="A510" s="17" t="s">
        <v>248</v>
      </c>
      <c r="G510" s="16"/>
    </row>
    <row r="511" spans="1:17" ht="15.75" customHeight="1" x14ac:dyDescent="0.3">
      <c r="A511" s="17"/>
      <c r="G511" s="16"/>
    </row>
    <row r="512" spans="1:17" ht="15.75" customHeight="1" x14ac:dyDescent="0.3">
      <c r="A512" s="58" t="s">
        <v>144</v>
      </c>
      <c r="G512" s="16"/>
    </row>
    <row r="513" spans="1:12" ht="15.75" customHeight="1" x14ac:dyDescent="0.3">
      <c r="A513" s="15" t="s">
        <v>289</v>
      </c>
      <c r="G513" s="16"/>
      <c r="L513" s="2"/>
    </row>
    <row r="514" spans="1:12" ht="15.75" customHeight="1" x14ac:dyDescent="0.3">
      <c r="A514" s="17" t="s">
        <v>249</v>
      </c>
      <c r="G514" s="16"/>
    </row>
    <row r="515" spans="1:12" ht="15.75" customHeight="1" x14ac:dyDescent="0.3">
      <c r="G515" s="16"/>
    </row>
    <row r="516" spans="1:12" ht="15.75" customHeight="1" x14ac:dyDescent="0.3">
      <c r="A516" s="30" t="s">
        <v>145</v>
      </c>
      <c r="G516" s="16"/>
    </row>
    <row r="517" spans="1:12" ht="15.75" customHeight="1" x14ac:dyDescent="0.3">
      <c r="A517" s="3" t="s">
        <v>290</v>
      </c>
      <c r="G517" s="16"/>
      <c r="L517" s="2"/>
    </row>
    <row r="518" spans="1:12" ht="15.75" customHeight="1" x14ac:dyDescent="0.3">
      <c r="A518" s="17" t="s">
        <v>250</v>
      </c>
      <c r="G518" s="16"/>
    </row>
    <row r="519" spans="1:12" ht="15.75" customHeight="1" x14ac:dyDescent="0.3">
      <c r="A519" s="17"/>
      <c r="G519" s="16"/>
    </row>
    <row r="520" spans="1:12" ht="15.75" customHeight="1" x14ac:dyDescent="0.3">
      <c r="A520" s="29" t="s">
        <v>148</v>
      </c>
      <c r="G520" s="16"/>
    </row>
    <row r="521" spans="1:12" ht="15.75" customHeight="1" x14ac:dyDescent="0.3">
      <c r="A521" s="3" t="s">
        <v>291</v>
      </c>
      <c r="G521" s="16"/>
      <c r="L521" s="2"/>
    </row>
    <row r="522" spans="1:12" ht="15.75" customHeight="1" x14ac:dyDescent="0.3">
      <c r="A522" s="17" t="s">
        <v>251</v>
      </c>
      <c r="G522" s="16"/>
    </row>
    <row r="523" spans="1:12" ht="15.75" customHeight="1" x14ac:dyDescent="0.3">
      <c r="A523" s="17"/>
      <c r="G523" s="16"/>
    </row>
    <row r="524" spans="1:12" ht="15.75" customHeight="1" x14ac:dyDescent="0.3">
      <c r="A524" s="30" t="s">
        <v>146</v>
      </c>
      <c r="G524" s="16"/>
    </row>
    <row r="525" spans="1:12" ht="15.75" customHeight="1" x14ac:dyDescent="0.3">
      <c r="A525" s="3" t="s">
        <v>292</v>
      </c>
      <c r="G525" s="16"/>
      <c r="L525" s="2"/>
    </row>
    <row r="526" spans="1:12" ht="15.75" customHeight="1" x14ac:dyDescent="0.3">
      <c r="A526" s="17" t="s">
        <v>252</v>
      </c>
      <c r="G526" s="16"/>
    </row>
    <row r="527" spans="1:12" ht="15.75" customHeight="1" x14ac:dyDescent="0.3">
      <c r="A527" s="17"/>
      <c r="G527" s="16"/>
    </row>
    <row r="528" spans="1:12" ht="15.75" customHeight="1" x14ac:dyDescent="0.3">
      <c r="A528" s="29" t="s">
        <v>147</v>
      </c>
      <c r="G528" s="16"/>
    </row>
    <row r="529" spans="1:14" ht="15.75" customHeight="1" x14ac:dyDescent="0.3">
      <c r="A529" s="3" t="s">
        <v>293</v>
      </c>
      <c r="G529" s="16"/>
      <c r="L529" s="2"/>
    </row>
    <row r="530" spans="1:14" ht="15.75" customHeight="1" x14ac:dyDescent="0.3">
      <c r="A530" s="17" t="s">
        <v>253</v>
      </c>
      <c r="G530" s="16"/>
    </row>
    <row r="531" spans="1:14" ht="15.75" customHeight="1" x14ac:dyDescent="0.3">
      <c r="G531" s="16"/>
    </row>
    <row r="532" spans="1:14" ht="15.75" customHeight="1" x14ac:dyDescent="0.3">
      <c r="A532" s="2" t="s">
        <v>59</v>
      </c>
    </row>
    <row r="533" spans="1:14" ht="15.75" customHeight="1" x14ac:dyDescent="0.3">
      <c r="C533" s="6" t="str">
        <f>+$C$20</f>
        <v>May</v>
      </c>
      <c r="D533" s="6" t="str">
        <f>+$D$20</f>
        <v>Jun</v>
      </c>
      <c r="E533" s="6" t="str">
        <f>+$E$20</f>
        <v>Jul</v>
      </c>
      <c r="F533" s="6" t="str">
        <f>+$F$20</f>
        <v>Aug</v>
      </c>
      <c r="G533" s="6" t="str">
        <f>+$G$20</f>
        <v>Sep</v>
      </c>
      <c r="H533" s="6" t="str">
        <f>+$H$20</f>
        <v>Oct</v>
      </c>
      <c r="I533" s="6" t="str">
        <f>+$I$20</f>
        <v>Nov</v>
      </c>
    </row>
    <row r="534" spans="1:14" ht="15.75" customHeight="1" x14ac:dyDescent="0.3"/>
    <row r="535" spans="1:14" ht="15.75" customHeight="1" x14ac:dyDescent="0.3">
      <c r="B535" s="3" t="s">
        <v>75</v>
      </c>
      <c r="C535" s="4">
        <f t="shared" ref="C535:I535" si="201">C21+C30+C38+C45+C89+C132+C175+C213+C251+C284+C314+C320+C352+C360+C368+C376+C387+C462+C500+C424+C6+C13+C326+C332+C338+C344</f>
        <v>5664262.7799999993</v>
      </c>
      <c r="D535" s="4">
        <f t="shared" si="201"/>
        <v>5703938.6599999992</v>
      </c>
      <c r="E535" s="4">
        <f t="shared" si="201"/>
        <v>6297147.5899999999</v>
      </c>
      <c r="F535" s="4">
        <f t="shared" si="201"/>
        <v>5361969.2999999989</v>
      </c>
      <c r="G535" s="4">
        <f t="shared" si="201"/>
        <v>4731965.04</v>
      </c>
      <c r="H535" s="4">
        <f t="shared" si="201"/>
        <v>8142157.9299999997</v>
      </c>
      <c r="I535" s="4">
        <f t="shared" si="201"/>
        <v>4263672.51</v>
      </c>
    </row>
    <row r="536" spans="1:14" ht="15.75" customHeight="1" x14ac:dyDescent="0.3">
      <c r="B536" s="26" t="s">
        <v>93</v>
      </c>
      <c r="C536" s="35">
        <v>5664262</v>
      </c>
      <c r="D536" s="35">
        <v>5703939</v>
      </c>
      <c r="E536" s="35">
        <v>6297148</v>
      </c>
      <c r="F536" s="35">
        <v>5361969</v>
      </c>
      <c r="G536" s="35">
        <v>4731965</v>
      </c>
      <c r="H536" s="35">
        <v>8142158</v>
      </c>
      <c r="I536" s="35">
        <v>4263672</v>
      </c>
    </row>
    <row r="537" spans="1:14" ht="15.75" customHeight="1" x14ac:dyDescent="0.3">
      <c r="B537" s="3" t="s">
        <v>74</v>
      </c>
      <c r="C537" s="4">
        <f t="shared" ref="C537:I537" si="202">C535-C536</f>
        <v>0.77999999932944775</v>
      </c>
      <c r="D537" s="4">
        <f t="shared" si="202"/>
        <v>-0.34000000078231096</v>
      </c>
      <c r="E537" s="4">
        <f t="shared" si="202"/>
        <v>-0.41000000014901161</v>
      </c>
      <c r="F537" s="4">
        <f t="shared" si="202"/>
        <v>0.29999999888241291</v>
      </c>
      <c r="G537" s="4">
        <f t="shared" si="202"/>
        <v>4.0000000037252903E-2</v>
      </c>
      <c r="H537" s="4">
        <f t="shared" si="202"/>
        <v>-7.0000000298023224E-2</v>
      </c>
      <c r="I537" s="4">
        <f t="shared" si="202"/>
        <v>0.50999999977648258</v>
      </c>
    </row>
    <row r="538" spans="1:14" ht="15.75" customHeight="1" x14ac:dyDescent="0.3"/>
    <row r="539" spans="1:14" x14ac:dyDescent="0.3">
      <c r="B539" s="3" t="s">
        <v>77</v>
      </c>
      <c r="D539" s="4">
        <f>+D535-C535</f>
        <v>39675.879999999888</v>
      </c>
      <c r="E539" s="4">
        <f>+E535-D535</f>
        <v>593208.93000000063</v>
      </c>
      <c r="F539" s="4">
        <f t="shared" ref="F539:I539" si="203">+F535-E535</f>
        <v>-935178.29000000097</v>
      </c>
      <c r="G539" s="4">
        <f t="shared" si="203"/>
        <v>-630004.25999999885</v>
      </c>
      <c r="H539" s="4">
        <f t="shared" si="203"/>
        <v>3410192.8899999997</v>
      </c>
      <c r="I539" s="4">
        <f t="shared" si="203"/>
        <v>-3878485.42</v>
      </c>
    </row>
    <row r="540" spans="1:14" x14ac:dyDescent="0.3">
      <c r="B540" s="3" t="s">
        <v>76</v>
      </c>
      <c r="D540" s="4">
        <f t="shared" ref="D540:I540" si="204">+D425+D501+D463+D388+D377+D369+D361+D353+D321+D315+D285+D252+D214+D176+D133+D90+D46+D39+D31+D22+D7+D14+D327+D333+D339+D345</f>
        <v>39675.880000000005</v>
      </c>
      <c r="E540" s="4">
        <f t="shared" si="204"/>
        <v>593208.93000000028</v>
      </c>
      <c r="F540" s="4">
        <f t="shared" si="204"/>
        <v>-935178.2899999998</v>
      </c>
      <c r="G540" s="4">
        <f t="shared" si="204"/>
        <v>-630004.26000000024</v>
      </c>
      <c r="H540" s="4">
        <f t="shared" si="204"/>
        <v>3410192.8900000006</v>
      </c>
      <c r="I540" s="4">
        <f t="shared" si="204"/>
        <v>-3878485.42</v>
      </c>
      <c r="N540" s="37"/>
    </row>
    <row r="541" spans="1:14" x14ac:dyDescent="0.3">
      <c r="B541" s="3" t="s">
        <v>74</v>
      </c>
      <c r="D541" s="4">
        <f>+D540-D539</f>
        <v>1.1641532182693481E-10</v>
      </c>
      <c r="E541" s="4">
        <f t="shared" ref="E541:I541" si="205">+E540-E539</f>
        <v>0</v>
      </c>
      <c r="F541" s="4">
        <f t="shared" si="205"/>
        <v>1.1641532182693481E-9</v>
      </c>
      <c r="G541" s="4">
        <f t="shared" si="205"/>
        <v>-1.3969838619232178E-9</v>
      </c>
      <c r="H541" s="4">
        <f t="shared" si="205"/>
        <v>0</v>
      </c>
      <c r="I541" s="4">
        <f t="shared" si="205"/>
        <v>0</v>
      </c>
      <c r="N541" s="37"/>
    </row>
    <row r="542" spans="1:14" x14ac:dyDescent="0.3">
      <c r="N542" s="37"/>
    </row>
    <row r="543" spans="1:14" x14ac:dyDescent="0.3">
      <c r="B543" s="3" t="s">
        <v>90</v>
      </c>
      <c r="C543" s="66">
        <v>5664262</v>
      </c>
      <c r="D543" s="66">
        <v>5703939.1700000009</v>
      </c>
      <c r="E543" s="66">
        <v>6297147.870000001</v>
      </c>
      <c r="F543" s="66">
        <v>5361969</v>
      </c>
      <c r="G543" s="66">
        <v>4731965</v>
      </c>
      <c r="H543" s="66">
        <v>8142158</v>
      </c>
      <c r="I543" s="66">
        <v>4263672</v>
      </c>
      <c r="N543" s="37"/>
    </row>
    <row r="544" spans="1:14" x14ac:dyDescent="0.3">
      <c r="B544" s="3" t="s">
        <v>74</v>
      </c>
      <c r="C544" s="67">
        <f>C535-C543</f>
        <v>0.77999999932944775</v>
      </c>
      <c r="D544" s="67">
        <f t="shared" ref="D544:I544" si="206">D535-D543</f>
        <v>-0.51000000163912773</v>
      </c>
      <c r="E544" s="67">
        <f t="shared" si="206"/>
        <v>-0.2800000011920929</v>
      </c>
      <c r="F544" s="67">
        <f t="shared" si="206"/>
        <v>0.29999999888241291</v>
      </c>
      <c r="G544" s="67">
        <f t="shared" si="206"/>
        <v>4.0000000037252903E-2</v>
      </c>
      <c r="H544" s="67">
        <f t="shared" si="206"/>
        <v>-7.0000000298023224E-2</v>
      </c>
      <c r="I544" s="67">
        <f t="shared" si="206"/>
        <v>0.50999999977648258</v>
      </c>
      <c r="N544" s="37"/>
    </row>
    <row r="545" spans="14:14" x14ac:dyDescent="0.3">
      <c r="N545" s="37"/>
    </row>
    <row r="546" spans="14:14" x14ac:dyDescent="0.3">
      <c r="N546" s="37"/>
    </row>
    <row r="547" spans="14:14" x14ac:dyDescent="0.3">
      <c r="N547" s="37"/>
    </row>
    <row r="548" spans="14:14" x14ac:dyDescent="0.3">
      <c r="N548" s="37"/>
    </row>
    <row r="549" spans="14:14" x14ac:dyDescent="0.3">
      <c r="N549" s="37"/>
    </row>
    <row r="550" spans="14:14" x14ac:dyDescent="0.3">
      <c r="N550" s="37"/>
    </row>
    <row r="551" spans="14:14" x14ac:dyDescent="0.3">
      <c r="N551" s="37"/>
    </row>
    <row r="552" spans="14:14" x14ac:dyDescent="0.3">
      <c r="N552" s="37"/>
    </row>
    <row r="553" spans="14:14" x14ac:dyDescent="0.3">
      <c r="N553" s="37"/>
    </row>
    <row r="554" spans="14:14" x14ac:dyDescent="0.3">
      <c r="N554" s="37"/>
    </row>
    <row r="555" spans="14:14" x14ac:dyDescent="0.3">
      <c r="N555" s="37"/>
    </row>
    <row r="556" spans="14:14" x14ac:dyDescent="0.3">
      <c r="N556" s="37"/>
    </row>
    <row r="557" spans="14:14" x14ac:dyDescent="0.3">
      <c r="N557" s="37"/>
    </row>
    <row r="558" spans="14:14" x14ac:dyDescent="0.3">
      <c r="N558" s="37"/>
    </row>
    <row r="559" spans="14:14" x14ac:dyDescent="0.3">
      <c r="N559" s="37"/>
    </row>
  </sheetData>
  <pageMargins left="1" right="0.95" top="1" bottom="0.62" header="0" footer="0"/>
  <pageSetup scale="65" fitToHeight="10" orientation="landscape" horizontalDpi="1200" verticalDpi="1200" r:id="rId1"/>
  <rowBreaks count="5" manualBreakCount="5">
    <brk id="173" max="10" man="1"/>
    <brk id="216" max="10" man="1"/>
    <brk id="302" max="10" man="1"/>
    <brk id="365" max="10" man="1"/>
    <brk id="50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Analysis</vt:lpstr>
      <vt:lpstr>Analysis!Print_Area</vt:lpstr>
      <vt:lpstr>Analysis!Print_Titles</vt:lpstr>
    </vt:vector>
  </TitlesOfParts>
  <Company>East Kentucky Power Cooperative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Bonarigo</dc:creator>
  <cp:lastModifiedBy>Heather Ashley</cp:lastModifiedBy>
  <cp:lastPrinted>2019-12-18T14:12:58Z</cp:lastPrinted>
  <dcterms:created xsi:type="dcterms:W3CDTF">2015-09-14T14:07:58Z</dcterms:created>
  <dcterms:modified xsi:type="dcterms:W3CDTF">2026-05-14T19:29:30Z</dcterms:modified>
</cp:coreProperties>
</file>