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030A3325-EF97-474F-9463-A47E5A02981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0" l="1"/>
  <c r="L28" i="10" s="1"/>
  <c r="D23" i="10"/>
  <c r="F23" i="10" s="1"/>
  <c r="D32" i="10"/>
  <c r="G32" i="10" s="1"/>
  <c r="G15" i="10"/>
  <c r="G41" i="10" s="1"/>
  <c r="J27" i="10"/>
  <c r="L27" i="10" s="1"/>
  <c r="D22" i="10"/>
  <c r="F22" i="10" s="1"/>
  <c r="J26" i="10"/>
  <c r="L26" i="10"/>
  <c r="D21" i="10"/>
  <c r="F21" i="10" s="1"/>
  <c r="J25" i="10"/>
  <c r="D20" i="10"/>
  <c r="F20" i="10" s="1"/>
  <c r="J24" i="10"/>
  <c r="L24" i="10" s="1"/>
  <c r="D19" i="10"/>
  <c r="F19" i="10" s="1"/>
  <c r="J23" i="10"/>
  <c r="L23" i="10" s="1"/>
  <c r="D18" i="10"/>
  <c r="F18" i="10" s="1"/>
  <c r="J22" i="10"/>
  <c r="L22" i="10" s="1"/>
  <c r="J21" i="10"/>
  <c r="L21" i="10" s="1"/>
  <c r="M21" i="10" s="1"/>
  <c r="M22" i="10" s="1"/>
  <c r="D17" i="10"/>
  <c r="F17" i="10" s="1"/>
  <c r="E16" i="10"/>
  <c r="D16" i="10"/>
  <c r="D62" i="10"/>
  <c r="E31" i="10" s="1"/>
  <c r="D31" i="10"/>
  <c r="L25" i="10"/>
  <c r="F16" i="10"/>
  <c r="G31" i="10" l="1"/>
  <c r="M23" i="10"/>
  <c r="M24" i="10" s="1"/>
  <c r="M25" i="10" s="1"/>
  <c r="M26" i="10" s="1"/>
  <c r="G48" i="10"/>
  <c r="G16" i="10"/>
  <c r="G17" i="10" s="1"/>
  <c r="G18" i="10" s="1"/>
  <c r="G19" i="10" s="1"/>
  <c r="G20" i="10" s="1"/>
  <c r="G21" i="10" s="1"/>
  <c r="G33" i="10" l="1"/>
  <c r="G42" i="10" s="1"/>
  <c r="G44" i="10" s="1"/>
  <c r="M30" i="10"/>
  <c r="M32" i="10" s="1"/>
  <c r="M27" i="10"/>
  <c r="M28" i="10" s="1"/>
  <c r="G22" i="10"/>
  <c r="G23" i="10" s="1"/>
  <c r="G35" i="10"/>
  <c r="G37" i="10" l="1"/>
  <c r="G46" i="10"/>
  <c r="G50" i="10" s="1"/>
</calcChain>
</file>

<file path=xl/sharedStrings.xml><?xml version="1.0" encoding="utf-8"?>
<sst xmlns="http://schemas.openxmlformats.org/spreadsheetml/2006/main" count="84" uniqueCount="65">
  <si>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</si>
  <si>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</si>
  <si>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</si>
  <si>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</si>
  <si>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</si>
  <si>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</si>
  <si>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</si>
  <si>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</si>
  <si>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</si>
  <si>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</si>
  <si>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</si>
  <si>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</si>
  <si>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</si>
  <si>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</si>
  <si>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</si>
  <si>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</si>
  <si>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</si>
  <si>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</si>
  <si>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</si>
  <si>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</si>
  <si>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</si>
  <si>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</si>
  <si>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</si>
  <si>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</si>
  <si>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</si>
  <si>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</si>
  <si>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</si>
  <si>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</si>
  <si>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</si>
  <si>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</si>
  <si>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</si>
  <si>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</si>
  <si>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</si>
  <si>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</si>
  <si>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</si>
  <si>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</si>
  <si>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</si>
  <si>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</si>
  <si>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</si>
  <si>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</si>
  <si>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</si>
  <si>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</si>
  <si>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</si>
  <si>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</si>
  <si>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</si>
  <si>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</si>
  <si>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</si>
  <si>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Cumberland Valley - Calculation of (Over)/Under Recovery</t>
  </si>
  <si>
    <t>Cumberland Valley - Calculation of (Over)/Under Recovery - Direct Surcharge Pass-Throughs</t>
  </si>
  <si>
    <t>(1)</t>
  </si>
  <si>
    <t>Cumulative 6-month (Over)/Under Recovery</t>
  </si>
  <si>
    <t>Monthly Recovery (per month for six months)</t>
  </si>
  <si>
    <t>Rate C, Rate G</t>
  </si>
  <si>
    <t>DR1 Response 2 - Cumberland Valley Surcharge Summary.xlsx</t>
  </si>
  <si>
    <t>Rate E</t>
  </si>
  <si>
    <t>From Case No. 2025-00013 (Over)/Under-Recovery</t>
  </si>
  <si>
    <t>From Case No. 2025-00013 Recovery</t>
  </si>
  <si>
    <t>Monthly recovery (per month for six months)</t>
  </si>
  <si>
    <t>2025-00013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</si>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</sst>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0" fontId="0" fillId="0" borderId="10" xfId="0" applyBorder="1" applyAlignment="1">
      <alignment horizontal="right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0" fillId="0" borderId="10" xfId="0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0" borderId="9" xfId="1" applyNumberFormat="1" applyFont="1" applyBorder="1"/>
    <xf numFmtId="5" fontId="2" fillId="3" borderId="7" xfId="1" applyNumberFormat="1" applyFont="1" applyFill="1" applyBorder="1"/>
    <xf numFmtId="5" fontId="2" fillId="3" borderId="9" xfId="1" applyNumberFormat="1" applyFont="1" applyFill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5" fontId="5" fillId="3" borderId="9" xfId="1" applyNumberFormat="1" applyFont="1" applyFill="1" applyBorder="1"/>
    <xf numFmtId="5" fontId="5" fillId="3" borderId="8" xfId="1" applyNumberFormat="1" applyFont="1" applyFill="1" applyBorder="1"/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5" fontId="2" fillId="3" borderId="0" xfId="3" applyNumberFormat="1" applyFont="1" applyFill="1" applyBorder="1" applyAlignment="1">
      <alignment horizontal="right"/>
    </xf>
    <xf numFmtId="5" fontId="5" fillId="3" borderId="0" xfId="3" applyNumberFormat="1" applyFont="1" applyFill="1" applyBorder="1" applyAlignment="1">
      <alignment horizontal="right"/>
    </xf>
    <xf numFmtId="5" fontId="5" fillId="3" borderId="8" xfId="3" applyNumberFormat="1" applyFont="1" applyFill="1" applyBorder="1" applyAlignment="1">
      <alignment horizontal="right"/>
    </xf>
    <xf numFmtId="5" fontId="0" fillId="3" borderId="8" xfId="3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EE60-259B-45F5-8372-18BD1BC066B3}">
  <dimension ref="A1:M62"/>
  <sheetViews>
    <sheetView tabSelected="1" workbookViewId="0">
      <selection activeCell="C17" sqref="C17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53</v>
      </c>
    </row>
    <row r="4" spans="1:13" ht="14.25" customHeight="1" x14ac:dyDescent="0.2">
      <c r="B4" s="81" t="s">
        <v>47</v>
      </c>
      <c r="C4" s="82"/>
      <c r="D4" s="82"/>
      <c r="E4" s="82"/>
      <c r="F4" s="82"/>
      <c r="G4" s="83"/>
      <c r="I4" s="87" t="s">
        <v>48</v>
      </c>
      <c r="J4" s="88"/>
      <c r="K4" s="88"/>
      <c r="L4" s="88"/>
      <c r="M4" s="89"/>
    </row>
    <row r="5" spans="1:13" ht="14.25" customHeight="1" x14ac:dyDescent="0.2">
      <c r="B5" s="84"/>
      <c r="C5" s="85"/>
      <c r="D5" s="85"/>
      <c r="E5" s="85"/>
      <c r="F5" s="85"/>
      <c r="G5" s="86"/>
      <c r="I5" s="90"/>
      <c r="J5" s="91"/>
      <c r="K5" s="91"/>
      <c r="L5" s="91"/>
      <c r="M5" s="92"/>
    </row>
    <row r="6" spans="1:13" ht="15.75" x14ac:dyDescent="0.25">
      <c r="D6" s="74" t="s">
        <v>54</v>
      </c>
      <c r="I6" s="51"/>
      <c r="J6" s="51"/>
      <c r="K6" s="51"/>
      <c r="L6" s="51"/>
      <c r="M6" s="51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3" t="s">
        <v>15</v>
      </c>
      <c r="D12" s="94"/>
      <c r="E12" s="94"/>
      <c r="F12" s="94"/>
      <c r="G12" s="95"/>
    </row>
    <row r="13" spans="1:13" ht="15" x14ac:dyDescent="0.2">
      <c r="B13" s="2" t="s">
        <v>16</v>
      </c>
      <c r="C13" s="8" t="s">
        <v>55</v>
      </c>
      <c r="D13" s="8"/>
      <c r="E13" s="8"/>
      <c r="F13" s="9"/>
      <c r="G13" s="33">
        <v>247191</v>
      </c>
      <c r="J13" s="51"/>
      <c r="K13" s="51"/>
      <c r="L13" s="51"/>
      <c r="M13" s="51"/>
    </row>
    <row r="14" spans="1:13" ht="15.75" x14ac:dyDescent="0.25">
      <c r="B14" s="4" t="s">
        <v>17</v>
      </c>
      <c r="C14" s="8" t="s">
        <v>61</v>
      </c>
      <c r="D14" s="8"/>
      <c r="E14" s="8"/>
      <c r="F14" s="10"/>
      <c r="G14" s="11">
        <v>-442980</v>
      </c>
      <c r="I14" s="52" t="s">
        <v>52</v>
      </c>
      <c r="J14" s="51"/>
      <c r="K14" s="51"/>
      <c r="L14" s="51"/>
      <c r="M14" s="51"/>
    </row>
    <row r="15" spans="1:13" ht="15" x14ac:dyDescent="0.2">
      <c r="A15" s="75"/>
      <c r="B15" s="5" t="s">
        <v>60</v>
      </c>
      <c r="C15" s="8" t="s">
        <v>18</v>
      </c>
      <c r="D15" s="8"/>
      <c r="E15" s="8"/>
      <c r="F15" s="10"/>
      <c r="G15" s="11">
        <f>SUM(G13:G14)</f>
        <v>-195789</v>
      </c>
      <c r="H15" s="75"/>
      <c r="I15" s="51"/>
      <c r="J15" s="51"/>
      <c r="K15" s="51"/>
      <c r="L15" s="51"/>
      <c r="M15" s="51"/>
    </row>
    <row r="16" spans="1:13" x14ac:dyDescent="0.2">
      <c r="A16" s="30"/>
      <c r="B16" s="4">
        <v>2</v>
      </c>
      <c r="C16" s="12">
        <v>45839</v>
      </c>
      <c r="D16" s="44">
        <f>706129-0</f>
        <v>706129</v>
      </c>
      <c r="E16" s="45">
        <f>602528.75</f>
        <v>602528.75</v>
      </c>
      <c r="F16" s="13">
        <f t="shared" ref="F16:F23" si="0">D16-E16</f>
        <v>103600.25</v>
      </c>
      <c r="G16" s="11">
        <f t="shared" ref="G16:G23" si="1">G15+F16</f>
        <v>-92188.75</v>
      </c>
      <c r="H16" s="30"/>
      <c r="I16" s="53"/>
      <c r="J16" s="53"/>
      <c r="K16" s="54" t="s">
        <v>0</v>
      </c>
      <c r="L16" s="53"/>
      <c r="M16" s="53"/>
    </row>
    <row r="17" spans="2:13" x14ac:dyDescent="0.2">
      <c r="B17" s="4">
        <v>3</v>
      </c>
      <c r="C17" s="14">
        <v>45870</v>
      </c>
      <c r="D17" s="46">
        <f>550967-0</f>
        <v>550967</v>
      </c>
      <c r="E17" s="47">
        <v>616861.31999999995</v>
      </c>
      <c r="F17" s="15">
        <f t="shared" si="0"/>
        <v>-65894.319999999949</v>
      </c>
      <c r="G17" s="16">
        <f t="shared" si="1"/>
        <v>-158083.06999999995</v>
      </c>
      <c r="I17" s="55"/>
      <c r="J17" s="56" t="s">
        <v>1</v>
      </c>
      <c r="K17" s="56" t="s">
        <v>2</v>
      </c>
      <c r="L17" s="55"/>
      <c r="M17" s="55"/>
    </row>
    <row r="18" spans="2:13" x14ac:dyDescent="0.2">
      <c r="B18" s="4">
        <v>4</v>
      </c>
      <c r="C18" s="14">
        <v>45901</v>
      </c>
      <c r="D18" s="46">
        <f>327193-0</f>
        <v>327193</v>
      </c>
      <c r="E18" s="47">
        <v>447927.82</v>
      </c>
      <c r="F18" s="15">
        <f t="shared" si="0"/>
        <v>-120734.82</v>
      </c>
      <c r="G18" s="16">
        <f t="shared" si="1"/>
        <v>-278817.88999999996</v>
      </c>
      <c r="I18" s="55"/>
      <c r="J18" s="56" t="s">
        <v>3</v>
      </c>
      <c r="K18" s="56" t="s">
        <v>4</v>
      </c>
      <c r="L18" s="56" t="s">
        <v>5</v>
      </c>
      <c r="M18" s="56" t="s">
        <v>6</v>
      </c>
    </row>
    <row r="19" spans="2:13" x14ac:dyDescent="0.2">
      <c r="B19" s="4">
        <v>5</v>
      </c>
      <c r="C19" s="14">
        <v>45931</v>
      </c>
      <c r="D19" s="46">
        <f>363997-111</f>
        <v>363886</v>
      </c>
      <c r="E19" s="47">
        <v>330614.14</v>
      </c>
      <c r="F19" s="15">
        <f t="shared" si="0"/>
        <v>33271.859999999986</v>
      </c>
      <c r="G19" s="16">
        <f t="shared" si="1"/>
        <v>-245546.02999999997</v>
      </c>
      <c r="I19" s="57"/>
      <c r="J19" s="57" t="s">
        <v>7</v>
      </c>
      <c r="K19" s="57" t="s">
        <v>7</v>
      </c>
      <c r="L19" s="57" t="s">
        <v>8</v>
      </c>
      <c r="M19" s="57" t="s">
        <v>8</v>
      </c>
    </row>
    <row r="20" spans="2:13" x14ac:dyDescent="0.2">
      <c r="B20" s="4">
        <v>6</v>
      </c>
      <c r="C20" s="14">
        <v>45962</v>
      </c>
      <c r="D20" s="46">
        <f>548933-122</f>
        <v>548811</v>
      </c>
      <c r="E20" s="47">
        <v>441196.89</v>
      </c>
      <c r="F20" s="15">
        <f t="shared" si="0"/>
        <v>107614.10999999999</v>
      </c>
      <c r="G20" s="16">
        <f t="shared" si="1"/>
        <v>-137931.91999999998</v>
      </c>
      <c r="I20" s="58" t="s">
        <v>10</v>
      </c>
      <c r="J20" s="59" t="s">
        <v>49</v>
      </c>
      <c r="K20" s="59" t="s">
        <v>11</v>
      </c>
      <c r="L20" s="59" t="s">
        <v>12</v>
      </c>
      <c r="M20" s="59" t="s">
        <v>13</v>
      </c>
    </row>
    <row r="21" spans="2:13" x14ac:dyDescent="0.2">
      <c r="B21" s="4">
        <v>7</v>
      </c>
      <c r="C21" s="14">
        <v>45992</v>
      </c>
      <c r="D21" s="46">
        <f>894699-143</f>
        <v>894556</v>
      </c>
      <c r="E21" s="47">
        <v>788152.83</v>
      </c>
      <c r="F21" s="17">
        <f t="shared" si="0"/>
        <v>106403.17000000004</v>
      </c>
      <c r="G21" s="18">
        <f>G20+F21</f>
        <v>-31528.749999999942</v>
      </c>
      <c r="I21" s="12">
        <v>45839</v>
      </c>
      <c r="J21" s="60">
        <f>65790+90758</f>
        <v>156548</v>
      </c>
      <c r="K21" s="77">
        <v>156548</v>
      </c>
      <c r="L21" s="61">
        <f t="shared" ref="L21:L28" si="2">J21-K21</f>
        <v>0</v>
      </c>
      <c r="M21" s="62">
        <f>L21</f>
        <v>0</v>
      </c>
    </row>
    <row r="22" spans="2:13" x14ac:dyDescent="0.2">
      <c r="B22" s="19" t="s">
        <v>19</v>
      </c>
      <c r="C22" s="12">
        <v>46023</v>
      </c>
      <c r="D22" s="44">
        <f>924233-131</f>
        <v>924102</v>
      </c>
      <c r="E22" s="45">
        <v>1131151.42</v>
      </c>
      <c r="F22" s="13">
        <f t="shared" si="0"/>
        <v>-207049.41999999993</v>
      </c>
      <c r="G22" s="11">
        <f t="shared" si="1"/>
        <v>-238578.16999999987</v>
      </c>
      <c r="I22" s="14">
        <v>45870</v>
      </c>
      <c r="J22" s="60">
        <f>61831+85187</f>
        <v>147018</v>
      </c>
      <c r="K22" s="78">
        <v>147018</v>
      </c>
      <c r="L22" s="62">
        <f t="shared" si="2"/>
        <v>0</v>
      </c>
      <c r="M22" s="62">
        <f>M21+L22</f>
        <v>0</v>
      </c>
    </row>
    <row r="23" spans="2:13" x14ac:dyDescent="0.2">
      <c r="B23" s="76" t="s">
        <v>20</v>
      </c>
      <c r="C23" s="20">
        <v>46054</v>
      </c>
      <c r="D23" s="48">
        <f>449961-60</f>
        <v>449901</v>
      </c>
      <c r="E23" s="49">
        <v>867969.53</v>
      </c>
      <c r="F23" s="17">
        <f t="shared" si="0"/>
        <v>-418068.53</v>
      </c>
      <c r="G23" s="18">
        <f t="shared" si="1"/>
        <v>-656646.69999999995</v>
      </c>
      <c r="I23" s="14">
        <v>45901</v>
      </c>
      <c r="J23" s="60">
        <f>42547+60011</f>
        <v>102558</v>
      </c>
      <c r="K23" s="79">
        <v>102558</v>
      </c>
      <c r="L23" s="62">
        <f t="shared" si="2"/>
        <v>0</v>
      </c>
      <c r="M23" s="62">
        <f t="shared" ref="M23:M26" si="3">M22+L23</f>
        <v>0</v>
      </c>
    </row>
    <row r="24" spans="2:13" x14ac:dyDescent="0.2">
      <c r="B24" s="5"/>
      <c r="C24" s="21" t="s">
        <v>59</v>
      </c>
      <c r="D24" s="22"/>
      <c r="E24" s="22"/>
      <c r="F24" s="22"/>
      <c r="G24" s="23"/>
      <c r="I24" s="14">
        <v>45931</v>
      </c>
      <c r="J24" s="80">
        <f>46639+69832</f>
        <v>116471</v>
      </c>
      <c r="K24" s="79">
        <v>116471</v>
      </c>
      <c r="L24" s="62">
        <f t="shared" si="2"/>
        <v>0</v>
      </c>
      <c r="M24" s="62">
        <f t="shared" si="3"/>
        <v>0</v>
      </c>
    </row>
    <row r="25" spans="2:13" x14ac:dyDescent="0.2">
      <c r="B25" s="2"/>
      <c r="C25" s="1"/>
      <c r="D25" s="1"/>
      <c r="E25" s="1"/>
      <c r="F25" s="1"/>
      <c r="G25" s="11"/>
      <c r="I25" s="14">
        <v>45962</v>
      </c>
      <c r="J25" s="60">
        <f>19107+23334</f>
        <v>42441</v>
      </c>
      <c r="K25" s="73">
        <v>42441</v>
      </c>
      <c r="L25" s="62">
        <f t="shared" si="2"/>
        <v>0</v>
      </c>
      <c r="M25" s="62">
        <f t="shared" si="3"/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6"/>
      <c r="I26" s="14">
        <v>45992</v>
      </c>
      <c r="J26" s="65">
        <f>40877+58511</f>
        <v>99388</v>
      </c>
      <c r="K26" s="65">
        <v>99388</v>
      </c>
      <c r="L26" s="63">
        <f t="shared" si="2"/>
        <v>0</v>
      </c>
      <c r="M26" s="63">
        <f t="shared" si="3"/>
        <v>0</v>
      </c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4" t="s">
        <v>21</v>
      </c>
      <c r="I27" s="12">
        <v>46023</v>
      </c>
      <c r="J27" s="64">
        <f>36924+53611</f>
        <v>90535</v>
      </c>
      <c r="K27" s="64">
        <v>90535</v>
      </c>
      <c r="L27" s="62">
        <f t="shared" si="2"/>
        <v>0</v>
      </c>
      <c r="M27" s="62">
        <f>M26+L27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4" t="s">
        <v>27</v>
      </c>
      <c r="I28" s="20">
        <v>46054</v>
      </c>
      <c r="J28" s="65">
        <f>29247+41208</f>
        <v>70455</v>
      </c>
      <c r="K28" s="72">
        <v>70455</v>
      </c>
      <c r="L28" s="63">
        <f t="shared" si="2"/>
        <v>0</v>
      </c>
      <c r="M28" s="63">
        <f>M27+L28</f>
        <v>0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4" t="s">
        <v>30</v>
      </c>
      <c r="I29" s="66"/>
      <c r="J29" s="66"/>
      <c r="K29" s="66"/>
      <c r="L29" s="66"/>
      <c r="M29" s="66"/>
    </row>
    <row r="30" spans="2:13" x14ac:dyDescent="0.2">
      <c r="B30" s="5"/>
      <c r="C30" s="3"/>
      <c r="D30" s="4" t="s">
        <v>31</v>
      </c>
      <c r="E30" s="4" t="s">
        <v>32</v>
      </c>
      <c r="F30" s="3"/>
      <c r="G30" s="24" t="s">
        <v>33</v>
      </c>
      <c r="I30" s="67" t="s">
        <v>50</v>
      </c>
      <c r="J30" s="68"/>
      <c r="K30" s="68"/>
      <c r="L30" s="69"/>
      <c r="M30" s="70">
        <f>M26</f>
        <v>0</v>
      </c>
    </row>
    <row r="31" spans="2:13" x14ac:dyDescent="0.2">
      <c r="B31" s="19" t="s">
        <v>34</v>
      </c>
      <c r="C31" s="50" t="s">
        <v>56</v>
      </c>
      <c r="D31" s="33">
        <f>-G13</f>
        <v>-247191</v>
      </c>
      <c r="E31" s="33">
        <f>D62</f>
        <v>247191</v>
      </c>
      <c r="F31" s="50"/>
      <c r="G31" s="33">
        <f>D31+E31</f>
        <v>0</v>
      </c>
      <c r="I31" s="66"/>
      <c r="J31" s="66"/>
      <c r="K31" s="66"/>
      <c r="L31" s="66"/>
      <c r="M31" s="71"/>
    </row>
    <row r="32" spans="2:13" x14ac:dyDescent="0.2">
      <c r="B32" s="25" t="s">
        <v>35</v>
      </c>
      <c r="C32" s="50" t="s">
        <v>63</v>
      </c>
      <c r="D32" s="33">
        <f>-G14</f>
        <v>442980</v>
      </c>
      <c r="E32" s="33">
        <v>0</v>
      </c>
      <c r="F32" s="50"/>
      <c r="G32" s="33">
        <f>D32+E32</f>
        <v>442980</v>
      </c>
      <c r="I32" s="67" t="s">
        <v>51</v>
      </c>
      <c r="J32" s="68"/>
      <c r="K32" s="68"/>
      <c r="L32" s="69"/>
      <c r="M32" s="70">
        <f>M30/6</f>
        <v>0</v>
      </c>
    </row>
    <row r="33" spans="2:7" x14ac:dyDescent="0.2">
      <c r="B33" s="5" t="s">
        <v>62</v>
      </c>
      <c r="C33" s="27"/>
      <c r="D33" s="28"/>
      <c r="E33" s="28"/>
      <c r="F33" s="29" t="s">
        <v>36</v>
      </c>
      <c r="G33" s="18">
        <f>G31+G32</f>
        <v>442980</v>
      </c>
    </row>
    <row r="34" spans="2:7" x14ac:dyDescent="0.2">
      <c r="B34" s="30"/>
      <c r="G34" s="31"/>
    </row>
    <row r="35" spans="2:7" x14ac:dyDescent="0.2">
      <c r="B35" s="6">
        <v>9</v>
      </c>
      <c r="C35" s="32" t="s">
        <v>64</v>
      </c>
      <c r="D35" s="8"/>
      <c r="E35" s="8"/>
      <c r="F35" s="9"/>
      <c r="G35" s="33">
        <f>G21+G33</f>
        <v>411451.25000000006</v>
      </c>
    </row>
    <row r="36" spans="2:7" x14ac:dyDescent="0.2">
      <c r="B36" s="30"/>
      <c r="G36" s="31"/>
    </row>
    <row r="37" spans="2:7" x14ac:dyDescent="0.2">
      <c r="B37" s="6">
        <v>10</v>
      </c>
      <c r="C37" s="32" t="s">
        <v>57</v>
      </c>
      <c r="D37" s="8"/>
      <c r="E37" s="8"/>
      <c r="F37" s="9"/>
      <c r="G37" s="33">
        <f>G35/6</f>
        <v>68575.208333333343</v>
      </c>
    </row>
    <row r="39" spans="2:7" x14ac:dyDescent="0.2">
      <c r="B39" s="1"/>
      <c r="C39" s="34" t="s">
        <v>37</v>
      </c>
      <c r="D39" s="35"/>
      <c r="E39" s="35"/>
      <c r="F39" s="35"/>
      <c r="G39" s="36"/>
    </row>
    <row r="40" spans="2:7" x14ac:dyDescent="0.2">
      <c r="B40" s="1"/>
      <c r="C40" s="37"/>
      <c r="D40" s="37"/>
      <c r="E40" s="37"/>
      <c r="F40" s="37"/>
      <c r="G40" s="10"/>
    </row>
    <row r="41" spans="2:7" x14ac:dyDescent="0.2">
      <c r="B41" s="4">
        <v>11</v>
      </c>
      <c r="C41" t="s">
        <v>38</v>
      </c>
      <c r="G41" s="38">
        <f>G15</f>
        <v>-195789</v>
      </c>
    </row>
    <row r="42" spans="2:7" x14ac:dyDescent="0.2">
      <c r="B42" s="4">
        <v>12</v>
      </c>
      <c r="C42" t="s">
        <v>39</v>
      </c>
      <c r="G42" s="39">
        <f>G33</f>
        <v>442980</v>
      </c>
    </row>
    <row r="43" spans="2:7" x14ac:dyDescent="0.2">
      <c r="B43" s="4"/>
      <c r="G43" s="38"/>
    </row>
    <row r="44" spans="2:7" ht="15" thickBot="1" x14ac:dyDescent="0.25">
      <c r="B44" s="4">
        <v>13</v>
      </c>
      <c r="C44" t="s">
        <v>40</v>
      </c>
      <c r="G44" s="40">
        <f>G41+G42</f>
        <v>247191</v>
      </c>
    </row>
    <row r="45" spans="2:7" ht="15" thickTop="1" x14ac:dyDescent="0.2">
      <c r="B45" s="4"/>
      <c r="G45" s="38"/>
    </row>
    <row r="46" spans="2:7" x14ac:dyDescent="0.2">
      <c r="B46" s="4">
        <v>14</v>
      </c>
      <c r="C46" t="s">
        <v>41</v>
      </c>
      <c r="G46" s="38">
        <f>G35</f>
        <v>411451.25000000006</v>
      </c>
    </row>
    <row r="47" spans="2:7" x14ac:dyDescent="0.2">
      <c r="B47" s="4"/>
      <c r="G47" s="38"/>
    </row>
    <row r="48" spans="2:7" x14ac:dyDescent="0.2">
      <c r="B48" s="4">
        <v>15</v>
      </c>
      <c r="C48" t="s">
        <v>42</v>
      </c>
      <c r="G48" s="39">
        <f>SUM(F16:F21)</f>
        <v>164260.25000000006</v>
      </c>
    </row>
    <row r="49" spans="2:7" x14ac:dyDescent="0.2">
      <c r="B49" s="4"/>
      <c r="G49" s="38"/>
    </row>
    <row r="50" spans="2:7" ht="15" thickBot="1" x14ac:dyDescent="0.25">
      <c r="B50" s="4">
        <v>16</v>
      </c>
      <c r="C50" t="s">
        <v>43</v>
      </c>
      <c r="G50" s="40">
        <f>G46-G48</f>
        <v>247191</v>
      </c>
    </row>
    <row r="51" spans="2:7" ht="15" thickTop="1" x14ac:dyDescent="0.2">
      <c r="B51" s="26"/>
      <c r="C51" s="41"/>
      <c r="D51" s="41"/>
      <c r="E51" s="41"/>
      <c r="F51" s="41"/>
      <c r="G51" s="42"/>
    </row>
    <row r="53" spans="2:7" x14ac:dyDescent="0.2">
      <c r="B53" t="s">
        <v>44</v>
      </c>
    </row>
    <row r="54" spans="2:7" x14ac:dyDescent="0.2">
      <c r="B54" s="30"/>
      <c r="C54" s="1"/>
      <c r="D54" s="2" t="s">
        <v>45</v>
      </c>
      <c r="E54" s="25"/>
      <c r="F54" s="30"/>
      <c r="G54" s="30"/>
    </row>
    <row r="55" spans="2:7" x14ac:dyDescent="0.2">
      <c r="B55" s="30"/>
      <c r="C55" s="5" t="s">
        <v>10</v>
      </c>
      <c r="D55" s="5" t="s">
        <v>58</v>
      </c>
      <c r="E55" s="25"/>
      <c r="F55" s="30"/>
      <c r="G55" s="30"/>
    </row>
    <row r="56" spans="2:7" x14ac:dyDescent="0.2">
      <c r="C56" s="12">
        <v>45839</v>
      </c>
      <c r="D56" s="11">
        <v>41199</v>
      </c>
      <c r="E56" s="15"/>
      <c r="F56" s="31"/>
      <c r="G56" s="31"/>
    </row>
    <row r="57" spans="2:7" x14ac:dyDescent="0.2">
      <c r="C57" s="14">
        <v>45870</v>
      </c>
      <c r="D57" s="16">
        <v>41199</v>
      </c>
      <c r="E57" s="15"/>
      <c r="F57" s="31"/>
      <c r="G57" s="31"/>
    </row>
    <row r="58" spans="2:7" x14ac:dyDescent="0.2">
      <c r="C58" s="14">
        <v>45901</v>
      </c>
      <c r="D58" s="16">
        <v>41199</v>
      </c>
      <c r="E58" s="15"/>
      <c r="F58" s="31"/>
      <c r="G58" s="31"/>
    </row>
    <row r="59" spans="2:7" x14ac:dyDescent="0.2">
      <c r="C59" s="14">
        <v>45931</v>
      </c>
      <c r="D59" s="16">
        <v>41199</v>
      </c>
      <c r="E59" s="15"/>
      <c r="F59" s="31"/>
      <c r="G59" s="31"/>
    </row>
    <row r="60" spans="2:7" x14ac:dyDescent="0.2">
      <c r="C60" s="14">
        <v>45962</v>
      </c>
      <c r="D60" s="16">
        <v>41199</v>
      </c>
      <c r="E60" s="15"/>
      <c r="F60" s="31"/>
      <c r="G60" s="31"/>
    </row>
    <row r="61" spans="2:7" x14ac:dyDescent="0.2">
      <c r="C61" s="14">
        <v>45992</v>
      </c>
      <c r="D61" s="18">
        <v>41196</v>
      </c>
      <c r="E61" s="15"/>
      <c r="F61" s="31"/>
      <c r="G61" s="31"/>
    </row>
    <row r="62" spans="2:7" x14ac:dyDescent="0.2">
      <c r="C62" s="43" t="s">
        <v>46</v>
      </c>
      <c r="D62" s="33">
        <f>SUM(D56:D61)</f>
        <v>247191</v>
      </c>
      <c r="E62" s="15"/>
      <c r="F62" s="31"/>
      <c r="G62" s="31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2026-05-04T14:17:22Z</dcterms:modified>
</cp:coreProperties>
</file>