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DD2324D7-930B-41C8-8031-6ACA101F556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9" l="1"/>
  <c r="G32" i="9" s="1"/>
  <c r="G15" i="9"/>
  <c r="G41" i="9" s="1"/>
  <c r="E18" i="9"/>
  <c r="D23" i="9"/>
  <c r="F23" i="9" s="1"/>
  <c r="D22" i="9"/>
  <c r="F22" i="9" s="1"/>
  <c r="D21" i="9"/>
  <c r="F21" i="9" s="1"/>
  <c r="D20" i="9"/>
  <c r="F20" i="9" s="1"/>
  <c r="E19" i="9"/>
  <c r="D19" i="9"/>
  <c r="F19" i="9" s="1"/>
  <c r="D18" i="9"/>
  <c r="D17" i="9"/>
  <c r="D16" i="9"/>
  <c r="F16" i="9" s="1"/>
  <c r="D62" i="9"/>
  <c r="E31" i="9" s="1"/>
  <c r="D31" i="9"/>
  <c r="F17" i="9"/>
  <c r="F18" i="9" l="1"/>
  <c r="G48" i="9" s="1"/>
  <c r="G31" i="9"/>
  <c r="G16" i="9"/>
  <c r="G17" i="9" s="1"/>
  <c r="G33" i="9" l="1"/>
  <c r="G42" i="9" s="1"/>
  <c r="G44" i="9" s="1"/>
  <c r="G18" i="9"/>
  <c r="G19" i="9" s="1"/>
  <c r="G20" i="9" s="1"/>
  <c r="G21" i="9" s="1"/>
  <c r="G22" i="9" s="1"/>
  <c r="G23" i="9" s="1"/>
  <c r="G35" i="9"/>
  <c r="G46" i="9" l="1"/>
  <c r="G50" i="9" s="1"/>
  <c r="G37" i="9"/>
</calcChain>
</file>

<file path=xl/sharedStrings.xml><?xml version="1.0" encoding="utf-8"?>
<sst xmlns="http://schemas.openxmlformats.org/spreadsheetml/2006/main" count="63" uniqueCount="59">
  <si>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</si>
  <si>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</si>
  <si>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</si>
  <si>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</si>
  <si>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</si>
  <si>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</si>
  <si>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</si>
  <si>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</si>
  <si>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</si>
  <si>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</si>
  <si>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</si>
  <si>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</si>
  <si>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</si>
  <si>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</si>
  <si>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</si>
  <si>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</si>
  <si>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</si>
  <si>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</si>
  <si>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</si>
  <si>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</si>
  <si>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</si>
  <si>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</si>
  <si>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</si>
  <si>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</si>
  <si>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</si>
  <si>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</si>
  <si>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</si>
  <si>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</si>
  <si>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</si>
  <si>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</si>
  <si>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</si>
  <si>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</si>
  <si>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</si>
  <si>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</si>
  <si>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</si>
  <si>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</si>
  <si>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</si>
  <si>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</si>
  <si>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</si>
  <si>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</si>
  <si>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</si>
  <si>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</si>
  <si>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</si>
  <si>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</si>
  <si>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</si>
  <si>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</si>
  <si>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</si>
  <si>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From Case No. 2025-00013 (Over)/Under-Recovery</t>
  </si>
  <si>
    <t>From Case No. 2025-00013 Recovery</t>
  </si>
  <si>
    <t>2025-00013</t>
  </si>
  <si>
    <t>DR1 Response2 - Clark Energy Surcharge Summary.xlsx</t>
  </si>
  <si>
    <t>Clark Energy - Calculation of (Over)/Under Recovery</t>
  </si>
  <si>
    <t>Monthly recovery (per month for six months)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</si>
  <si>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</si>
  <si>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</si>
  <si>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</si>
  <si>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</si>
  <si>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From Case No. 2025-00266 Recovery</t>
  </si>
  <si>
    <t>Cumulative six month (Over)/Under-Recovery [Cumulative net of remaining Case amortizations (Ln 7&amp;8c)]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</si>
</sst>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3" borderId="5" xfId="0" applyNumberFormat="1" applyFill="1" applyBorder="1"/>
    <xf numFmtId="0" fontId="0" fillId="0" borderId="5" xfId="0" applyBorder="1" applyAlignment="1">
      <alignment horizontal="center"/>
    </xf>
    <xf numFmtId="5" fontId="0" fillId="4" borderId="14" xfId="0" applyNumberFormat="1" applyFill="1" applyBorder="1"/>
    <xf numFmtId="5" fontId="0" fillId="4" borderId="8" xfId="0" applyNumberFormat="1" applyFill="1" applyBorder="1"/>
    <xf numFmtId="5" fontId="0" fillId="4" borderId="7" xfId="0" applyNumberFormat="1" applyFill="1" applyBorder="1"/>
    <xf numFmtId="5" fontId="0" fillId="4" borderId="9" xfId="0" applyNumberFormat="1" applyFill="1" applyBorder="1"/>
    <xf numFmtId="5" fontId="0" fillId="4" borderId="2" xfId="0" applyNumberFormat="1" applyFill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6948-4F70-429C-A853-74EC8594CC0D}">
  <dimension ref="A1:H62"/>
  <sheetViews>
    <sheetView tabSelected="1" workbookViewId="0">
      <selection activeCell="A17" sqref="A17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50</v>
      </c>
    </row>
    <row r="4" spans="1:8" ht="14.25" customHeight="1" x14ac:dyDescent="0.2">
      <c r="B4" s="65" t="s">
        <v>51</v>
      </c>
      <c r="C4" s="66"/>
      <c r="D4" s="66"/>
      <c r="E4" s="66"/>
      <c r="F4" s="66"/>
      <c r="G4" s="67"/>
    </row>
    <row r="5" spans="1:8" ht="14.25" customHeight="1" x14ac:dyDescent="0.2">
      <c r="B5" s="68"/>
      <c r="C5" s="69"/>
      <c r="D5" s="69"/>
      <c r="E5" s="69"/>
      <c r="F5" s="69"/>
      <c r="G5" s="70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48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71" t="s">
        <v>15</v>
      </c>
      <c r="D12" s="72"/>
      <c r="E12" s="72"/>
      <c r="F12" s="72"/>
      <c r="G12" s="73"/>
    </row>
    <row r="13" spans="1:8" x14ac:dyDescent="0.2">
      <c r="B13" s="2" t="s">
        <v>16</v>
      </c>
      <c r="C13" s="8" t="s">
        <v>47</v>
      </c>
      <c r="D13" s="8"/>
      <c r="E13" s="8"/>
      <c r="F13" s="9"/>
      <c r="G13" s="10">
        <v>-176102</v>
      </c>
    </row>
    <row r="14" spans="1:8" x14ac:dyDescent="0.2">
      <c r="B14" s="4" t="s">
        <v>17</v>
      </c>
      <c r="C14" s="8" t="s">
        <v>55</v>
      </c>
      <c r="D14" s="8"/>
      <c r="E14" s="8"/>
      <c r="F14" s="11"/>
      <c r="G14" s="45">
        <v>140507</v>
      </c>
    </row>
    <row r="15" spans="1:8" x14ac:dyDescent="0.2">
      <c r="A15" s="57"/>
      <c r="B15" s="5" t="s">
        <v>54</v>
      </c>
      <c r="C15" s="8" t="s">
        <v>18</v>
      </c>
      <c r="D15" s="8"/>
      <c r="E15" s="8"/>
      <c r="F15" s="11"/>
      <c r="G15" s="12">
        <f>G13+G14</f>
        <v>-35595</v>
      </c>
      <c r="H15" s="57"/>
    </row>
    <row r="16" spans="1:8" x14ac:dyDescent="0.2">
      <c r="A16" s="31"/>
      <c r="B16" s="4">
        <v>2</v>
      </c>
      <c r="C16" s="13">
        <v>45839</v>
      </c>
      <c r="D16" s="49">
        <f>585094-177</f>
        <v>584917</v>
      </c>
      <c r="E16" s="50">
        <v>658141.12</v>
      </c>
      <c r="F16" s="14">
        <f t="shared" ref="F16:F23" si="0">D16-E16</f>
        <v>-73224.12</v>
      </c>
      <c r="G16" s="12">
        <f t="shared" ref="G16:G23" si="1">G15+F16</f>
        <v>-108819.12</v>
      </c>
      <c r="H16" s="31"/>
    </row>
    <row r="17" spans="2:7" x14ac:dyDescent="0.2">
      <c r="B17" s="4">
        <v>3</v>
      </c>
      <c r="C17" s="15">
        <v>45870</v>
      </c>
      <c r="D17" s="51">
        <f>796898-0</f>
        <v>796898</v>
      </c>
      <c r="E17" s="52">
        <v>798798.25</v>
      </c>
      <c r="F17" s="16">
        <f t="shared" si="0"/>
        <v>-1900.25</v>
      </c>
      <c r="G17" s="17">
        <f t="shared" si="1"/>
        <v>-110719.37</v>
      </c>
    </row>
    <row r="18" spans="2:7" x14ac:dyDescent="0.2">
      <c r="B18" s="4">
        <v>4</v>
      </c>
      <c r="C18" s="15">
        <v>45901</v>
      </c>
      <c r="D18" s="51">
        <f>634104-0</f>
        <v>634104</v>
      </c>
      <c r="E18" s="60">
        <f>571851.01</f>
        <v>571851.01</v>
      </c>
      <c r="F18" s="16">
        <f t="shared" si="0"/>
        <v>62252.989999999991</v>
      </c>
      <c r="G18" s="17">
        <f t="shared" si="1"/>
        <v>-48466.380000000005</v>
      </c>
    </row>
    <row r="19" spans="2:7" x14ac:dyDescent="0.2">
      <c r="B19" s="4">
        <v>5</v>
      </c>
      <c r="C19" s="15">
        <v>45931</v>
      </c>
      <c r="D19" s="51">
        <f>368557-0</f>
        <v>368557</v>
      </c>
      <c r="E19" s="60">
        <f>394187.51</f>
        <v>394187.51</v>
      </c>
      <c r="F19" s="16">
        <f t="shared" si="0"/>
        <v>-25630.510000000009</v>
      </c>
      <c r="G19" s="17">
        <f t="shared" si="1"/>
        <v>-74096.890000000014</v>
      </c>
    </row>
    <row r="20" spans="2:7" x14ac:dyDescent="0.2">
      <c r="B20" s="4">
        <v>6</v>
      </c>
      <c r="C20" s="15">
        <v>45962</v>
      </c>
      <c r="D20" s="61">
        <f>396000-174</f>
        <v>395826</v>
      </c>
      <c r="E20" s="60">
        <v>491246.26</v>
      </c>
      <c r="F20" s="16">
        <f t="shared" si="0"/>
        <v>-95420.260000000009</v>
      </c>
      <c r="G20" s="17">
        <f t="shared" si="1"/>
        <v>-169517.15000000002</v>
      </c>
    </row>
    <row r="21" spans="2:7" x14ac:dyDescent="0.2">
      <c r="B21" s="4">
        <v>7</v>
      </c>
      <c r="C21" s="15">
        <v>45992</v>
      </c>
      <c r="D21" s="61">
        <f>615798-195</f>
        <v>615603</v>
      </c>
      <c r="E21" s="60">
        <v>658246.68999999994</v>
      </c>
      <c r="F21" s="18">
        <f t="shared" si="0"/>
        <v>-42643.689999999944</v>
      </c>
      <c r="G21" s="19">
        <f t="shared" si="1"/>
        <v>-212160.83999999997</v>
      </c>
    </row>
    <row r="22" spans="2:7" x14ac:dyDescent="0.2">
      <c r="B22" s="20" t="s">
        <v>19</v>
      </c>
      <c r="C22" s="13">
        <v>46023</v>
      </c>
      <c r="D22" s="62">
        <f>1043426-227</f>
        <v>1043199</v>
      </c>
      <c r="E22" s="64">
        <v>935757.95</v>
      </c>
      <c r="F22" s="14">
        <f t="shared" si="0"/>
        <v>107441.05000000005</v>
      </c>
      <c r="G22" s="12">
        <f t="shared" si="1"/>
        <v>-104719.78999999992</v>
      </c>
    </row>
    <row r="23" spans="2:7" x14ac:dyDescent="0.2">
      <c r="B23" s="59" t="s">
        <v>20</v>
      </c>
      <c r="C23" s="21">
        <v>46054</v>
      </c>
      <c r="D23" s="63">
        <f>1101619-212</f>
        <v>1101407</v>
      </c>
      <c r="E23" s="58">
        <v>1114214.92</v>
      </c>
      <c r="F23" s="18">
        <f t="shared" si="0"/>
        <v>-12807.919999999925</v>
      </c>
      <c r="G23" s="19">
        <f t="shared" si="1"/>
        <v>-117527.70999999985</v>
      </c>
    </row>
    <row r="24" spans="2:7" x14ac:dyDescent="0.2">
      <c r="B24" s="5"/>
      <c r="C24" s="22" t="s">
        <v>53</v>
      </c>
      <c r="D24" s="23"/>
      <c r="E24" s="23"/>
      <c r="F24" s="23"/>
      <c r="G24" s="24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5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5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5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5" t="s">
        <v>33</v>
      </c>
    </row>
    <row r="31" spans="2:7" x14ac:dyDescent="0.2">
      <c r="B31" s="20" t="s">
        <v>34</v>
      </c>
      <c r="C31" s="53" t="s">
        <v>48</v>
      </c>
      <c r="D31" s="34">
        <f>-G13</f>
        <v>176102</v>
      </c>
      <c r="E31" s="34">
        <f>D62</f>
        <v>-176102</v>
      </c>
      <c r="F31" s="53"/>
      <c r="G31" s="34">
        <f t="shared" ref="G31" si="2">D31+E31</f>
        <v>0</v>
      </c>
    </row>
    <row r="32" spans="2:7" x14ac:dyDescent="0.2">
      <c r="B32" s="26" t="s">
        <v>35</v>
      </c>
      <c r="C32" s="53" t="s">
        <v>57</v>
      </c>
      <c r="D32" s="34">
        <f>-G14</f>
        <v>-140507</v>
      </c>
      <c r="E32" s="34">
        <v>0</v>
      </c>
      <c r="F32" s="53"/>
      <c r="G32" s="34">
        <f t="shared" ref="G32" si="3">D32+E32</f>
        <v>-140507</v>
      </c>
    </row>
    <row r="33" spans="2:7" x14ac:dyDescent="0.2">
      <c r="B33" s="5" t="s">
        <v>56</v>
      </c>
      <c r="C33" s="28"/>
      <c r="D33" s="29"/>
      <c r="E33" s="29"/>
      <c r="F33" s="30" t="s">
        <v>36</v>
      </c>
      <c r="G33" s="19">
        <f>G31+G32</f>
        <v>-140507</v>
      </c>
    </row>
    <row r="34" spans="2:7" x14ac:dyDescent="0.2">
      <c r="B34" s="31"/>
      <c r="G34" s="32"/>
    </row>
    <row r="35" spans="2:7" x14ac:dyDescent="0.2">
      <c r="B35" s="6">
        <v>9</v>
      </c>
      <c r="C35" s="33" t="s">
        <v>58</v>
      </c>
      <c r="D35" s="8"/>
      <c r="E35" s="8"/>
      <c r="F35" s="9"/>
      <c r="G35" s="34">
        <f>G21+G33</f>
        <v>-352667.83999999997</v>
      </c>
    </row>
    <row r="36" spans="2:7" x14ac:dyDescent="0.2">
      <c r="B36" s="31"/>
      <c r="G36" s="32"/>
    </row>
    <row r="37" spans="2:7" x14ac:dyDescent="0.2">
      <c r="B37" s="6">
        <v>10</v>
      </c>
      <c r="C37" s="33" t="s">
        <v>52</v>
      </c>
      <c r="D37" s="8"/>
      <c r="E37" s="8"/>
      <c r="F37" s="9"/>
      <c r="G37" s="34">
        <f>G35/6</f>
        <v>-58777.973333333328</v>
      </c>
    </row>
    <row r="39" spans="2:7" x14ac:dyDescent="0.2">
      <c r="B39" s="1"/>
      <c r="C39" s="35" t="s">
        <v>37</v>
      </c>
      <c r="D39" s="36"/>
      <c r="E39" s="36"/>
      <c r="F39" s="36"/>
      <c r="G39" s="37"/>
    </row>
    <row r="40" spans="2:7" x14ac:dyDescent="0.2">
      <c r="B40" s="1"/>
      <c r="C40" s="38"/>
      <c r="D40" s="38"/>
      <c r="E40" s="38"/>
      <c r="F40" s="38"/>
      <c r="G40" s="11"/>
    </row>
    <row r="41" spans="2:7" x14ac:dyDescent="0.2">
      <c r="B41" s="4">
        <v>11</v>
      </c>
      <c r="C41" s="39" t="s">
        <v>38</v>
      </c>
      <c r="D41" s="39"/>
      <c r="E41" s="39"/>
      <c r="F41" s="39"/>
      <c r="G41" s="40">
        <f>G15</f>
        <v>-35595</v>
      </c>
    </row>
    <row r="42" spans="2:7" x14ac:dyDescent="0.2">
      <c r="B42" s="4">
        <v>12</v>
      </c>
      <c r="C42" s="39" t="s">
        <v>39</v>
      </c>
      <c r="D42" s="39"/>
      <c r="E42" s="39"/>
      <c r="F42" s="39"/>
      <c r="G42" s="41">
        <f>G33</f>
        <v>-140507</v>
      </c>
    </row>
    <row r="43" spans="2:7" x14ac:dyDescent="0.2">
      <c r="B43" s="4"/>
      <c r="C43" s="39"/>
      <c r="D43" s="39"/>
      <c r="E43" s="39"/>
      <c r="F43" s="39"/>
      <c r="G43" s="40"/>
    </row>
    <row r="44" spans="2:7" ht="15" thickBot="1" x14ac:dyDescent="0.25">
      <c r="B44" s="4">
        <v>13</v>
      </c>
      <c r="C44" s="39" t="s">
        <v>40</v>
      </c>
      <c r="D44" s="39"/>
      <c r="E44" s="39"/>
      <c r="F44" s="39"/>
      <c r="G44" s="42">
        <f>G41+G42</f>
        <v>-176102</v>
      </c>
    </row>
    <row r="45" spans="2:7" ht="15" thickTop="1" x14ac:dyDescent="0.2">
      <c r="B45" s="4"/>
      <c r="C45" s="39"/>
      <c r="D45" s="39"/>
      <c r="E45" s="39"/>
      <c r="F45" s="39"/>
      <c r="G45" s="40"/>
    </row>
    <row r="46" spans="2:7" x14ac:dyDescent="0.2">
      <c r="B46" s="4">
        <v>14</v>
      </c>
      <c r="C46" s="39" t="s">
        <v>41</v>
      </c>
      <c r="D46" s="39"/>
      <c r="E46" s="39"/>
      <c r="F46" s="39"/>
      <c r="G46" s="40">
        <f>G35</f>
        <v>-352667.83999999997</v>
      </c>
    </row>
    <row r="47" spans="2:7" x14ac:dyDescent="0.2">
      <c r="B47" s="4"/>
      <c r="C47" s="39"/>
      <c r="D47" s="39"/>
      <c r="E47" s="39"/>
      <c r="F47" s="39"/>
      <c r="G47" s="40"/>
    </row>
    <row r="48" spans="2:7" x14ac:dyDescent="0.2">
      <c r="B48" s="4">
        <v>15</v>
      </c>
      <c r="C48" s="39" t="s">
        <v>42</v>
      </c>
      <c r="D48" s="39"/>
      <c r="E48" s="39"/>
      <c r="F48" s="39"/>
      <c r="G48" s="41">
        <f>SUM(F16:F21)</f>
        <v>-176565.83999999997</v>
      </c>
    </row>
    <row r="49" spans="2:7" x14ac:dyDescent="0.2">
      <c r="B49" s="4"/>
      <c r="C49" s="39"/>
      <c r="D49" s="39"/>
      <c r="E49" s="39"/>
      <c r="F49" s="39"/>
      <c r="G49" s="40"/>
    </row>
    <row r="50" spans="2:7" ht="15" thickBot="1" x14ac:dyDescent="0.25">
      <c r="B50" s="4">
        <v>16</v>
      </c>
      <c r="C50" s="39" t="s">
        <v>43</v>
      </c>
      <c r="D50" s="39"/>
      <c r="E50" s="39"/>
      <c r="F50" s="39"/>
      <c r="G50" s="42">
        <f>G46-G48</f>
        <v>-176102</v>
      </c>
    </row>
    <row r="51" spans="2:7" ht="15" thickTop="1" x14ac:dyDescent="0.2">
      <c r="B51" s="27"/>
      <c r="C51" s="43"/>
      <c r="D51" s="43"/>
      <c r="E51" s="43"/>
      <c r="F51" s="43"/>
      <c r="G51" s="44"/>
    </row>
    <row r="53" spans="2:7" x14ac:dyDescent="0.2">
      <c r="B53" t="s">
        <v>44</v>
      </c>
    </row>
    <row r="54" spans="2:7" x14ac:dyDescent="0.2">
      <c r="B54" s="31"/>
      <c r="C54" s="1"/>
      <c r="D54" s="2" t="s">
        <v>45</v>
      </c>
      <c r="E54" s="26"/>
      <c r="F54" s="55"/>
      <c r="G54" s="55"/>
    </row>
    <row r="55" spans="2:7" x14ac:dyDescent="0.2">
      <c r="B55" s="31"/>
      <c r="C55" s="5" t="s">
        <v>10</v>
      </c>
      <c r="D55" s="5" t="s">
        <v>49</v>
      </c>
      <c r="E55" s="26"/>
      <c r="F55" s="55"/>
      <c r="G55" s="55"/>
    </row>
    <row r="56" spans="2:7" x14ac:dyDescent="0.2">
      <c r="C56" s="13">
        <v>45839</v>
      </c>
      <c r="D56" s="45">
        <v>-29350</v>
      </c>
      <c r="E56" s="56"/>
      <c r="F56" s="54"/>
      <c r="G56" s="54"/>
    </row>
    <row r="57" spans="2:7" x14ac:dyDescent="0.2">
      <c r="C57" s="15">
        <v>45870</v>
      </c>
      <c r="D57" s="46">
        <v>-29350</v>
      </c>
      <c r="E57" s="56"/>
      <c r="F57" s="54"/>
      <c r="G57" s="54"/>
    </row>
    <row r="58" spans="2:7" x14ac:dyDescent="0.2">
      <c r="C58" s="15">
        <v>45901</v>
      </c>
      <c r="D58" s="46">
        <v>-29350</v>
      </c>
      <c r="E58" s="56"/>
      <c r="F58" s="54"/>
      <c r="G58" s="54"/>
    </row>
    <row r="59" spans="2:7" x14ac:dyDescent="0.2">
      <c r="C59" s="15">
        <v>45931</v>
      </c>
      <c r="D59" s="46">
        <v>-29350</v>
      </c>
      <c r="E59" s="56"/>
      <c r="F59" s="54"/>
      <c r="G59" s="54"/>
    </row>
    <row r="60" spans="2:7" x14ac:dyDescent="0.2">
      <c r="C60" s="15">
        <v>45962</v>
      </c>
      <c r="D60" s="46">
        <v>-29350</v>
      </c>
      <c r="E60" s="56"/>
      <c r="F60" s="54"/>
      <c r="G60" s="54"/>
    </row>
    <row r="61" spans="2:7" x14ac:dyDescent="0.2">
      <c r="C61" s="15">
        <v>45992</v>
      </c>
      <c r="D61" s="46">
        <v>-29352</v>
      </c>
      <c r="E61" s="56"/>
      <c r="F61" s="54"/>
      <c r="G61" s="54"/>
    </row>
    <row r="62" spans="2:7" x14ac:dyDescent="0.2">
      <c r="C62" s="47" t="s">
        <v>46</v>
      </c>
      <c r="D62" s="34">
        <f>SUM(D56:D61)</f>
        <v>-176102</v>
      </c>
      <c r="E62" s="16"/>
      <c r="F62" s="54"/>
      <c r="G62" s="54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2026-05-04T14:17:04Z</dcterms:modified>
</cp:coreProperties>
</file>