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:\Pricing\Share\000 - PSC Cases\Env Surcharge Review Cases\PSC Case 2026-00070 - 6-Month Review\DR1\Response 2\"/>
    </mc:Choice>
  </mc:AlternateContent>
  <xr:revisionPtr revIDLastSave="0" documentId="13_ncr:1_{6C2BE517-4DDC-4360-A1A4-B1D3694ABF28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11-30-25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3" i="9" l="1"/>
  <c r="F23" i="9" s="1"/>
  <c r="G33" i="9"/>
  <c r="D32" i="9"/>
  <c r="G32" i="9" s="1"/>
  <c r="G15" i="9"/>
  <c r="G41" i="9" s="1"/>
  <c r="D22" i="9"/>
  <c r="F22" i="9" s="1"/>
  <c r="D21" i="9"/>
  <c r="F21" i="9" s="1"/>
  <c r="D20" i="9"/>
  <c r="F20" i="9" s="1"/>
  <c r="D19" i="9"/>
  <c r="F19" i="9" s="1"/>
  <c r="E18" i="9"/>
  <c r="F18" i="9" s="1"/>
  <c r="D18" i="9"/>
  <c r="D17" i="9"/>
  <c r="F17" i="9" s="1"/>
  <c r="D16" i="9"/>
  <c r="D62" i="9"/>
  <c r="E31" i="9" s="1"/>
  <c r="G31" i="9" s="1"/>
  <c r="G42" i="9" s="1"/>
  <c r="D31" i="9"/>
  <c r="F16" i="9"/>
  <c r="G16" i="9" l="1"/>
  <c r="G17" i="9" s="1"/>
  <c r="G18" i="9" s="1"/>
  <c r="G19" i="9" s="1"/>
  <c r="G20" i="9" s="1"/>
  <c r="G21" i="9" s="1"/>
  <c r="G44" i="9"/>
  <c r="G48" i="9"/>
  <c r="G22" i="9" l="1"/>
  <c r="G23" i="9" s="1"/>
  <c r="G35" i="9"/>
  <c r="G46" i="9" l="1"/>
  <c r="G50" i="9" s="1"/>
  <c r="G37" i="9"/>
</calcChain>
</file>

<file path=xl/sharedStrings.xml><?xml version="1.0" encoding="utf-8"?>
<sst xmlns="http://schemas.openxmlformats.org/spreadsheetml/2006/main" count="63" uniqueCount="59">
  <si>
    <t>Billed to Retail</t>
  </si>
  <si>
    <t>EKPC Invoice</t>
  </si>
  <si>
    <t>Consumer &amp;</t>
  </si>
  <si>
    <t>Month recorded</t>
  </si>
  <si>
    <t xml:space="preserve">recorded on </t>
  </si>
  <si>
    <t>Monthly</t>
  </si>
  <si>
    <t>Cumulative</t>
  </si>
  <si>
    <t>Member's Books</t>
  </si>
  <si>
    <t>(Over) or Under</t>
  </si>
  <si>
    <t>Line No.</t>
  </si>
  <si>
    <t>Month &amp; Year</t>
  </si>
  <si>
    <t>(2)</t>
  </si>
  <si>
    <t>(3)</t>
  </si>
  <si>
    <t>(4)</t>
  </si>
  <si>
    <t>(5)</t>
  </si>
  <si>
    <t>Previous (Over)/Under-Recovery Remaining to be Amortized</t>
  </si>
  <si>
    <t>1a</t>
  </si>
  <si>
    <t>1b</t>
  </si>
  <si>
    <t>Total Previous (Over)/Under-Recovery</t>
  </si>
  <si>
    <t>Post</t>
  </si>
  <si>
    <t>Review</t>
  </si>
  <si>
    <t>Amount Per Case</t>
  </si>
  <si>
    <t>Amortization of</t>
  </si>
  <si>
    <t>Order Remaining</t>
  </si>
  <si>
    <t>Previous</t>
  </si>
  <si>
    <t>to be Amortized at</t>
  </si>
  <si>
    <t>(Over)/Under</t>
  </si>
  <si>
    <t>Order Remaining to</t>
  </si>
  <si>
    <t>beginning of Review</t>
  </si>
  <si>
    <t>Recoveries During</t>
  </si>
  <si>
    <t>be Amortized at end</t>
  </si>
  <si>
    <t>Period</t>
  </si>
  <si>
    <t>Review Period</t>
  </si>
  <si>
    <t>of Review Period</t>
  </si>
  <si>
    <t>8a</t>
  </si>
  <si>
    <t>8b</t>
  </si>
  <si>
    <t xml:space="preserve">Total Order amounts remaining - Over/(Under):      </t>
  </si>
  <si>
    <t>Reconciliation:</t>
  </si>
  <si>
    <t>Previous (Over)/Under-Recovery Remaining to be Amortized, beginning of Review Period</t>
  </si>
  <si>
    <t>Previous (Over)/Under-Recovery Remaining to be Amortized, ending of Review Period</t>
  </si>
  <si>
    <t>Total Amortization during Review Period</t>
  </si>
  <si>
    <t>(Over)/Under-Recovery from Column 5, Line 9</t>
  </si>
  <si>
    <t>Less:  Total Monthly (Over)/Under-Recovery for Review Period (Column 4, Lines 2 thru 7)</t>
  </si>
  <si>
    <t>Difference</t>
  </si>
  <si>
    <t>Amortization Detail, Column 3, Line 8:</t>
  </si>
  <si>
    <t>Case No.</t>
  </si>
  <si>
    <t xml:space="preserve">Totals  </t>
  </si>
  <si>
    <t>From Case No. 2025-00013 (Over)/Under-Recovery</t>
  </si>
  <si>
    <t>From Case No. 2025-00013 Recovery</t>
  </si>
  <si>
    <t>2025-00013</t>
  </si>
  <si>
    <t>Blue Grass - Calculation of (Over)/Under Recovery</t>
  </si>
  <si>
    <t>DR1 Response2 - Blue Grass Surcharge Summary.xlsx</t>
  </si>
  <si>
    <t>Monthly recovery (per month for six months)</t>
  </si>
  <si>
    <t>Less Adjustment for Order amounts remaining to be amortized at end of review period December 2025</t>
  </si>
  <si>
    <t>1c</t>
  </si>
  <si>
    <t>From Case No. 2025-00266 (Over)/Under-Recovery</t>
  </si>
  <si>
    <t>8c</t>
  </si>
  <si>
    <t>Cumulative six month (Over)/Under-Recovery [Cumulative net of remaining Case amortizations (Ln 7&amp;8c)]</t>
  </si>
  <si>
    <t>From Case No. 2025-00266 Recovery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</si>
</sst>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[$-409]mmm\-yy;@"/>
  </numFmts>
  <fonts count="3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5" fontId="0" fillId="0" borderId="10" xfId="0" applyNumberFormat="1" applyFill="1" applyBorder="1"/>
    <xf numFmtId="0" fontId="0" fillId="0" borderId="4" xfId="0" applyBorder="1"/>
    <xf numFmtId="5" fontId="0" fillId="0" borderId="7" xfId="0" applyNumberFormat="1" applyBorder="1"/>
    <xf numFmtId="164" fontId="0" fillId="0" borderId="7" xfId="0" applyNumberFormat="1" applyBorder="1" applyAlignment="1">
      <alignment horizontal="right"/>
    </xf>
    <xf numFmtId="5" fontId="0" fillId="0" borderId="2" xfId="0" applyNumberFormat="1" applyBorder="1"/>
    <xf numFmtId="164" fontId="0" fillId="0" borderId="8" xfId="0" applyNumberFormat="1" applyBorder="1" applyAlignment="1">
      <alignment horizontal="right"/>
    </xf>
    <xf numFmtId="5" fontId="0" fillId="0" borderId="14" xfId="0" applyNumberFormat="1" applyBorder="1"/>
    <xf numFmtId="5" fontId="0" fillId="0" borderId="8" xfId="0" applyNumberFormat="1" applyBorder="1"/>
    <xf numFmtId="5" fontId="0" fillId="0" borderId="5" xfId="0" applyNumberFormat="1" applyBorder="1"/>
    <xf numFmtId="5" fontId="0" fillId="0" borderId="9" xfId="0" applyNumberFormat="1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9" xfId="0" applyNumberFormat="1" applyBorder="1" applyAlignment="1">
      <alignment horizontal="right"/>
    </xf>
    <xf numFmtId="0" fontId="0" fillId="2" borderId="9" xfId="0" applyFill="1" applyBorder="1" applyAlignment="1">
      <alignment horizontal="left"/>
    </xf>
    <xf numFmtId="0" fontId="0" fillId="2" borderId="1" xfId="0" applyFill="1" applyBorder="1"/>
    <xf numFmtId="5" fontId="0" fillId="2" borderId="6" xfId="0" applyNumberFormat="1" applyFill="1" applyBorder="1"/>
    <xf numFmtId="5" fontId="0" fillId="0" borderId="8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/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0" xfId="0" applyAlignment="1">
      <alignment horizontal="center"/>
    </xf>
    <xf numFmtId="5" fontId="0" fillId="0" borderId="0" xfId="0" applyNumberFormat="1"/>
    <xf numFmtId="0" fontId="0" fillId="0" borderId="11" xfId="0" applyBorder="1"/>
    <xf numFmtId="5" fontId="0" fillId="0" borderId="10" xfId="0" applyNumberFormat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3" xfId="0" applyBorder="1"/>
    <xf numFmtId="0" fontId="0" fillId="0" borderId="0" xfId="0" applyBorder="1"/>
    <xf numFmtId="5" fontId="0" fillId="0" borderId="15" xfId="0" applyNumberFormat="1" applyBorder="1"/>
    <xf numFmtId="5" fontId="0" fillId="0" borderId="6" xfId="0" applyNumberFormat="1" applyBorder="1"/>
    <xf numFmtId="5" fontId="0" fillId="0" borderId="16" xfId="0" applyNumberFormat="1" applyBorder="1"/>
    <xf numFmtId="0" fontId="0" fillId="0" borderId="1" xfId="0" applyBorder="1"/>
    <xf numFmtId="0" fontId="0" fillId="0" borderId="6" xfId="0" applyBorder="1"/>
    <xf numFmtId="5" fontId="0" fillId="0" borderId="7" xfId="0" applyNumberFormat="1" applyFill="1" applyBorder="1"/>
    <xf numFmtId="5" fontId="0" fillId="0" borderId="8" xfId="0" applyNumberFormat="1" applyFill="1" applyBorder="1"/>
    <xf numFmtId="5" fontId="0" fillId="0" borderId="9" xfId="0" applyNumberFormat="1" applyFill="1" applyBorder="1"/>
    <xf numFmtId="0" fontId="0" fillId="0" borderId="10" xfId="0" applyBorder="1" applyAlignment="1">
      <alignment horizontal="right"/>
    </xf>
    <xf numFmtId="0" fontId="0" fillId="0" borderId="9" xfId="0" applyFill="1" applyBorder="1" applyAlignment="1">
      <alignment horizontal="center"/>
    </xf>
    <xf numFmtId="5" fontId="0" fillId="3" borderId="7" xfId="0" applyNumberFormat="1" applyFill="1" applyBorder="1"/>
    <xf numFmtId="5" fontId="0" fillId="3" borderId="2" xfId="0" applyNumberFormat="1" applyFill="1" applyBorder="1"/>
    <xf numFmtId="5" fontId="0" fillId="3" borderId="8" xfId="0" applyNumberFormat="1" applyFill="1" applyBorder="1"/>
    <xf numFmtId="5" fontId="0" fillId="3" borderId="14" xfId="0" applyNumberFormat="1" applyFill="1" applyBorder="1"/>
    <xf numFmtId="0" fontId="0" fillId="0" borderId="10" xfId="0" applyBorder="1"/>
    <xf numFmtId="5" fontId="0" fillId="0" borderId="0" xfId="0" applyNumberFormat="1" applyBorder="1"/>
    <xf numFmtId="0" fontId="0" fillId="0" borderId="0" xfId="0" applyBorder="1" applyAlignment="1">
      <alignment horizontal="center"/>
    </xf>
    <xf numFmtId="5" fontId="0" fillId="0" borderId="14" xfId="0" applyNumberFormat="1" applyFill="1" applyBorder="1"/>
    <xf numFmtId="0" fontId="2" fillId="0" borderId="0" xfId="0" applyFont="1" applyAlignment="1">
      <alignment horizontal="center"/>
    </xf>
    <xf numFmtId="5" fontId="0" fillId="4" borderId="8" xfId="0" applyNumberFormat="1" applyFill="1" applyBorder="1"/>
    <xf numFmtId="5" fontId="0" fillId="4" borderId="14" xfId="0" applyNumberFormat="1" applyFill="1" applyBorder="1"/>
    <xf numFmtId="5" fontId="0" fillId="3" borderId="9" xfId="0" applyNumberFormat="1" applyFill="1" applyBorder="1"/>
    <xf numFmtId="5" fontId="0" fillId="3" borderId="5" xfId="0" applyNumberFormat="1" applyFill="1" applyBorder="1"/>
    <xf numFmtId="5" fontId="0" fillId="4" borderId="7" xfId="0" applyNumberFormat="1" applyFill="1" applyBorder="1"/>
    <xf numFmtId="5" fontId="0" fillId="4" borderId="2" xfId="0" applyNumberFormat="1" applyFill="1" applyBorder="1"/>
    <xf numFmtId="0" fontId="1" fillId="0" borderId="2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B080E-ECFB-4820-9F39-EC40DF50D951}">
  <dimension ref="A1:H62"/>
  <sheetViews>
    <sheetView tabSelected="1" workbookViewId="0">
      <selection activeCell="G37" sqref="G37"/>
    </sheetView>
  </sheetViews>
  <sheetFormatPr defaultColWidth="12.625" defaultRowHeight="14.25" x14ac:dyDescent="0.2"/>
  <cols>
    <col min="2" max="2" width="8.625" customWidth="1"/>
    <col min="3" max="3" width="31.75" customWidth="1"/>
    <col min="4" max="5" width="17.625" customWidth="1"/>
    <col min="6" max="6" width="21.25" customWidth="1"/>
    <col min="7" max="7" width="17.625" customWidth="1"/>
  </cols>
  <sheetData>
    <row r="1" spans="1:8" x14ac:dyDescent="0.2">
      <c r="A1" t="s">
        <v>51</v>
      </c>
    </row>
    <row r="4" spans="1:8" ht="14.25" customHeight="1" x14ac:dyDescent="0.2">
      <c r="B4" s="66" t="s">
        <v>50</v>
      </c>
      <c r="C4" s="67"/>
      <c r="D4" s="67"/>
      <c r="E4" s="67"/>
      <c r="F4" s="67"/>
      <c r="G4" s="68"/>
    </row>
    <row r="5" spans="1:8" ht="14.25" customHeight="1" x14ac:dyDescent="0.2">
      <c r="B5" s="69"/>
      <c r="C5" s="70"/>
      <c r="D5" s="70"/>
      <c r="E5" s="70"/>
      <c r="F5" s="70"/>
      <c r="G5" s="71"/>
    </row>
    <row r="7" spans="1:8" x14ac:dyDescent="0.2">
      <c r="B7" s="1"/>
      <c r="C7" s="1"/>
      <c r="D7" s="1"/>
      <c r="E7" s="2" t="s">
        <v>0</v>
      </c>
      <c r="F7" s="1"/>
      <c r="G7" s="1"/>
    </row>
    <row r="8" spans="1:8" x14ac:dyDescent="0.2">
      <c r="B8" s="3"/>
      <c r="C8" s="3"/>
      <c r="D8" s="4" t="s">
        <v>1</v>
      </c>
      <c r="E8" s="4" t="s">
        <v>2</v>
      </c>
      <c r="F8" s="3"/>
      <c r="G8" s="3"/>
    </row>
    <row r="9" spans="1:8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8" x14ac:dyDescent="0.2">
      <c r="B10" s="5"/>
      <c r="C10" s="50"/>
      <c r="D10" s="5" t="s">
        <v>7</v>
      </c>
      <c r="E10" s="5" t="s">
        <v>7</v>
      </c>
      <c r="F10" s="5" t="s">
        <v>8</v>
      </c>
      <c r="G10" s="5" t="s">
        <v>8</v>
      </c>
    </row>
    <row r="11" spans="1:8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8" x14ac:dyDescent="0.2">
      <c r="B12" s="2">
        <v>1</v>
      </c>
      <c r="C12" s="72" t="s">
        <v>15</v>
      </c>
      <c r="D12" s="73"/>
      <c r="E12" s="73"/>
      <c r="F12" s="73"/>
      <c r="G12" s="74"/>
    </row>
    <row r="13" spans="1:8" x14ac:dyDescent="0.2">
      <c r="B13" s="2" t="s">
        <v>16</v>
      </c>
      <c r="C13" s="8" t="s">
        <v>47</v>
      </c>
      <c r="D13" s="8"/>
      <c r="E13" s="8"/>
      <c r="F13" s="9"/>
      <c r="G13" s="10">
        <v>-347512</v>
      </c>
    </row>
    <row r="14" spans="1:8" x14ac:dyDescent="0.2">
      <c r="B14" s="4" t="s">
        <v>17</v>
      </c>
      <c r="C14" s="8" t="s">
        <v>55</v>
      </c>
      <c r="D14" s="8"/>
      <c r="E14" s="8"/>
      <c r="F14" s="11"/>
      <c r="G14" s="46">
        <v>-220549</v>
      </c>
    </row>
    <row r="15" spans="1:8" x14ac:dyDescent="0.2">
      <c r="A15" s="59"/>
      <c r="B15" s="5" t="s">
        <v>54</v>
      </c>
      <c r="C15" s="8" t="s">
        <v>18</v>
      </c>
      <c r="D15" s="8"/>
      <c r="E15" s="8"/>
      <c r="F15" s="11"/>
      <c r="G15" s="12">
        <f>G13+G14</f>
        <v>-568061</v>
      </c>
      <c r="H15" s="59"/>
    </row>
    <row r="16" spans="1:8" x14ac:dyDescent="0.2">
      <c r="A16" s="32"/>
      <c r="B16" s="4">
        <v>2</v>
      </c>
      <c r="C16" s="13">
        <v>45839</v>
      </c>
      <c r="D16" s="51">
        <f>2369715-0</f>
        <v>2369715</v>
      </c>
      <c r="E16" s="52">
        <v>2098730.4</v>
      </c>
      <c r="F16" s="14">
        <f t="shared" ref="F16:F23" si="0">D16-E16</f>
        <v>270984.60000000009</v>
      </c>
      <c r="G16" s="12">
        <f t="shared" ref="G16:G23" si="1">G15+F16</f>
        <v>-297076.39999999991</v>
      </c>
      <c r="H16" s="32"/>
    </row>
    <row r="17" spans="2:7" x14ac:dyDescent="0.2">
      <c r="B17" s="4">
        <v>3</v>
      </c>
      <c r="C17" s="15">
        <v>45870</v>
      </c>
      <c r="D17" s="53">
        <f>1921163-0</f>
        <v>1921163</v>
      </c>
      <c r="E17" s="54">
        <v>2372781.5</v>
      </c>
      <c r="F17" s="16">
        <f t="shared" si="0"/>
        <v>-451618.5</v>
      </c>
      <c r="G17" s="17">
        <f t="shared" si="1"/>
        <v>-748694.89999999991</v>
      </c>
    </row>
    <row r="18" spans="2:7" x14ac:dyDescent="0.2">
      <c r="B18" s="4">
        <v>4</v>
      </c>
      <c r="C18" s="15">
        <v>45901</v>
      </c>
      <c r="D18" s="53">
        <f>1174468-0</f>
        <v>1174468</v>
      </c>
      <c r="E18" s="54">
        <f>1881460.81</f>
        <v>1881460.81</v>
      </c>
      <c r="F18" s="16">
        <f t="shared" si="0"/>
        <v>-706992.81</v>
      </c>
      <c r="G18" s="17">
        <f t="shared" si="1"/>
        <v>-1455687.71</v>
      </c>
    </row>
    <row r="19" spans="2:7" x14ac:dyDescent="0.2">
      <c r="B19" s="4">
        <v>5</v>
      </c>
      <c r="C19" s="15">
        <v>45931</v>
      </c>
      <c r="D19" s="60">
        <f>1214063-2911</f>
        <v>1211152</v>
      </c>
      <c r="E19" s="61">
        <v>1244415.1599999999</v>
      </c>
      <c r="F19" s="16">
        <f t="shared" si="0"/>
        <v>-33263.159999999916</v>
      </c>
      <c r="G19" s="17">
        <f t="shared" si="1"/>
        <v>-1488950.8699999999</v>
      </c>
    </row>
    <row r="20" spans="2:7" x14ac:dyDescent="0.2">
      <c r="B20" s="4">
        <v>6</v>
      </c>
      <c r="C20" s="15">
        <v>45962</v>
      </c>
      <c r="D20" s="60">
        <f>1843683-3260</f>
        <v>1840423</v>
      </c>
      <c r="E20" s="61">
        <v>1465607.75</v>
      </c>
      <c r="F20" s="16">
        <f t="shared" si="0"/>
        <v>374815.25</v>
      </c>
      <c r="G20" s="17">
        <f t="shared" si="1"/>
        <v>-1114135.6199999999</v>
      </c>
    </row>
    <row r="21" spans="2:7" x14ac:dyDescent="0.2">
      <c r="B21" s="4">
        <v>7</v>
      </c>
      <c r="C21" s="15">
        <v>45992</v>
      </c>
      <c r="D21" s="60">
        <f>3023960-3759</f>
        <v>3020201</v>
      </c>
      <c r="E21" s="61">
        <v>2012899.14</v>
      </c>
      <c r="F21" s="18">
        <f t="shared" si="0"/>
        <v>1007301.8600000001</v>
      </c>
      <c r="G21" s="19">
        <f t="shared" si="1"/>
        <v>-106833.75999999978</v>
      </c>
    </row>
    <row r="22" spans="2:7" x14ac:dyDescent="0.2">
      <c r="B22" s="20" t="s">
        <v>19</v>
      </c>
      <c r="C22" s="13">
        <v>46023</v>
      </c>
      <c r="D22" s="64">
        <f>3136353-3397</f>
        <v>3132956</v>
      </c>
      <c r="E22" s="65">
        <v>2671250.29</v>
      </c>
      <c r="F22" s="14">
        <f t="shared" si="0"/>
        <v>461705.70999999996</v>
      </c>
      <c r="G22" s="12">
        <f t="shared" si="1"/>
        <v>354871.95000000019</v>
      </c>
    </row>
    <row r="23" spans="2:7" x14ac:dyDescent="0.2">
      <c r="B23" s="21" t="s">
        <v>20</v>
      </c>
      <c r="C23" s="22">
        <v>46054</v>
      </c>
      <c r="D23" s="62">
        <f>1522885-1572</f>
        <v>1521313</v>
      </c>
      <c r="E23" s="63">
        <v>3090501.46</v>
      </c>
      <c r="F23" s="18">
        <f t="shared" si="0"/>
        <v>-1569188.46</v>
      </c>
      <c r="G23" s="19">
        <f t="shared" si="1"/>
        <v>-1214316.5099999998</v>
      </c>
    </row>
    <row r="24" spans="2:7" x14ac:dyDescent="0.2">
      <c r="B24" s="5"/>
      <c r="C24" s="23" t="s">
        <v>53</v>
      </c>
      <c r="D24" s="24"/>
      <c r="E24" s="24"/>
      <c r="F24" s="24"/>
      <c r="G24" s="25"/>
    </row>
    <row r="25" spans="2:7" x14ac:dyDescent="0.2">
      <c r="B25" s="2"/>
      <c r="C25" s="1"/>
      <c r="D25" s="1"/>
      <c r="E25" s="1"/>
      <c r="F25" s="1"/>
      <c r="G25" s="12"/>
    </row>
    <row r="26" spans="2:7" x14ac:dyDescent="0.2">
      <c r="B26" s="4"/>
      <c r="C26" s="3"/>
      <c r="D26" s="4" t="s">
        <v>21</v>
      </c>
      <c r="E26" s="4" t="s">
        <v>22</v>
      </c>
      <c r="F26" s="3"/>
      <c r="G26" s="17"/>
    </row>
    <row r="27" spans="2:7" x14ac:dyDescent="0.2">
      <c r="B27" s="4">
        <v>8</v>
      </c>
      <c r="C27" s="3"/>
      <c r="D27" s="4" t="s">
        <v>23</v>
      </c>
      <c r="E27" s="4" t="s">
        <v>24</v>
      </c>
      <c r="F27" s="3"/>
      <c r="G27" s="26" t="s">
        <v>21</v>
      </c>
    </row>
    <row r="28" spans="2:7" x14ac:dyDescent="0.2">
      <c r="B28" s="4"/>
      <c r="C28" s="3"/>
      <c r="D28" s="4" t="s">
        <v>25</v>
      </c>
      <c r="E28" s="4" t="s">
        <v>26</v>
      </c>
      <c r="F28" s="3"/>
      <c r="G28" s="26" t="s">
        <v>27</v>
      </c>
    </row>
    <row r="29" spans="2:7" x14ac:dyDescent="0.2">
      <c r="B29" s="4"/>
      <c r="C29" s="3"/>
      <c r="D29" s="4" t="s">
        <v>28</v>
      </c>
      <c r="E29" s="4" t="s">
        <v>29</v>
      </c>
      <c r="F29" s="3"/>
      <c r="G29" s="26" t="s">
        <v>30</v>
      </c>
    </row>
    <row r="30" spans="2:7" x14ac:dyDescent="0.2">
      <c r="B30" s="5"/>
      <c r="C30" s="3"/>
      <c r="D30" s="4" t="s">
        <v>31</v>
      </c>
      <c r="E30" s="4" t="s">
        <v>32</v>
      </c>
      <c r="F30" s="3"/>
      <c r="G30" s="26" t="s">
        <v>33</v>
      </c>
    </row>
    <row r="31" spans="2:7" x14ac:dyDescent="0.2">
      <c r="B31" s="20" t="s">
        <v>34</v>
      </c>
      <c r="C31" s="55" t="s">
        <v>48</v>
      </c>
      <c r="D31" s="35">
        <f>-G13</f>
        <v>347512</v>
      </c>
      <c r="E31" s="35">
        <f>D62</f>
        <v>-347512</v>
      </c>
      <c r="F31" s="55"/>
      <c r="G31" s="35">
        <f t="shared" ref="G31" si="2">D31+E31</f>
        <v>0</v>
      </c>
    </row>
    <row r="32" spans="2:7" x14ac:dyDescent="0.2">
      <c r="B32" s="27" t="s">
        <v>35</v>
      </c>
      <c r="C32" s="55" t="s">
        <v>58</v>
      </c>
      <c r="D32" s="35">
        <f>-G14</f>
        <v>220549</v>
      </c>
      <c r="E32" s="35">
        <v>0</v>
      </c>
      <c r="F32" s="55"/>
      <c r="G32" s="35">
        <f t="shared" ref="G32" si="3">D32+E32</f>
        <v>220549</v>
      </c>
    </row>
    <row r="33" spans="2:7" x14ac:dyDescent="0.2">
      <c r="B33" s="5" t="s">
        <v>56</v>
      </c>
      <c r="C33" s="29"/>
      <c r="D33" s="30"/>
      <c r="E33" s="30"/>
      <c r="F33" s="31" t="s">
        <v>36</v>
      </c>
      <c r="G33" s="19">
        <f>G31+G32</f>
        <v>220549</v>
      </c>
    </row>
    <row r="34" spans="2:7" x14ac:dyDescent="0.2">
      <c r="B34" s="32"/>
      <c r="G34" s="33"/>
    </row>
    <row r="35" spans="2:7" x14ac:dyDescent="0.2">
      <c r="B35" s="6">
        <v>9</v>
      </c>
      <c r="C35" s="34" t="s">
        <v>57</v>
      </c>
      <c r="D35" s="8"/>
      <c r="E35" s="8"/>
      <c r="F35" s="9"/>
      <c r="G35" s="35">
        <f>G21+G33</f>
        <v>113715.24000000022</v>
      </c>
    </row>
    <row r="36" spans="2:7" x14ac:dyDescent="0.2">
      <c r="B36" s="32"/>
      <c r="G36" s="33"/>
    </row>
    <row r="37" spans="2:7" x14ac:dyDescent="0.2">
      <c r="B37" s="6">
        <v>10</v>
      </c>
      <c r="C37" s="34" t="s">
        <v>52</v>
      </c>
      <c r="D37" s="8"/>
      <c r="E37" s="8"/>
      <c r="F37" s="9"/>
      <c r="G37" s="35">
        <f>G35/6</f>
        <v>18952.540000000037</v>
      </c>
    </row>
    <row r="39" spans="2:7" x14ac:dyDescent="0.2">
      <c r="B39" s="1"/>
      <c r="C39" s="36" t="s">
        <v>37</v>
      </c>
      <c r="D39" s="37"/>
      <c r="E39" s="37"/>
      <c r="F39" s="37"/>
      <c r="G39" s="38"/>
    </row>
    <row r="40" spans="2:7" x14ac:dyDescent="0.2">
      <c r="B40" s="1"/>
      <c r="C40" s="39"/>
      <c r="D40" s="39"/>
      <c r="E40" s="39"/>
      <c r="F40" s="39"/>
      <c r="G40" s="11"/>
    </row>
    <row r="41" spans="2:7" x14ac:dyDescent="0.2">
      <c r="B41" s="4">
        <v>11</v>
      </c>
      <c r="C41" s="40" t="s">
        <v>38</v>
      </c>
      <c r="D41" s="40"/>
      <c r="E41" s="40"/>
      <c r="F41" s="40"/>
      <c r="G41" s="41">
        <f>G15</f>
        <v>-568061</v>
      </c>
    </row>
    <row r="42" spans="2:7" x14ac:dyDescent="0.2">
      <c r="B42" s="4">
        <v>12</v>
      </c>
      <c r="C42" s="40" t="s">
        <v>39</v>
      </c>
      <c r="D42" s="40"/>
      <c r="E42" s="40"/>
      <c r="F42" s="40"/>
      <c r="G42" s="42">
        <f>G33</f>
        <v>220549</v>
      </c>
    </row>
    <row r="43" spans="2:7" x14ac:dyDescent="0.2">
      <c r="B43" s="4"/>
      <c r="C43" s="40"/>
      <c r="D43" s="40"/>
      <c r="E43" s="40"/>
      <c r="F43" s="40"/>
      <c r="G43" s="41"/>
    </row>
    <row r="44" spans="2:7" ht="15" thickBot="1" x14ac:dyDescent="0.25">
      <c r="B44" s="4">
        <v>13</v>
      </c>
      <c r="C44" s="40" t="s">
        <v>40</v>
      </c>
      <c r="D44" s="40"/>
      <c r="E44" s="40"/>
      <c r="F44" s="40"/>
      <c r="G44" s="43">
        <f>G41+G42</f>
        <v>-347512</v>
      </c>
    </row>
    <row r="45" spans="2:7" ht="15" thickTop="1" x14ac:dyDescent="0.2">
      <c r="B45" s="4"/>
      <c r="C45" s="40"/>
      <c r="D45" s="40"/>
      <c r="E45" s="40"/>
      <c r="F45" s="40"/>
      <c r="G45" s="41"/>
    </row>
    <row r="46" spans="2:7" x14ac:dyDescent="0.2">
      <c r="B46" s="4">
        <v>14</v>
      </c>
      <c r="C46" s="40" t="s">
        <v>41</v>
      </c>
      <c r="D46" s="40"/>
      <c r="E46" s="40"/>
      <c r="F46" s="40"/>
      <c r="G46" s="41">
        <f>G35</f>
        <v>113715.24000000022</v>
      </c>
    </row>
    <row r="47" spans="2:7" x14ac:dyDescent="0.2">
      <c r="B47" s="4"/>
      <c r="C47" s="40"/>
      <c r="D47" s="40"/>
      <c r="E47" s="40"/>
      <c r="F47" s="40"/>
      <c r="G47" s="41"/>
    </row>
    <row r="48" spans="2:7" x14ac:dyDescent="0.2">
      <c r="B48" s="4">
        <v>15</v>
      </c>
      <c r="C48" s="40" t="s">
        <v>42</v>
      </c>
      <c r="D48" s="40"/>
      <c r="E48" s="40"/>
      <c r="F48" s="40"/>
      <c r="G48" s="42">
        <f>SUM(F16:F21)</f>
        <v>461227.24000000022</v>
      </c>
    </row>
    <row r="49" spans="2:7" x14ac:dyDescent="0.2">
      <c r="B49" s="4"/>
      <c r="C49" s="40"/>
      <c r="D49" s="40"/>
      <c r="E49" s="40"/>
      <c r="F49" s="40"/>
      <c r="G49" s="41"/>
    </row>
    <row r="50" spans="2:7" ht="15" thickBot="1" x14ac:dyDescent="0.25">
      <c r="B50" s="4">
        <v>16</v>
      </c>
      <c r="C50" s="40" t="s">
        <v>43</v>
      </c>
      <c r="D50" s="40"/>
      <c r="E50" s="40"/>
      <c r="F50" s="40"/>
      <c r="G50" s="43">
        <f>G46-G48</f>
        <v>-347512</v>
      </c>
    </row>
    <row r="51" spans="2:7" ht="15" thickTop="1" x14ac:dyDescent="0.2">
      <c r="B51" s="28"/>
      <c r="C51" s="44"/>
      <c r="D51" s="44"/>
      <c r="E51" s="44"/>
      <c r="F51" s="44"/>
      <c r="G51" s="45"/>
    </row>
    <row r="53" spans="2:7" x14ac:dyDescent="0.2">
      <c r="B53" t="s">
        <v>44</v>
      </c>
    </row>
    <row r="54" spans="2:7" x14ac:dyDescent="0.2">
      <c r="B54" s="32"/>
      <c r="C54" s="1"/>
      <c r="D54" s="2" t="s">
        <v>45</v>
      </c>
      <c r="E54" s="27"/>
      <c r="F54" s="57"/>
      <c r="G54" s="57"/>
    </row>
    <row r="55" spans="2:7" x14ac:dyDescent="0.2">
      <c r="B55" s="32"/>
      <c r="C55" s="5" t="s">
        <v>10</v>
      </c>
      <c r="D55" s="5" t="s">
        <v>49</v>
      </c>
      <c r="E55" s="27"/>
      <c r="F55" s="57"/>
      <c r="G55" s="57"/>
    </row>
    <row r="56" spans="2:7" x14ac:dyDescent="0.2">
      <c r="C56" s="13">
        <v>45839</v>
      </c>
      <c r="D56" s="46">
        <v>-57919</v>
      </c>
      <c r="E56" s="58"/>
      <c r="F56" s="56"/>
      <c r="G56" s="56"/>
    </row>
    <row r="57" spans="2:7" x14ac:dyDescent="0.2">
      <c r="C57" s="15">
        <v>45870</v>
      </c>
      <c r="D57" s="47">
        <v>-57919</v>
      </c>
      <c r="E57" s="58"/>
      <c r="F57" s="56"/>
      <c r="G57" s="56"/>
    </row>
    <row r="58" spans="2:7" x14ac:dyDescent="0.2">
      <c r="C58" s="15">
        <v>45901</v>
      </c>
      <c r="D58" s="47">
        <v>-57919</v>
      </c>
      <c r="E58" s="58"/>
      <c r="F58" s="56"/>
      <c r="G58" s="56"/>
    </row>
    <row r="59" spans="2:7" x14ac:dyDescent="0.2">
      <c r="C59" s="15">
        <v>45931</v>
      </c>
      <c r="D59" s="47">
        <v>-57919</v>
      </c>
      <c r="E59" s="58"/>
      <c r="F59" s="56"/>
      <c r="G59" s="56"/>
    </row>
    <row r="60" spans="2:7" x14ac:dyDescent="0.2">
      <c r="C60" s="15">
        <v>45962</v>
      </c>
      <c r="D60" s="47">
        <v>-57919</v>
      </c>
      <c r="E60" s="58"/>
      <c r="F60" s="56"/>
      <c r="G60" s="56"/>
    </row>
    <row r="61" spans="2:7" x14ac:dyDescent="0.2">
      <c r="C61" s="15">
        <v>45992</v>
      </c>
      <c r="D61" s="48">
        <v>-57917</v>
      </c>
      <c r="E61" s="58"/>
      <c r="F61" s="56"/>
      <c r="G61" s="56"/>
    </row>
    <row r="62" spans="2:7" x14ac:dyDescent="0.2">
      <c r="C62" s="49" t="s">
        <v>46</v>
      </c>
      <c r="D62" s="35">
        <f>SUM(D56:D61)</f>
        <v>-347512</v>
      </c>
      <c r="E62" s="16"/>
      <c r="F62" s="56"/>
      <c r="G62" s="56"/>
    </row>
  </sheetData>
  <mergeCells count="2">
    <mergeCell ref="B4:G5"/>
    <mergeCell ref="C12:G1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11-30-25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Scott</dc:creator>
  <cp:lastModifiedBy>Ken Bickham</cp:lastModifiedBy>
  <dcterms:created xsi:type="dcterms:W3CDTF">2022-06-13T11:58:16Z</dcterms:created>
  <dcterms:modified xsi:type="dcterms:W3CDTF">2026-05-13T12:43:42Z</dcterms:modified>
</cp:coreProperties>
</file>