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F87FD454-1EA7-47C6-A398-CD0C65984F2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9" l="1"/>
  <c r="F23" i="9" s="1"/>
  <c r="G33" i="9"/>
  <c r="D32" i="9"/>
  <c r="G32" i="9" s="1"/>
  <c r="G15" i="9"/>
  <c r="G41" i="9" s="1"/>
  <c r="E22" i="9"/>
  <c r="E21" i="9"/>
  <c r="E20" i="9"/>
  <c r="E19" i="9"/>
  <c r="D22" i="9"/>
  <c r="D21" i="9"/>
  <c r="F21" i="9" s="1"/>
  <c r="D20" i="9"/>
  <c r="F20" i="9" s="1"/>
  <c r="D19" i="9"/>
  <c r="F19" i="9" s="1"/>
  <c r="D18" i="9"/>
  <c r="F18" i="9" s="1"/>
  <c r="D17" i="9"/>
  <c r="F17" i="9" s="1"/>
  <c r="D16" i="9"/>
  <c r="F16" i="9" s="1"/>
  <c r="D62" i="9"/>
  <c r="E31" i="9" s="1"/>
  <c r="D31" i="9"/>
  <c r="G31" i="9" l="1"/>
  <c r="G42" i="9" s="1"/>
  <c r="G44" i="9" s="1"/>
  <c r="F22" i="9"/>
  <c r="G48" i="9"/>
  <c r="G16" i="9"/>
  <c r="G17" i="9" s="1"/>
  <c r="G18" i="9" s="1"/>
  <c r="G19" i="9" s="1"/>
  <c r="G20" i="9" s="1"/>
  <c r="G21" i="9" s="1"/>
  <c r="G22" i="9" l="1"/>
  <c r="G23" i="9" s="1"/>
  <c r="G35" i="9"/>
  <c r="G46" i="9" l="1"/>
  <c r="G50" i="9" s="1"/>
  <c r="G37" i="9"/>
</calcChain>
</file>

<file path=xl/sharedStrings.xml><?xml version="1.0" encoding="utf-8"?>
<sst xmlns="http://schemas.openxmlformats.org/spreadsheetml/2006/main" count="63" uniqueCount="59">
  <si>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</si>
  <si>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</si>
  <si>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</si>
  <si>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</si>
  <si>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</si>
  <si>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</si>
  <si>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</si>
  <si>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</si>
  <si>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</si>
  <si>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</si>
  <si>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</si>
  <si>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</si>
  <si>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</si>
  <si>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</si>
  <si>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</si>
  <si>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</si>
  <si>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</si>
  <si>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</si>
  <si>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</si>
  <si>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</si>
  <si>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</si>
  <si>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</si>
  <si>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</si>
  <si>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</si>
  <si>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</si>
  <si>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</si>
  <si>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</si>
  <si>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</si>
  <si>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</si>
  <si>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</si>
  <si>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</si>
  <si>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</si>
  <si>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</si>
  <si>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</si>
  <si>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</si>
  <si>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</si>
  <si>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</si>
  <si>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</si>
  <si>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</si>
  <si>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</si>
  <si>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</si>
  <si>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</si>
  <si>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</si>
  <si>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</si>
  <si>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</si>
  <si>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</si>
  <si>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</si>
  <si>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Big Sandy - Calculation of (Over)/Under Recovery</t>
  </si>
  <si>
    <t>From Case No. 2025-00013 (Over)/Under-Recovery</t>
  </si>
  <si>
    <t>From Case No. 2025-00013 Recovery</t>
  </si>
  <si>
    <t>2025-00013</t>
  </si>
  <si>
    <t>DR1 Response 2 - Big Sandy Surcharge Summary.xlsx</t>
  </si>
  <si>
    <t>Monthly recovery (per month for six months)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</si>
  <si>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</si>
  <si>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</si>
  <si>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</si>
  <si>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</si>
  <si>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Cumulative six month (Over)/Under-Recovery [Cumulative net of remaining Case amortizations (Ln 7&amp;8c)]</t>
  </si>
  <si>
    <t>From Case No. 2025-00266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</si>
</sst>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4" borderId="8" xfId="0" applyNumberFormat="1" applyFill="1" applyBorder="1"/>
    <xf numFmtId="5" fontId="0" fillId="4" borderId="14" xfId="0" applyNumberFormat="1" applyFill="1" applyBorder="1"/>
    <xf numFmtId="5" fontId="0" fillId="3" borderId="9" xfId="0" applyNumberFormat="1" applyFill="1" applyBorder="1"/>
    <xf numFmtId="5" fontId="0" fillId="4" borderId="7" xfId="0" applyNumberFormat="1" applyFill="1" applyBorder="1"/>
    <xf numFmtId="5" fontId="0" fillId="4" borderId="2" xfId="0" applyNumberFormat="1" applyFill="1" applyBorder="1"/>
    <xf numFmtId="5" fontId="0" fillId="4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74FC-C909-4341-A92D-56764CE395DE}">
  <dimension ref="A1:H62"/>
  <sheetViews>
    <sheetView tabSelected="1" workbookViewId="0">
      <selection activeCell="D24" sqref="D24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51</v>
      </c>
    </row>
    <row r="4" spans="1:8" ht="14.25" customHeight="1" x14ac:dyDescent="0.2">
      <c r="B4" s="66" t="s">
        <v>47</v>
      </c>
      <c r="C4" s="67"/>
      <c r="D4" s="67"/>
      <c r="E4" s="67"/>
      <c r="F4" s="67"/>
      <c r="G4" s="68"/>
    </row>
    <row r="5" spans="1:8" ht="14.25" customHeight="1" x14ac:dyDescent="0.2">
      <c r="B5" s="69"/>
      <c r="C5" s="70"/>
      <c r="D5" s="70"/>
      <c r="E5" s="70"/>
      <c r="F5" s="70"/>
      <c r="G5" s="71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72" t="s">
        <v>15</v>
      </c>
      <c r="D12" s="73"/>
      <c r="E12" s="73"/>
      <c r="F12" s="73"/>
      <c r="G12" s="74"/>
    </row>
    <row r="13" spans="1:8" x14ac:dyDescent="0.2">
      <c r="B13" s="2" t="s">
        <v>16</v>
      </c>
      <c r="C13" s="8" t="s">
        <v>48</v>
      </c>
      <c r="D13" s="8"/>
      <c r="E13" s="8"/>
      <c r="F13" s="9"/>
      <c r="G13" s="10">
        <v>-71974</v>
      </c>
    </row>
    <row r="14" spans="1:8" x14ac:dyDescent="0.2">
      <c r="B14" s="4" t="s">
        <v>17</v>
      </c>
      <c r="C14" s="8" t="s">
        <v>55</v>
      </c>
      <c r="D14" s="8"/>
      <c r="E14" s="8"/>
      <c r="F14" s="11"/>
      <c r="G14" s="46">
        <v>-21017</v>
      </c>
    </row>
    <row r="15" spans="1:8" x14ac:dyDescent="0.2">
      <c r="A15" s="59"/>
      <c r="B15" s="5" t="s">
        <v>54</v>
      </c>
      <c r="C15" s="8" t="s">
        <v>18</v>
      </c>
      <c r="D15" s="8"/>
      <c r="E15" s="8"/>
      <c r="F15" s="11"/>
      <c r="G15" s="12">
        <f>G13+G14</f>
        <v>-92991</v>
      </c>
      <c r="H15" s="59"/>
    </row>
    <row r="16" spans="1:8" x14ac:dyDescent="0.2">
      <c r="A16" s="32"/>
      <c r="B16" s="4">
        <v>2</v>
      </c>
      <c r="C16" s="13">
        <v>45839</v>
      </c>
      <c r="D16" s="51">
        <f>345855-0</f>
        <v>345855</v>
      </c>
      <c r="E16" s="52">
        <v>394758.26</v>
      </c>
      <c r="F16" s="14">
        <f t="shared" ref="F16:F23" si="0">D16-E16</f>
        <v>-48903.260000000009</v>
      </c>
      <c r="G16" s="12">
        <f t="shared" ref="G16:G23" si="1">G15+F16</f>
        <v>-141894.26</v>
      </c>
      <c r="H16" s="32"/>
    </row>
    <row r="17" spans="2:7" x14ac:dyDescent="0.2">
      <c r="B17" s="4">
        <v>3</v>
      </c>
      <c r="C17" s="15">
        <v>45870</v>
      </c>
      <c r="D17" s="53">
        <f>271447-0</f>
        <v>271447</v>
      </c>
      <c r="E17" s="54">
        <v>298857.01</v>
      </c>
      <c r="F17" s="16">
        <f t="shared" si="0"/>
        <v>-27410.010000000009</v>
      </c>
      <c r="G17" s="17">
        <f t="shared" si="1"/>
        <v>-169304.27000000002</v>
      </c>
    </row>
    <row r="18" spans="2:7" x14ac:dyDescent="0.2">
      <c r="B18" s="4">
        <v>4</v>
      </c>
      <c r="C18" s="15">
        <v>45901</v>
      </c>
      <c r="D18" s="60">
        <f>151101-0</f>
        <v>151101</v>
      </c>
      <c r="E18" s="54">
        <v>171761.4</v>
      </c>
      <c r="F18" s="16">
        <f t="shared" si="0"/>
        <v>-20660.399999999994</v>
      </c>
      <c r="G18" s="17">
        <f t="shared" si="1"/>
        <v>-189964.67</v>
      </c>
    </row>
    <row r="19" spans="2:7" x14ac:dyDescent="0.2">
      <c r="B19" s="4">
        <v>5</v>
      </c>
      <c r="C19" s="15">
        <v>45931</v>
      </c>
      <c r="D19" s="60">
        <f>169324-278</f>
        <v>169046</v>
      </c>
      <c r="E19" s="61">
        <f>204096.59</f>
        <v>204096.59</v>
      </c>
      <c r="F19" s="16">
        <f t="shared" si="0"/>
        <v>-35050.589999999997</v>
      </c>
      <c r="G19" s="17">
        <f t="shared" si="1"/>
        <v>-225015.26</v>
      </c>
    </row>
    <row r="20" spans="2:7" x14ac:dyDescent="0.2">
      <c r="B20" s="4">
        <v>6</v>
      </c>
      <c r="C20" s="15">
        <v>45962</v>
      </c>
      <c r="D20" s="60">
        <f>270801-309</f>
        <v>270492</v>
      </c>
      <c r="E20" s="61">
        <f>259067.77</f>
        <v>259067.77</v>
      </c>
      <c r="F20" s="16">
        <f t="shared" si="0"/>
        <v>11424.23000000001</v>
      </c>
      <c r="G20" s="17">
        <f t="shared" si="1"/>
        <v>-213591.03</v>
      </c>
    </row>
    <row r="21" spans="2:7" x14ac:dyDescent="0.2">
      <c r="B21" s="4">
        <v>7</v>
      </c>
      <c r="C21" s="15">
        <v>45992</v>
      </c>
      <c r="D21" s="60">
        <f>460285-355</f>
        <v>459930</v>
      </c>
      <c r="E21" s="61">
        <f>429535.38</f>
        <v>429535.38</v>
      </c>
      <c r="F21" s="18">
        <f t="shared" si="0"/>
        <v>30394.619999999995</v>
      </c>
      <c r="G21" s="19">
        <f t="shared" si="1"/>
        <v>-183196.41</v>
      </c>
    </row>
    <row r="22" spans="2:7" x14ac:dyDescent="0.2">
      <c r="B22" s="20" t="s">
        <v>19</v>
      </c>
      <c r="C22" s="13">
        <v>46023</v>
      </c>
      <c r="D22" s="63">
        <f>477858-319</f>
        <v>477539</v>
      </c>
      <c r="E22" s="64">
        <f>479568.94</f>
        <v>479568.94</v>
      </c>
      <c r="F22" s="14">
        <f t="shared" si="0"/>
        <v>-2029.9400000000023</v>
      </c>
      <c r="G22" s="12">
        <f t="shared" si="1"/>
        <v>-185226.35</v>
      </c>
    </row>
    <row r="23" spans="2:7" x14ac:dyDescent="0.2">
      <c r="B23" s="21" t="s">
        <v>20</v>
      </c>
      <c r="C23" s="22">
        <v>46054</v>
      </c>
      <c r="D23" s="62">
        <f>227602-147</f>
        <v>227455</v>
      </c>
      <c r="E23" s="65">
        <v>172167.1</v>
      </c>
      <c r="F23" s="18">
        <f t="shared" si="0"/>
        <v>55287.899999999994</v>
      </c>
      <c r="G23" s="19">
        <f t="shared" si="1"/>
        <v>-129938.45000000001</v>
      </c>
    </row>
    <row r="24" spans="2:7" x14ac:dyDescent="0.2">
      <c r="B24" s="5"/>
      <c r="C24" s="23" t="s">
        <v>53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55" t="s">
        <v>49</v>
      </c>
      <c r="D31" s="35">
        <f>-G13</f>
        <v>71974</v>
      </c>
      <c r="E31" s="35">
        <f>D62</f>
        <v>-71974</v>
      </c>
      <c r="F31" s="55"/>
      <c r="G31" s="35">
        <f>D31+E31</f>
        <v>0</v>
      </c>
    </row>
    <row r="32" spans="2:7" x14ac:dyDescent="0.2">
      <c r="B32" s="27" t="s">
        <v>35</v>
      </c>
      <c r="C32" s="55" t="s">
        <v>58</v>
      </c>
      <c r="D32" s="35">
        <f>-G14</f>
        <v>21017</v>
      </c>
      <c r="E32" s="35">
        <v>0</v>
      </c>
      <c r="F32" s="55"/>
      <c r="G32" s="35">
        <f>D32+E32</f>
        <v>21017</v>
      </c>
    </row>
    <row r="33" spans="2:7" x14ac:dyDescent="0.2">
      <c r="B33" s="5" t="s">
        <v>56</v>
      </c>
      <c r="C33" s="29"/>
      <c r="D33" s="30"/>
      <c r="E33" s="30"/>
      <c r="F33" s="31" t="s">
        <v>36</v>
      </c>
      <c r="G33" s="19">
        <f>G31+G32</f>
        <v>21017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57</v>
      </c>
      <c r="D35" s="8"/>
      <c r="E35" s="8"/>
      <c r="F35" s="9"/>
      <c r="G35" s="35">
        <f>G21+G33</f>
        <v>-162179.41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52</v>
      </c>
      <c r="D37" s="8"/>
      <c r="E37" s="8"/>
      <c r="F37" s="9"/>
      <c r="G37" s="35">
        <f>G35/6</f>
        <v>-27029.901666666668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-92991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21017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-71974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-162179.41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-90205.41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-71974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57"/>
      <c r="G54" s="57"/>
    </row>
    <row r="55" spans="2:7" x14ac:dyDescent="0.2">
      <c r="B55" s="32"/>
      <c r="C55" s="5" t="s">
        <v>10</v>
      </c>
      <c r="D55" s="5" t="s">
        <v>50</v>
      </c>
      <c r="E55" s="27"/>
      <c r="F55" s="57"/>
      <c r="G55" s="57"/>
    </row>
    <row r="56" spans="2:7" x14ac:dyDescent="0.2">
      <c r="C56" s="13">
        <v>45839</v>
      </c>
      <c r="D56" s="46">
        <v>-11996</v>
      </c>
      <c r="E56" s="58"/>
      <c r="F56" s="56"/>
      <c r="G56" s="56"/>
    </row>
    <row r="57" spans="2:7" x14ac:dyDescent="0.2">
      <c r="C57" s="15">
        <v>45870</v>
      </c>
      <c r="D57" s="47">
        <v>-11996</v>
      </c>
      <c r="E57" s="58"/>
      <c r="F57" s="56"/>
      <c r="G57" s="56"/>
    </row>
    <row r="58" spans="2:7" x14ac:dyDescent="0.2">
      <c r="C58" s="15">
        <v>45901</v>
      </c>
      <c r="D58" s="47">
        <v>-11996</v>
      </c>
      <c r="E58" s="58"/>
      <c r="F58" s="56"/>
      <c r="G58" s="56"/>
    </row>
    <row r="59" spans="2:7" x14ac:dyDescent="0.2">
      <c r="C59" s="15">
        <v>45931</v>
      </c>
      <c r="D59" s="47">
        <v>-11996</v>
      </c>
      <c r="E59" s="58"/>
      <c r="F59" s="56"/>
      <c r="G59" s="56"/>
    </row>
    <row r="60" spans="2:7" x14ac:dyDescent="0.2">
      <c r="C60" s="15">
        <v>45962</v>
      </c>
      <c r="D60" s="47">
        <v>-11996</v>
      </c>
      <c r="E60" s="58"/>
      <c r="F60" s="56"/>
      <c r="G60" s="56"/>
    </row>
    <row r="61" spans="2:7" x14ac:dyDescent="0.2">
      <c r="C61" s="15">
        <v>45992</v>
      </c>
      <c r="D61" s="48">
        <v>-11994</v>
      </c>
      <c r="E61" s="58"/>
      <c r="F61" s="56"/>
      <c r="G61" s="56"/>
    </row>
    <row r="62" spans="2:7" x14ac:dyDescent="0.2">
      <c r="C62" s="49" t="s">
        <v>46</v>
      </c>
      <c r="D62" s="35">
        <f>SUM(D56:D61)</f>
        <v>-71974</v>
      </c>
      <c r="E62" s="16"/>
      <c r="F62" s="56"/>
      <c r="G62" s="56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2026-05-04T13:48:02Z</dcterms:modified>
</cp:coreProperties>
</file>