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/>
  <mc:AlternateContent xmlns:mc="http://schemas.openxmlformats.org/markup-compatibility/2006">
    <mc:Choice Requires="x15">
      <x15ac:absPath xmlns:x15ac="http://schemas.microsoft.com/office/spreadsheetml/2010/11/ac" url="https://ekpccoop.sharepoint.com/sites/RegulatoryServicesPricing/Shared Documents/Jacob/2026-00070 ES 6 month review/DR1/"/>
    </mc:Choice>
  </mc:AlternateContent>
  <xr:revisionPtr revIDLastSave="1" documentId="8_{64549128-53C8-47F5-BE55-62AE605A04B6}" xr6:coauthVersionLast="47" xr6:coauthVersionMax="47" xr10:uidLastSave="{AAA5CDA5-E336-4E65-AA6B-F73EE2014A8F}"/>
  <bookViews>
    <workbookView xWindow="-108" yWindow="-108" windowWidth="23256" windowHeight="12456" xr2:uid="{1CC72B93-445E-4F2E-87E5-364FF4BC54A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1" l="1"/>
  <c r="F47" i="1"/>
  <c r="F45" i="1"/>
  <c r="F40" i="1"/>
  <c r="F33" i="1"/>
  <c r="F29" i="1"/>
  <c r="F23" i="1"/>
  <c r="F10" i="1"/>
  <c r="F51" i="1"/>
  <c r="I8" i="1" l="1"/>
  <c r="J8" i="1"/>
  <c r="K8" i="1"/>
  <c r="H8" i="1"/>
  <c r="G6" i="1" l="1"/>
  <c r="G10" i="1" s="1"/>
  <c r="G16" i="1" s="1"/>
  <c r="G23" i="1" s="1"/>
  <c r="G29" i="1" s="1"/>
  <c r="G33" i="1" s="1"/>
  <c r="G40" i="1" s="1"/>
  <c r="G45" i="1" s="1"/>
  <c r="G47" i="1" s="1"/>
  <c r="H51" i="1" s="1"/>
  <c r="H6" i="1"/>
  <c r="H10" i="1" s="1"/>
  <c r="H16" i="1" s="1"/>
  <c r="H23" i="1" s="1"/>
  <c r="H29" i="1" s="1"/>
  <c r="H33" i="1" s="1"/>
  <c r="H40" i="1" s="1"/>
  <c r="H45" i="1" s="1"/>
  <c r="H47" i="1" s="1"/>
  <c r="I51" i="1" s="1"/>
  <c r="I6" i="1"/>
  <c r="I10" i="1" s="1"/>
  <c r="I16" i="1" s="1"/>
  <c r="I23" i="1" s="1"/>
  <c r="I29" i="1" s="1"/>
  <c r="I33" i="1" s="1"/>
  <c r="I40" i="1" s="1"/>
  <c r="I45" i="1" s="1"/>
  <c r="I47" i="1" s="1"/>
  <c r="J51" i="1" s="1"/>
  <c r="J6" i="1"/>
  <c r="J10" i="1" s="1"/>
  <c r="J16" i="1" s="1"/>
  <c r="J23" i="1" s="1"/>
  <c r="J29" i="1" s="1"/>
  <c r="J33" i="1" s="1"/>
  <c r="J40" i="1" s="1"/>
  <c r="J45" i="1" s="1"/>
  <c r="J47" i="1" s="1"/>
  <c r="K51" i="1" s="1"/>
  <c r="K6" i="1"/>
  <c r="K10" i="1" s="1"/>
  <c r="K16" i="1" s="1"/>
  <c r="K23" i="1" s="1"/>
  <c r="K29" i="1" s="1"/>
  <c r="K33" i="1" s="1"/>
  <c r="K40" i="1" s="1"/>
  <c r="K45" i="1" s="1"/>
  <c r="K47" i="1" s="1"/>
  <c r="L51" i="1" s="1"/>
  <c r="L6" i="1"/>
  <c r="L10" i="1" s="1"/>
  <c r="L16" i="1" s="1"/>
  <c r="L23" i="1" s="1"/>
  <c r="L29" i="1" s="1"/>
  <c r="L33" i="1" s="1"/>
  <c r="L40" i="1" s="1"/>
  <c r="L45" i="1" s="1"/>
  <c r="L47" i="1" s="1"/>
  <c r="M51" i="1" s="1"/>
  <c r="M6" i="1"/>
  <c r="M10" i="1" s="1"/>
  <c r="M16" i="1" s="1"/>
  <c r="M23" i="1" s="1"/>
  <c r="M29" i="1" s="1"/>
  <c r="M33" i="1" s="1"/>
  <c r="M40" i="1" s="1"/>
  <c r="M45" i="1" s="1"/>
  <c r="M47" i="1" s="1"/>
  <c r="F6" i="1"/>
  <c r="F16" i="1" s="1"/>
</calcChain>
</file>

<file path=xl/sharedStrings.xml><?xml version="1.0" encoding="utf-8"?>
<sst xmlns="http://schemas.openxmlformats.org/spreadsheetml/2006/main" count="47" uniqueCount="46">
  <si>
    <t>Line</t>
  </si>
  <si>
    <t>Description</t>
  </si>
  <si>
    <t>June 2025</t>
  </si>
  <si>
    <t>July 2025</t>
  </si>
  <si>
    <t>August 2025</t>
  </si>
  <si>
    <t xml:space="preserve"> September 2025</t>
  </si>
  <si>
    <t>October 2025</t>
  </si>
  <si>
    <t>November 2025</t>
  </si>
  <si>
    <t>December 2025</t>
  </si>
  <si>
    <t>January 2026</t>
  </si>
  <si>
    <t>E(m) = RORB + OE - BAS</t>
  </si>
  <si>
    <t>Rate Base</t>
  </si>
  <si>
    <t>Rate Base / 12</t>
  </si>
  <si>
    <t xml:space="preserve">Rate of Return </t>
  </si>
  <si>
    <t>=</t>
  </si>
  <si>
    <t>Return on Rate Base (RORB)</t>
  </si>
  <si>
    <t>+</t>
  </si>
  <si>
    <t>Operating Expenses (OE)</t>
  </si>
  <si>
    <t>By-Product and Emission Allowance Sales (BAS)</t>
  </si>
  <si>
    <t>-</t>
  </si>
  <si>
    <t>Sub-Total E(m)</t>
  </si>
  <si>
    <t>8a</t>
  </si>
  <si>
    <t>Prior Periods Adjustments</t>
  </si>
  <si>
    <t>Member System Allocation Ratio for the Month</t>
  </si>
  <si>
    <t>(Form 3.0)</t>
  </si>
  <si>
    <t xml:space="preserve">Subtotal E(m) = Subtotal E(m) x Member System </t>
  </si>
  <si>
    <t xml:space="preserve">                        Allocation Ratio</t>
  </si>
  <si>
    <t>Adjustment for (Over)/Under Recovery,</t>
  </si>
  <si>
    <t>as applicable</t>
  </si>
  <si>
    <t>12a</t>
  </si>
  <si>
    <t>E(m) = Subtotal E(m) plus (Over)/Under Recovery</t>
  </si>
  <si>
    <t>12b</t>
  </si>
  <si>
    <t>1-month true up adjustment</t>
  </si>
  <si>
    <t>12c</t>
  </si>
  <si>
    <t>E(m)= Ln 12a + Ln 12 b</t>
  </si>
  <si>
    <t>R(m) = Average Monthly Wholesale</t>
  </si>
  <si>
    <t>Revenue for the 12 Months Ending with the</t>
  </si>
  <si>
    <t xml:space="preserve">  Current Expense Month (Form 3.0)</t>
  </si>
  <si>
    <t>CESF: Line 12 c / Line 13</t>
  </si>
  <si>
    <t xml:space="preserve">  E(m) / R(m); as a % of Revenue</t>
  </si>
  <si>
    <t>BESF</t>
  </si>
  <si>
    <t>MESF</t>
  </si>
  <si>
    <t>Authorized Recovery Amount: Line 13 x Line 16</t>
  </si>
  <si>
    <t>Environmental Surcharge Revenues Billed</t>
  </si>
  <si>
    <t xml:space="preserve">Monthly (Over)/Under = Previous Month Line 17 </t>
  </si>
  <si>
    <t xml:space="preserve">      Minus Current Month Line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</si>
</sst>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0.000%"/>
    <numFmt numFmtId="165" formatCode="_(&quot;$&quot;* #,##0_);_(&quot;$&quot;* \(#,##0\);_(&quot;$&quot;* &quot;-&quot;??_);_(@_)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C6E0B4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4" fillId="0" borderId="4" xfId="0" applyFont="1" applyBorder="1"/>
    <xf numFmtId="0" fontId="3" fillId="0" borderId="4" xfId="0" applyFont="1" applyBorder="1"/>
    <xf numFmtId="0" fontId="2" fillId="0" borderId="5" xfId="0" applyFont="1" applyBorder="1" applyAlignment="1">
      <alignment horizontal="center"/>
    </xf>
    <xf numFmtId="0" fontId="4" fillId="0" borderId="5" xfId="0" applyFont="1" applyBorder="1"/>
    <xf numFmtId="0" fontId="2" fillId="2" borderId="1" xfId="0" applyFont="1" applyFill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49" fontId="5" fillId="3" borderId="6" xfId="0" applyNumberFormat="1" applyFont="1" applyFill="1" applyBorder="1" applyAlignment="1">
      <alignment horizontal="center"/>
    </xf>
    <xf numFmtId="6" fontId="0" fillId="0" borderId="0" xfId="0" applyNumberFormat="1"/>
    <xf numFmtId="49" fontId="5" fillId="3" borderId="8" xfId="0" applyNumberFormat="1" applyFont="1" applyFill="1" applyBorder="1" applyAlignment="1">
      <alignment horizontal="center"/>
    </xf>
    <xf numFmtId="49" fontId="5" fillId="3" borderId="9" xfId="0" applyNumberFormat="1" applyFont="1" applyFill="1" applyBorder="1" applyAlignment="1">
      <alignment horizontal="center"/>
    </xf>
    <xf numFmtId="49" fontId="5" fillId="3" borderId="10" xfId="0" applyNumberFormat="1" applyFont="1" applyFill="1" applyBorder="1" applyAlignment="1">
      <alignment horizontal="center"/>
    </xf>
    <xf numFmtId="0" fontId="0" fillId="0" borderId="11" xfId="0" applyBorder="1"/>
    <xf numFmtId="0" fontId="0" fillId="0" borderId="12" xfId="0" applyBorder="1"/>
    <xf numFmtId="6" fontId="0" fillId="0" borderId="11" xfId="1" applyNumberFormat="1" applyFont="1" applyBorder="1"/>
    <xf numFmtId="6" fontId="0" fillId="0" borderId="0" xfId="1" applyNumberFormat="1" applyFont="1" applyBorder="1"/>
    <xf numFmtId="6" fontId="0" fillId="0" borderId="12" xfId="1" applyNumberFormat="1" applyFont="1" applyBorder="1"/>
    <xf numFmtId="164" fontId="0" fillId="0" borderId="11" xfId="2" applyNumberFormat="1" applyFont="1" applyBorder="1"/>
    <xf numFmtId="164" fontId="0" fillId="0" borderId="0" xfId="2" applyNumberFormat="1" applyFont="1" applyBorder="1"/>
    <xf numFmtId="164" fontId="0" fillId="0" borderId="12" xfId="2" applyNumberFormat="1" applyFont="1" applyBorder="1"/>
    <xf numFmtId="10" fontId="0" fillId="0" borderId="11" xfId="2" applyNumberFormat="1" applyFont="1" applyBorder="1"/>
    <xf numFmtId="10" fontId="0" fillId="0" borderId="0" xfId="2" applyNumberFormat="1" applyFont="1" applyBorder="1"/>
    <xf numFmtId="10" fontId="0" fillId="0" borderId="12" xfId="2" applyNumberFormat="1" applyFont="1" applyBorder="1"/>
    <xf numFmtId="165" fontId="0" fillId="0" borderId="11" xfId="1" applyNumberFormat="1" applyFont="1" applyBorder="1"/>
    <xf numFmtId="165" fontId="0" fillId="0" borderId="0" xfId="1" applyNumberFormat="1" applyFont="1" applyBorder="1"/>
    <xf numFmtId="165" fontId="0" fillId="0" borderId="12" xfId="1" applyNumberFormat="1" applyFont="1" applyBorder="1"/>
    <xf numFmtId="10" fontId="0" fillId="0" borderId="11" xfId="0" applyNumberFormat="1" applyBorder="1"/>
    <xf numFmtId="10" fontId="0" fillId="0" borderId="0" xfId="0" applyNumberFormat="1"/>
    <xf numFmtId="10" fontId="0" fillId="0" borderId="12" xfId="0" applyNumberFormat="1" applyBorder="1"/>
    <xf numFmtId="6" fontId="0" fillId="0" borderId="11" xfId="0" applyNumberFormat="1" applyBorder="1"/>
    <xf numFmtId="6" fontId="0" fillId="0" borderId="12" xfId="0" applyNumberForma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6" fontId="0" fillId="0" borderId="16" xfId="1" applyNumberFormat="1" applyFont="1" applyBorder="1"/>
    <xf numFmtId="164" fontId="0" fillId="0" borderId="16" xfId="2" applyNumberFormat="1" applyFont="1" applyBorder="1"/>
    <xf numFmtId="10" fontId="0" fillId="0" borderId="16" xfId="2" applyNumberFormat="1" applyFont="1" applyBorder="1"/>
    <xf numFmtId="165" fontId="0" fillId="0" borderId="16" xfId="1" applyNumberFormat="1" applyFont="1" applyBorder="1"/>
    <xf numFmtId="10" fontId="0" fillId="0" borderId="16" xfId="0" applyNumberFormat="1" applyBorder="1"/>
    <xf numFmtId="6" fontId="0" fillId="0" borderId="16" xfId="0" applyNumberFormat="1" applyBorder="1"/>
    <xf numFmtId="0" fontId="0" fillId="0" borderId="17" xfId="0" applyBorder="1"/>
    <xf numFmtId="0" fontId="0" fillId="0" borderId="7" xfId="0" applyBorder="1"/>
  </cellXfs>
  <cellStyles count="3">
    <cellStyle name="Currency" xfId="1" builtinId="4"/>
    <cellStyle name="Normal" xfId="0" builtinId="0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6BD64-CDE1-41E6-ADCB-A56AA9883636}">
  <dimension ref="C1:N52"/>
  <sheetViews>
    <sheetView tabSelected="1" topLeftCell="A30" workbookViewId="0">
      <selection activeCell="H43" sqref="H43"/>
    </sheetView>
  </sheetViews>
  <sheetFormatPr defaultRowHeight="15"/>
  <cols>
    <col min="2" max="2" width="9.140625" customWidth="1"/>
    <col min="3" max="3" width="4.28515625" customWidth="1"/>
    <col min="4" max="4" width="43.7109375" bestFit="1" customWidth="1"/>
    <col min="5" max="5" width="2.5703125" customWidth="1"/>
    <col min="6" max="13" width="14.7109375" customWidth="1"/>
  </cols>
  <sheetData>
    <row r="1" spans="3:13">
      <c r="C1" s="1" t="s">
        <v>0</v>
      </c>
      <c r="D1" s="2" t="s">
        <v>1</v>
      </c>
      <c r="E1" s="10"/>
      <c r="F1" s="15" t="s">
        <v>2</v>
      </c>
      <c r="G1" s="16" t="s">
        <v>3</v>
      </c>
      <c r="H1" s="16" t="s">
        <v>4</v>
      </c>
      <c r="I1" s="16" t="s">
        <v>5</v>
      </c>
      <c r="J1" s="16" t="s">
        <v>6</v>
      </c>
      <c r="K1" s="17" t="s">
        <v>7</v>
      </c>
      <c r="L1" s="13" t="s">
        <v>8</v>
      </c>
      <c r="M1" s="13" t="s">
        <v>9</v>
      </c>
    </row>
    <row r="2" spans="3:13">
      <c r="C2" s="3">
        <v>1</v>
      </c>
      <c r="D2" s="4" t="s">
        <v>10</v>
      </c>
      <c r="E2" s="11"/>
      <c r="F2" s="18"/>
      <c r="K2" s="19"/>
      <c r="M2" s="40"/>
    </row>
    <row r="3" spans="3:13">
      <c r="C3" s="5"/>
      <c r="D3" s="6"/>
      <c r="E3" s="6"/>
      <c r="F3" s="18"/>
      <c r="K3" s="19"/>
      <c r="M3" s="40"/>
    </row>
    <row r="4" spans="3:13">
      <c r="C4" s="5">
        <v>2</v>
      </c>
      <c r="D4" s="6" t="s">
        <v>11</v>
      </c>
      <c r="E4" s="6"/>
      <c r="F4" s="20">
        <v>732926870</v>
      </c>
      <c r="G4" s="21">
        <v>729328964</v>
      </c>
      <c r="H4" s="21">
        <v>725384185</v>
      </c>
      <c r="I4" s="21">
        <v>722479884</v>
      </c>
      <c r="J4" s="21">
        <v>719970915</v>
      </c>
      <c r="K4" s="22">
        <v>715746872</v>
      </c>
      <c r="L4" s="21">
        <v>718997984</v>
      </c>
      <c r="M4" s="41">
        <v>714222814</v>
      </c>
    </row>
    <row r="5" spans="3:13">
      <c r="C5" s="5"/>
      <c r="D5" s="6"/>
      <c r="E5" s="6"/>
      <c r="F5" s="20"/>
      <c r="G5" s="21"/>
      <c r="H5" s="21"/>
      <c r="I5" s="21"/>
      <c r="J5" s="21"/>
      <c r="K5" s="22"/>
      <c r="L5" s="21"/>
      <c r="M5" s="41"/>
    </row>
    <row r="6" spans="3:13">
      <c r="C6" s="5">
        <v>3</v>
      </c>
      <c r="D6" s="6" t="s">
        <v>12</v>
      </c>
      <c r="E6" s="6"/>
      <c r="F6" s="20">
        <f>F4/12</f>
        <v>61077239.166666664</v>
      </c>
      <c r="G6" s="21">
        <f t="shared" ref="G6:M6" si="0">G4/12</f>
        <v>60777413.666666664</v>
      </c>
      <c r="H6" s="21">
        <f t="shared" si="0"/>
        <v>60448682.083333336</v>
      </c>
      <c r="I6" s="21">
        <f t="shared" si="0"/>
        <v>60206657</v>
      </c>
      <c r="J6" s="21">
        <f t="shared" si="0"/>
        <v>59997576.25</v>
      </c>
      <c r="K6" s="22">
        <f t="shared" si="0"/>
        <v>59645572.666666664</v>
      </c>
      <c r="L6" s="21">
        <f t="shared" si="0"/>
        <v>59916498.666666664</v>
      </c>
      <c r="M6" s="41">
        <f t="shared" si="0"/>
        <v>59518567.833333336</v>
      </c>
    </row>
    <row r="7" spans="3:13">
      <c r="C7" s="5"/>
      <c r="D7" s="6"/>
      <c r="E7" s="6"/>
      <c r="F7" s="18"/>
      <c r="K7" s="19"/>
      <c r="M7" s="40"/>
    </row>
    <row r="8" spans="3:13">
      <c r="C8" s="5">
        <v>4</v>
      </c>
      <c r="D8" s="6" t="s">
        <v>13</v>
      </c>
      <c r="E8" s="12" t="s">
        <v>14</v>
      </c>
      <c r="F8" s="23">
        <v>6.4839999999999995E-2</v>
      </c>
      <c r="G8" s="24">
        <v>6.4740000000000006E-2</v>
      </c>
      <c r="H8" s="24">
        <f>$G$8</f>
        <v>6.4740000000000006E-2</v>
      </c>
      <c r="I8" s="24">
        <f>$G$8</f>
        <v>6.4740000000000006E-2</v>
      </c>
      <c r="J8" s="24">
        <f>$G$8</f>
        <v>6.4740000000000006E-2</v>
      </c>
      <c r="K8" s="25">
        <f>$G$8</f>
        <v>6.4740000000000006E-2</v>
      </c>
      <c r="L8" s="24">
        <v>6.4860000000000001E-2</v>
      </c>
      <c r="M8" s="42">
        <v>6.4879999999999993E-2</v>
      </c>
    </row>
    <row r="9" spans="3:13">
      <c r="C9" s="5"/>
      <c r="D9" s="6"/>
      <c r="E9" s="12"/>
      <c r="F9" s="18"/>
      <c r="K9" s="19"/>
      <c r="M9" s="40"/>
    </row>
    <row r="10" spans="3:13">
      <c r="C10" s="5">
        <v>5</v>
      </c>
      <c r="D10" s="6" t="s">
        <v>15</v>
      </c>
      <c r="E10" s="12" t="s">
        <v>16</v>
      </c>
      <c r="F10" s="20">
        <f>+F6*F8</f>
        <v>3960248.1875666664</v>
      </c>
      <c r="G10" s="21">
        <f t="shared" ref="G10:M10" si="1">+G6*G8</f>
        <v>3934729.7607800001</v>
      </c>
      <c r="H10" s="21">
        <f t="shared" si="1"/>
        <v>3913447.6780750006</v>
      </c>
      <c r="I10" s="21">
        <f t="shared" si="1"/>
        <v>3897778.9741800004</v>
      </c>
      <c r="J10" s="21">
        <f t="shared" si="1"/>
        <v>3884243.0864250003</v>
      </c>
      <c r="K10" s="22">
        <f t="shared" si="1"/>
        <v>3861454.3744400004</v>
      </c>
      <c r="L10" s="21">
        <f t="shared" si="1"/>
        <v>3886184.1035199999</v>
      </c>
      <c r="M10" s="41">
        <f t="shared" si="1"/>
        <v>3861564.6810266664</v>
      </c>
    </row>
    <row r="11" spans="3:13">
      <c r="C11" s="5"/>
      <c r="D11" s="6"/>
      <c r="E11" s="12"/>
      <c r="F11" s="20"/>
      <c r="G11" s="21"/>
      <c r="H11" s="21"/>
      <c r="I11" s="21"/>
      <c r="J11" s="21"/>
      <c r="K11" s="22"/>
      <c r="L11" s="21"/>
      <c r="M11" s="41"/>
    </row>
    <row r="12" spans="3:13">
      <c r="C12" s="5">
        <v>6</v>
      </c>
      <c r="D12" s="6" t="s">
        <v>17</v>
      </c>
      <c r="E12" s="12" t="s">
        <v>16</v>
      </c>
      <c r="F12" s="20">
        <v>12156220</v>
      </c>
      <c r="G12" s="21">
        <v>12974370</v>
      </c>
      <c r="H12" s="21">
        <v>11858679</v>
      </c>
      <c r="I12" s="21">
        <v>12530354</v>
      </c>
      <c r="J12" s="21">
        <v>12051625</v>
      </c>
      <c r="K12" s="22">
        <v>13214727</v>
      </c>
      <c r="L12" s="21">
        <v>14155774</v>
      </c>
      <c r="M12" s="41">
        <v>10519966</v>
      </c>
    </row>
    <row r="13" spans="3:13">
      <c r="C13" s="5"/>
      <c r="D13" s="6"/>
      <c r="E13" s="12"/>
      <c r="F13" s="20"/>
      <c r="G13" s="21"/>
      <c r="H13" s="21"/>
      <c r="I13" s="21"/>
      <c r="J13" s="21"/>
      <c r="K13" s="22"/>
      <c r="L13" s="21"/>
      <c r="M13" s="41"/>
    </row>
    <row r="14" spans="3:13">
      <c r="C14" s="5">
        <v>7</v>
      </c>
      <c r="D14" s="6" t="s">
        <v>18</v>
      </c>
      <c r="E14" s="12" t="s">
        <v>19</v>
      </c>
      <c r="F14" s="20">
        <v>0</v>
      </c>
      <c r="G14" s="21">
        <v>0</v>
      </c>
      <c r="H14" s="21">
        <v>0</v>
      </c>
      <c r="I14" s="21">
        <v>0</v>
      </c>
      <c r="J14" s="21">
        <v>0</v>
      </c>
      <c r="K14" s="22">
        <v>0</v>
      </c>
      <c r="L14" s="21">
        <v>0</v>
      </c>
      <c r="M14" s="41">
        <v>0</v>
      </c>
    </row>
    <row r="15" spans="3:13">
      <c r="C15" s="5"/>
      <c r="D15" s="6"/>
      <c r="E15" s="6"/>
      <c r="F15" s="20"/>
      <c r="G15" s="21"/>
      <c r="H15" s="21"/>
      <c r="I15" s="21"/>
      <c r="J15" s="21"/>
      <c r="K15" s="22"/>
      <c r="L15" s="21"/>
      <c r="M15" s="41"/>
    </row>
    <row r="16" spans="3:13">
      <c r="C16" s="5">
        <v>8</v>
      </c>
      <c r="D16" s="6" t="s">
        <v>20</v>
      </c>
      <c r="E16" s="6"/>
      <c r="F16" s="20">
        <f>F10+F12-F14</f>
        <v>16116468.187566666</v>
      </c>
      <c r="G16" s="21">
        <f t="shared" ref="G16:M16" si="2">G10+G12-G14</f>
        <v>16909099.760779999</v>
      </c>
      <c r="H16" s="21">
        <f t="shared" si="2"/>
        <v>15772126.678075001</v>
      </c>
      <c r="I16" s="21">
        <f t="shared" si="2"/>
        <v>16428132.97418</v>
      </c>
      <c r="J16" s="21">
        <f t="shared" si="2"/>
        <v>15935868.086425001</v>
      </c>
      <c r="K16" s="22">
        <f t="shared" si="2"/>
        <v>17076181.374439999</v>
      </c>
      <c r="L16" s="21">
        <f t="shared" si="2"/>
        <v>18041958.103519998</v>
      </c>
      <c r="M16" s="41">
        <f t="shared" si="2"/>
        <v>14381530.681026667</v>
      </c>
    </row>
    <row r="17" spans="3:14">
      <c r="C17" s="5"/>
      <c r="D17" s="6"/>
      <c r="E17" s="6"/>
      <c r="F17" s="20"/>
      <c r="G17" s="21"/>
      <c r="H17" s="21"/>
      <c r="I17" s="21"/>
      <c r="J17" s="21"/>
      <c r="K17" s="22"/>
      <c r="L17" s="21"/>
      <c r="M17" s="41"/>
    </row>
    <row r="18" spans="3:14">
      <c r="C18" s="5" t="s">
        <v>21</v>
      </c>
      <c r="D18" s="7" t="s">
        <v>22</v>
      </c>
      <c r="E18" s="6"/>
      <c r="F18" s="20">
        <v>0</v>
      </c>
      <c r="G18" s="21">
        <v>0</v>
      </c>
      <c r="H18" s="21">
        <v>0</v>
      </c>
      <c r="I18" s="21">
        <v>0</v>
      </c>
      <c r="J18" s="21">
        <v>0</v>
      </c>
      <c r="K18" s="22">
        <v>0</v>
      </c>
      <c r="L18" s="21">
        <v>0</v>
      </c>
      <c r="M18" s="41">
        <v>0</v>
      </c>
    </row>
    <row r="19" spans="3:14">
      <c r="C19" s="5"/>
      <c r="D19" s="6"/>
      <c r="E19" s="6"/>
      <c r="F19" s="18"/>
      <c r="K19" s="19"/>
      <c r="M19" s="40"/>
    </row>
    <row r="20" spans="3:14">
      <c r="C20" s="5">
        <v>9</v>
      </c>
      <c r="D20" s="6" t="s">
        <v>23</v>
      </c>
      <c r="E20" s="6"/>
      <c r="F20" s="26">
        <v>0.97799999999999998</v>
      </c>
      <c r="G20" s="27">
        <v>0.9718</v>
      </c>
      <c r="H20" s="27">
        <v>0.97160000000000002</v>
      </c>
      <c r="I20" s="27">
        <v>0.97099999999999997</v>
      </c>
      <c r="J20" s="27">
        <v>0.97060000000000002</v>
      </c>
      <c r="K20" s="28">
        <v>0.97030000000000005</v>
      </c>
      <c r="L20" s="27">
        <v>0.96930000000000005</v>
      </c>
      <c r="M20" s="43">
        <v>0.96179999999999999</v>
      </c>
    </row>
    <row r="21" spans="3:14">
      <c r="C21" s="5"/>
      <c r="D21" s="6" t="s">
        <v>24</v>
      </c>
      <c r="E21" s="6"/>
      <c r="F21" s="29"/>
      <c r="G21" s="30"/>
      <c r="H21" s="30"/>
      <c r="I21" s="30"/>
      <c r="J21" s="30"/>
      <c r="K21" s="31"/>
      <c r="L21" s="30"/>
      <c r="M21" s="44"/>
    </row>
    <row r="22" spans="3:14">
      <c r="C22" s="5"/>
      <c r="D22" s="6"/>
      <c r="E22" s="6"/>
      <c r="F22" s="29"/>
      <c r="G22" s="30"/>
      <c r="H22" s="30"/>
      <c r="I22" s="30"/>
      <c r="J22" s="30"/>
      <c r="K22" s="31"/>
      <c r="L22" s="30"/>
      <c r="M22" s="44"/>
    </row>
    <row r="23" spans="3:14">
      <c r="C23" s="5">
        <v>10</v>
      </c>
      <c r="D23" s="6" t="s">
        <v>25</v>
      </c>
      <c r="E23" s="6"/>
      <c r="F23" s="20">
        <f>F16*F20</f>
        <v>15761905.887440199</v>
      </c>
      <c r="G23" s="21">
        <f t="shared" ref="G23:M23" si="3">G16*G20</f>
        <v>16432263.147526003</v>
      </c>
      <c r="H23" s="21">
        <f t="shared" si="3"/>
        <v>15324198.280417671</v>
      </c>
      <c r="I23" s="21">
        <f t="shared" si="3"/>
        <v>15951717.117928779</v>
      </c>
      <c r="J23" s="21">
        <f t="shared" si="3"/>
        <v>15467353.564684106</v>
      </c>
      <c r="K23" s="22">
        <f t="shared" si="3"/>
        <v>16569018.787619133</v>
      </c>
      <c r="L23" s="21">
        <f t="shared" si="3"/>
        <v>17488069.989741936</v>
      </c>
      <c r="M23" s="41">
        <f t="shared" si="3"/>
        <v>13832156.209011449</v>
      </c>
      <c r="N23" s="14"/>
    </row>
    <row r="24" spans="3:14">
      <c r="C24" s="5"/>
      <c r="D24" s="6" t="s">
        <v>26</v>
      </c>
      <c r="E24" s="6"/>
      <c r="F24" s="20"/>
      <c r="G24" s="21"/>
      <c r="H24" s="21"/>
      <c r="I24" s="21"/>
      <c r="J24" s="21"/>
      <c r="K24" s="22"/>
      <c r="L24" s="21"/>
      <c r="M24" s="41"/>
    </row>
    <row r="25" spans="3:14">
      <c r="C25" s="5"/>
      <c r="D25" s="6"/>
      <c r="E25" s="6"/>
      <c r="F25" s="20"/>
      <c r="G25" s="21"/>
      <c r="H25" s="21"/>
      <c r="I25" s="21"/>
      <c r="J25" s="21"/>
      <c r="K25" s="22"/>
      <c r="L25" s="21"/>
      <c r="M25" s="41"/>
    </row>
    <row r="26" spans="3:14">
      <c r="C26" s="5">
        <v>11</v>
      </c>
      <c r="D26" s="6" t="s">
        <v>27</v>
      </c>
      <c r="E26" s="6"/>
      <c r="F26" s="20">
        <v>874879</v>
      </c>
      <c r="G26" s="21">
        <v>874883</v>
      </c>
      <c r="H26" s="21">
        <v>561263</v>
      </c>
      <c r="I26" s="21">
        <v>0</v>
      </c>
      <c r="J26" s="21">
        <v>0</v>
      </c>
      <c r="K26" s="22">
        <v>0</v>
      </c>
      <c r="L26" s="21">
        <v>0</v>
      </c>
      <c r="M26" s="41">
        <v>0</v>
      </c>
    </row>
    <row r="27" spans="3:14">
      <c r="C27" s="5"/>
      <c r="D27" s="6" t="s">
        <v>28</v>
      </c>
      <c r="E27" s="6"/>
      <c r="F27" s="20"/>
      <c r="G27" s="21"/>
      <c r="H27" s="21"/>
      <c r="I27" s="21"/>
      <c r="J27" s="21"/>
      <c r="K27" s="22"/>
      <c r="L27" s="21"/>
      <c r="M27" s="41"/>
    </row>
    <row r="28" spans="3:14">
      <c r="C28" s="5"/>
      <c r="D28" s="6"/>
      <c r="E28" s="6"/>
      <c r="F28" s="20"/>
      <c r="G28" s="21"/>
      <c r="H28" s="21"/>
      <c r="I28" s="21"/>
      <c r="J28" s="21"/>
      <c r="K28" s="22"/>
      <c r="L28" s="21"/>
      <c r="M28" s="41"/>
    </row>
    <row r="29" spans="3:14">
      <c r="C29" s="5" t="s">
        <v>29</v>
      </c>
      <c r="D29" s="6" t="s">
        <v>30</v>
      </c>
      <c r="E29" s="6"/>
      <c r="F29" s="20">
        <f>F23+F26</f>
        <v>16636784.887440199</v>
      </c>
      <c r="G29" s="21">
        <f t="shared" ref="G29:M29" si="4">G23+G26</f>
        <v>17307146.147526003</v>
      </c>
      <c r="H29" s="21">
        <f t="shared" si="4"/>
        <v>15885461.280417671</v>
      </c>
      <c r="I29" s="21">
        <f t="shared" si="4"/>
        <v>15951717.117928779</v>
      </c>
      <c r="J29" s="21">
        <f t="shared" si="4"/>
        <v>15467353.564684106</v>
      </c>
      <c r="K29" s="22">
        <f t="shared" si="4"/>
        <v>16569018.787619133</v>
      </c>
      <c r="L29" s="21">
        <f t="shared" si="4"/>
        <v>17488069.989741936</v>
      </c>
      <c r="M29" s="41">
        <f t="shared" si="4"/>
        <v>13832156.209011449</v>
      </c>
    </row>
    <row r="30" spans="3:14">
      <c r="C30" s="5"/>
      <c r="D30" s="6"/>
      <c r="E30" s="6"/>
      <c r="F30" s="20"/>
      <c r="G30" s="21"/>
      <c r="H30" s="21"/>
      <c r="I30" s="21"/>
      <c r="J30" s="21"/>
      <c r="K30" s="22"/>
      <c r="L30" s="21"/>
      <c r="M30" s="41"/>
    </row>
    <row r="31" spans="3:14">
      <c r="C31" s="5" t="s">
        <v>31</v>
      </c>
      <c r="D31" s="6" t="s">
        <v>32</v>
      </c>
      <c r="E31" s="6"/>
      <c r="F31" s="20">
        <v>3606584</v>
      </c>
      <c r="G31" s="21">
        <v>1312059</v>
      </c>
      <c r="H31" s="21">
        <v>-1510311</v>
      </c>
      <c r="I31" s="21">
        <v>1014267</v>
      </c>
      <c r="J31" s="21">
        <v>3312521</v>
      </c>
      <c r="K31" s="22">
        <v>4974385</v>
      </c>
      <c r="L31" s="21">
        <v>1950207</v>
      </c>
      <c r="M31" s="41">
        <v>-4806098</v>
      </c>
    </row>
    <row r="32" spans="3:14">
      <c r="C32" s="5"/>
      <c r="D32" s="6"/>
      <c r="E32" s="6"/>
      <c r="F32" s="20"/>
      <c r="G32" s="21"/>
      <c r="H32" s="21"/>
      <c r="I32" s="21"/>
      <c r="J32" s="21"/>
      <c r="K32" s="22"/>
      <c r="L32" s="21"/>
      <c r="M32" s="41"/>
    </row>
    <row r="33" spans="3:13">
      <c r="C33" s="5" t="s">
        <v>33</v>
      </c>
      <c r="D33" s="6" t="s">
        <v>34</v>
      </c>
      <c r="E33" s="6"/>
      <c r="F33" s="20">
        <f>F29+F31</f>
        <v>20243368.887440197</v>
      </c>
      <c r="G33" s="21">
        <f t="shared" ref="G33:M33" si="5">G29+G31</f>
        <v>18619205.147526003</v>
      </c>
      <c r="H33" s="21">
        <f t="shared" si="5"/>
        <v>14375150.280417671</v>
      </c>
      <c r="I33" s="21">
        <f t="shared" si="5"/>
        <v>16965984.117928781</v>
      </c>
      <c r="J33" s="21">
        <f t="shared" si="5"/>
        <v>18779874.564684108</v>
      </c>
      <c r="K33" s="22">
        <f t="shared" si="5"/>
        <v>21543403.787619133</v>
      </c>
      <c r="L33" s="21">
        <f t="shared" si="5"/>
        <v>19438276.989741936</v>
      </c>
      <c r="M33" s="41">
        <f t="shared" si="5"/>
        <v>9026058.2090114485</v>
      </c>
    </row>
    <row r="34" spans="3:13">
      <c r="C34" s="5"/>
      <c r="D34" s="6"/>
      <c r="E34" s="6"/>
      <c r="F34" s="20"/>
      <c r="G34" s="21"/>
      <c r="H34" s="21"/>
      <c r="I34" s="21"/>
      <c r="J34" s="21"/>
      <c r="K34" s="22"/>
      <c r="L34" s="21"/>
      <c r="M34" s="41"/>
    </row>
    <row r="35" spans="3:13">
      <c r="C35" s="5"/>
      <c r="D35" s="6"/>
      <c r="E35" s="6"/>
      <c r="F35" s="20"/>
      <c r="G35" s="21"/>
      <c r="H35" s="21"/>
      <c r="I35" s="21"/>
      <c r="J35" s="21"/>
      <c r="K35" s="22"/>
      <c r="L35" s="21"/>
      <c r="M35" s="41"/>
    </row>
    <row r="36" spans="3:13">
      <c r="C36" s="5">
        <v>13</v>
      </c>
      <c r="D36" s="6" t="s">
        <v>35</v>
      </c>
      <c r="E36" s="6"/>
      <c r="F36" s="20">
        <v>80992488</v>
      </c>
      <c r="G36" s="21">
        <v>81470350</v>
      </c>
      <c r="H36" s="21">
        <v>81061191</v>
      </c>
      <c r="I36" s="21">
        <v>79791461</v>
      </c>
      <c r="J36" s="21">
        <v>79336606</v>
      </c>
      <c r="K36" s="22">
        <v>79534429</v>
      </c>
      <c r="L36" s="21">
        <v>80599953</v>
      </c>
      <c r="M36" s="41">
        <v>80246083</v>
      </c>
    </row>
    <row r="37" spans="3:13">
      <c r="C37" s="5"/>
      <c r="D37" s="6" t="s">
        <v>36</v>
      </c>
      <c r="E37" s="6"/>
      <c r="F37" s="18"/>
      <c r="K37" s="19"/>
      <c r="M37" s="40"/>
    </row>
    <row r="38" spans="3:13">
      <c r="C38" s="5"/>
      <c r="D38" s="6" t="s">
        <v>37</v>
      </c>
      <c r="E38" s="6"/>
      <c r="F38" s="18"/>
      <c r="K38" s="19"/>
      <c r="M38" s="40"/>
    </row>
    <row r="39" spans="3:13">
      <c r="C39" s="5"/>
      <c r="D39" s="6"/>
      <c r="E39" s="6"/>
      <c r="F39" s="18"/>
      <c r="K39" s="19"/>
      <c r="M39" s="40"/>
    </row>
    <row r="40" spans="3:13">
      <c r="C40" s="5">
        <v>14</v>
      </c>
      <c r="D40" s="6" t="s">
        <v>38</v>
      </c>
      <c r="E40" s="6"/>
      <c r="F40" s="26">
        <f>F33/F36</f>
        <v>0.24994131415545842</v>
      </c>
      <c r="G40" s="27">
        <f t="shared" ref="G40:M40" si="6">G33/G36</f>
        <v>0.22853964844297348</v>
      </c>
      <c r="H40" s="27">
        <f t="shared" si="6"/>
        <v>0.17733702284756303</v>
      </c>
      <c r="I40" s="27">
        <f t="shared" si="6"/>
        <v>0.2126290696435397</v>
      </c>
      <c r="J40" s="27">
        <f t="shared" si="6"/>
        <v>0.23671134311800668</v>
      </c>
      <c r="K40" s="28">
        <f t="shared" si="6"/>
        <v>0.27086890618928228</v>
      </c>
      <c r="L40" s="27">
        <f t="shared" si="6"/>
        <v>0.24116983033156281</v>
      </c>
      <c r="M40" s="43">
        <f t="shared" si="6"/>
        <v>0.11247973572755506</v>
      </c>
    </row>
    <row r="41" spans="3:13">
      <c r="C41" s="5"/>
      <c r="D41" s="6" t="s">
        <v>39</v>
      </c>
      <c r="E41" s="6"/>
      <c r="F41" s="26"/>
      <c r="G41" s="27"/>
      <c r="H41" s="27"/>
      <c r="I41" s="27"/>
      <c r="J41" s="27"/>
      <c r="K41" s="28"/>
      <c r="L41" s="27"/>
      <c r="M41" s="43"/>
    </row>
    <row r="42" spans="3:13">
      <c r="C42" s="5"/>
      <c r="D42" s="6"/>
      <c r="E42" s="6"/>
      <c r="F42" s="26"/>
      <c r="G42" s="27"/>
      <c r="H42" s="27"/>
      <c r="I42" s="27"/>
      <c r="J42" s="27"/>
      <c r="K42" s="28"/>
      <c r="L42" s="27"/>
      <c r="M42" s="43"/>
    </row>
    <row r="43" spans="3:13">
      <c r="C43" s="5">
        <v>15</v>
      </c>
      <c r="D43" s="6" t="s">
        <v>40</v>
      </c>
      <c r="E43" s="6"/>
      <c r="F43" s="26">
        <v>3.3999999999999998E-3</v>
      </c>
      <c r="G43" s="27">
        <v>3.3999999999999998E-3</v>
      </c>
      <c r="H43" s="27">
        <v>3.3999999999999998E-3</v>
      </c>
      <c r="I43" s="27">
        <v>3.3999999999999998E-3</v>
      </c>
      <c r="J43" s="27">
        <v>3.3999999999999998E-3</v>
      </c>
      <c r="K43" s="28">
        <v>3.3999999999999998E-3</v>
      </c>
      <c r="L43" s="27">
        <v>3.3999999999999998E-3</v>
      </c>
      <c r="M43" s="43">
        <v>3.3999999999999998E-3</v>
      </c>
    </row>
    <row r="44" spans="3:13">
      <c r="C44" s="5"/>
      <c r="D44" s="6"/>
      <c r="E44" s="6"/>
      <c r="F44" s="18"/>
      <c r="K44" s="19"/>
      <c r="M44" s="40"/>
    </row>
    <row r="45" spans="3:13">
      <c r="C45" s="5">
        <v>16</v>
      </c>
      <c r="D45" s="6" t="s">
        <v>41</v>
      </c>
      <c r="E45" s="6"/>
      <c r="F45" s="32">
        <f>F40-F43</f>
        <v>0.24654131415545844</v>
      </c>
      <c r="G45" s="33">
        <f t="shared" ref="G45:M45" si="7">G40-G43</f>
        <v>0.22513964844297349</v>
      </c>
      <c r="H45" s="33">
        <f t="shared" si="7"/>
        <v>0.17393702284756304</v>
      </c>
      <c r="I45" s="33">
        <f t="shared" si="7"/>
        <v>0.20922906964353971</v>
      </c>
      <c r="J45" s="33">
        <f t="shared" si="7"/>
        <v>0.23331134311800669</v>
      </c>
      <c r="K45" s="34">
        <f t="shared" si="7"/>
        <v>0.26746890618928226</v>
      </c>
      <c r="L45" s="33">
        <f t="shared" si="7"/>
        <v>0.23776983033156282</v>
      </c>
      <c r="M45" s="45">
        <f t="shared" si="7"/>
        <v>0.10907973572755505</v>
      </c>
    </row>
    <row r="46" spans="3:13">
      <c r="C46" s="5"/>
      <c r="D46" s="6"/>
      <c r="E46" s="6"/>
      <c r="F46" s="18"/>
      <c r="K46" s="19"/>
      <c r="M46" s="40"/>
    </row>
    <row r="47" spans="3:13">
      <c r="C47" s="5">
        <v>17</v>
      </c>
      <c r="D47" s="6" t="s">
        <v>42</v>
      </c>
      <c r="E47" s="6"/>
      <c r="F47" s="35">
        <f>F36*F45</f>
        <v>19967994.428240199</v>
      </c>
      <c r="G47" s="14">
        <f t="shared" ref="G47:M47" si="8">G36*G45</f>
        <v>18342205.957526006</v>
      </c>
      <c r="H47" s="14">
        <f t="shared" si="8"/>
        <v>14099542.231017672</v>
      </c>
      <c r="I47" s="14">
        <f t="shared" si="8"/>
        <v>16694693.150528783</v>
      </c>
      <c r="J47" s="14">
        <f t="shared" si="8"/>
        <v>18510130.104284108</v>
      </c>
      <c r="K47" s="36">
        <f t="shared" si="8"/>
        <v>21272986.729019132</v>
      </c>
      <c r="L47" s="14">
        <f t="shared" si="8"/>
        <v>19164237.149541937</v>
      </c>
      <c r="M47" s="46">
        <f t="shared" si="8"/>
        <v>8753221.5268114489</v>
      </c>
    </row>
    <row r="48" spans="3:13">
      <c r="C48" s="5"/>
      <c r="D48" s="6"/>
      <c r="E48" s="6"/>
      <c r="F48" s="35"/>
      <c r="G48" s="14"/>
      <c r="H48" s="14"/>
      <c r="I48" s="14"/>
      <c r="J48" s="14"/>
      <c r="K48" s="36"/>
      <c r="L48" s="14"/>
      <c r="M48" s="46"/>
    </row>
    <row r="49" spans="3:13">
      <c r="C49" s="5">
        <v>18</v>
      </c>
      <c r="D49" s="6" t="s">
        <v>43</v>
      </c>
      <c r="E49" s="6"/>
      <c r="F49" s="35">
        <v>16125817</v>
      </c>
      <c r="G49" s="14">
        <v>21478306</v>
      </c>
      <c r="H49" s="14">
        <v>17327939</v>
      </c>
      <c r="I49" s="14">
        <v>10787021</v>
      </c>
      <c r="J49" s="14">
        <v>11720308</v>
      </c>
      <c r="K49" s="36">
        <v>16559924</v>
      </c>
      <c r="L49" s="14">
        <v>26079085</v>
      </c>
      <c r="M49" s="46">
        <v>26651069</v>
      </c>
    </row>
    <row r="50" spans="3:13">
      <c r="C50" s="5"/>
      <c r="D50" s="6"/>
      <c r="E50" s="6"/>
      <c r="F50" s="35"/>
      <c r="G50" s="14"/>
      <c r="H50" s="14"/>
      <c r="I50" s="14"/>
      <c r="J50" s="14"/>
      <c r="K50" s="36"/>
      <c r="L50" s="14"/>
      <c r="M50" s="46"/>
    </row>
    <row r="51" spans="3:13">
      <c r="C51" s="5">
        <v>19</v>
      </c>
      <c r="D51" s="6" t="s">
        <v>44</v>
      </c>
      <c r="E51" s="6"/>
      <c r="F51" s="35">
        <f>17437876-F49</f>
        <v>1312059</v>
      </c>
      <c r="G51" s="14">
        <f>F47-G49</f>
        <v>-1510311.5717598014</v>
      </c>
      <c r="H51" s="14">
        <f t="shared" ref="H51:M51" si="9">G47-H49</f>
        <v>1014266.9575260058</v>
      </c>
      <c r="I51" s="14">
        <f t="shared" si="9"/>
        <v>3312521.2310176715</v>
      </c>
      <c r="J51" s="14">
        <f t="shared" si="9"/>
        <v>4974385.150528783</v>
      </c>
      <c r="K51" s="36">
        <f t="shared" si="9"/>
        <v>1950206.1042841077</v>
      </c>
      <c r="L51" s="14">
        <f t="shared" si="9"/>
        <v>-4806098.2709808685</v>
      </c>
      <c r="M51" s="46">
        <f t="shared" si="9"/>
        <v>-7486831.8504580632</v>
      </c>
    </row>
    <row r="52" spans="3:13" ht="15.75" thickBot="1">
      <c r="C52" s="8"/>
      <c r="D52" s="9" t="s">
        <v>45</v>
      </c>
      <c r="E52" s="9"/>
      <c r="F52" s="37"/>
      <c r="G52" s="38"/>
      <c r="H52" s="38"/>
      <c r="I52" s="38"/>
      <c r="J52" s="38"/>
      <c r="K52" s="39"/>
      <c r="L52" s="48"/>
      <c r="M52" s="47"/>
    </row>
  </sheetData>
  <phoneticPr fontId="6" type="noConversion"/>
  <conditionalFormatting sqref="F1:M1">
    <cfRule type="duplicateValues" dxfId="1" priority="3"/>
    <cfRule type="duplicateValues" dxfId="0" priority="4"/>
  </conditionalFormatting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 xmlns="ae06fcea-541a-49e3-952a-5eaf56d381f3" xsi:nil="true"/>
    <TaxCatchAll xmlns="daea435f-7073-4c60-9060-e78a3a9f8d50" xsi:nil="true"/>
    <lcf76f155ced4ddcb4097134ff3c332f xmlns="ae06fcea-541a-49e3-952a-5eaf56d381f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F1761B99A93040A03A8E42C6E42200" ma:contentTypeVersion="17" ma:contentTypeDescription="Create a new document." ma:contentTypeScope="" ma:versionID="3a26f45582f4906c065dd146c72335a2">
  <xsd:schema xmlns:xsd="http://www.w3.org/2001/XMLSchema" xmlns:xs="http://www.w3.org/2001/XMLSchema" xmlns:p="http://schemas.microsoft.com/office/2006/metadata/properties" xmlns:ns2="ae06fcea-541a-49e3-952a-5eaf56d381f3" xmlns:ns3="daea435f-7073-4c60-9060-e78a3a9f8d50" targetNamespace="http://schemas.microsoft.com/office/2006/metadata/properties" ma:root="true" ma:fieldsID="61f4ba97c834e1b4f2892698e6ea491a" ns2:_="" ns3:_="">
    <xsd:import namespace="ae06fcea-541a-49e3-952a-5eaf56d381f3"/>
    <xsd:import namespace="daea435f-7073-4c60-9060-e78a3a9f8d50"/>
    <xsd:element name="properties">
      <xsd:complexType>
        <xsd:sequence>
          <xsd:element name="documentManagement">
            <xsd:complexType>
              <xsd:all>
                <xsd:element ref="ns2:Comment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6fcea-541a-49e3-952a-5eaf56d381f3" elementFormDefault="qualified">
    <xsd:import namespace="http://schemas.microsoft.com/office/2006/documentManagement/types"/>
    <xsd:import namespace="http://schemas.microsoft.com/office/infopath/2007/PartnerControls"/>
    <xsd:element name="Comment" ma:index="3" nillable="true" ma:displayName="Comment" ma:internalName="Comment" ma:readOnly="false">
      <xsd:simpleType>
        <xsd:restriction base="dms:Text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2f345f3-6a94-45cd-9be3-ab551ccca9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ea435f-7073-4c60-9060-e78a3a9f8d5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c3f6179-9671-476d-b47b-6bb1899845eb}" ma:internalName="TaxCatchAll" ma:readOnly="false" ma:showField="CatchAllData" ma:web="daea435f-7073-4c60-9060-e78a3a9f8d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F9E69F-5019-4D97-99C6-2A88A41E80C6}"/>
</file>

<file path=customXml/itemProps2.xml><?xml version="1.0" encoding="utf-8"?>
<ds:datastoreItem xmlns:ds="http://schemas.openxmlformats.org/officeDocument/2006/customXml" ds:itemID="{CF02FB2B-C316-41E9-AFEF-215A6CA03752}"/>
</file>

<file path=customXml/itemProps3.xml><?xml version="1.0" encoding="utf-8"?>
<ds:datastoreItem xmlns:ds="http://schemas.openxmlformats.org/officeDocument/2006/customXml" ds:itemID="{2B598010-3F48-41D5-9611-66D11C09A2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Christian Everly</dc:creator>
  <cp:keywords/>
  <dc:description/>
  <cp:lastModifiedBy>Travis Leach</cp:lastModifiedBy>
  <cp:revision/>
  <dcterms:created xsi:type="dcterms:W3CDTF">2026-05-04T11:40:53Z</dcterms:created>
  <dcterms:modified xsi:type="dcterms:W3CDTF">2026-05-04T13:59:14Z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0x0101002BF1761B99A93040A03A8E42C6E42200</vt:lpwstr>
  </property>
  <property fmtid="{D5CDD505-2E9C-101B-9397-08002B2CF9AE}" pid="3" name="MediaServiceImageTags">
    <vt:lpwstr/>
  </property>
</Properties>
</file>