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icing\Share\000 - PSC Cases\Env Surcharge Review Cases\PSC Case 2026-00070 - 6-Month Review\"/>
    </mc:Choice>
  </mc:AlternateContent>
  <xr:revisionPtr revIDLastSave="0" documentId="13_ncr:1_{A2FA2B83-4B6A-4841-AD73-BC48AA6DB574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BESF Calculation" sheetId="6" r:id="rId1"/>
    <sheet name="CCR ELG Project" sheetId="3" r:id="rId2"/>
    <sheet name="Supporting Detail" sheetId="5" r:id="rId3"/>
  </sheets>
  <externalReferences>
    <externalReference r:id="rId4"/>
  </externalReferences>
  <definedNames>
    <definedName name="APN">#REF!</definedName>
    <definedName name="ASD">#REF!</definedName>
    <definedName name="NvsASD">"V2022-01-31"</definedName>
    <definedName name="NvsAutoDrillOk">"VN"</definedName>
    <definedName name="NvsElapsedTime">0.0000231481462833472</definedName>
    <definedName name="NvsEndTime">44609.6043634259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"%,X,RZF..COMMA,CZF.."</definedName>
    <definedName name="NvsPanelEffdt">"V1997-01-01"</definedName>
    <definedName name="NvsPanelSetid">"VEKPC"</definedName>
    <definedName name="NvsReqBU">"VEKPC"</definedName>
    <definedName name="NvsReqBUOnly">"VY"</definedName>
    <definedName name="NvsTransLed">"VN"</definedName>
    <definedName name="NvsTreeASD">"V2022-01-31"</definedName>
    <definedName name="NvsValTbl.ACCOUNT">"GL_ACCOUNT_TBL"</definedName>
    <definedName name="NvsValTbl.PRODUCT">"PRODUCT_TBL"</definedName>
    <definedName name="runtime">'[1]1'!#REF!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4" i="6" l="1"/>
  <c r="D16" i="6"/>
  <c r="C45" i="3"/>
  <c r="C34" i="3"/>
  <c r="A2" i="6" l="1"/>
  <c r="A3" i="6" s="1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H11" i="6"/>
  <c r="H71" i="6" s="1"/>
  <c r="H12" i="6"/>
  <c r="H61" i="6" s="1"/>
  <c r="H13" i="6"/>
  <c r="H62" i="6" s="1"/>
  <c r="D14" i="6"/>
  <c r="F56" i="6"/>
  <c r="H56" i="6"/>
  <c r="I56" i="6"/>
  <c r="F57" i="6"/>
  <c r="H57" i="6"/>
  <c r="I57" i="6"/>
  <c r="F58" i="6"/>
  <c r="F74" i="6" s="1"/>
  <c r="H58" i="6"/>
  <c r="I58" i="6"/>
  <c r="F59" i="6"/>
  <c r="H59" i="6" s="1"/>
  <c r="F60" i="6"/>
  <c r="H60" i="6"/>
  <c r="I60" i="6"/>
  <c r="F61" i="6"/>
  <c r="I61" i="6"/>
  <c r="F62" i="6"/>
  <c r="I62" i="6"/>
  <c r="F63" i="6"/>
  <c r="H63" i="6"/>
  <c r="I63" i="6"/>
  <c r="F64" i="6"/>
  <c r="H64" i="6"/>
  <c r="I64" i="6"/>
  <c r="F65" i="6"/>
  <c r="H65" i="6"/>
  <c r="I65" i="6"/>
  <c r="F66" i="6"/>
  <c r="H66" i="6"/>
  <c r="I66" i="6"/>
  <c r="F67" i="6"/>
  <c r="H67" i="6"/>
  <c r="I67" i="6"/>
  <c r="F68" i="6"/>
  <c r="H68" i="6"/>
  <c r="I68" i="6"/>
  <c r="F69" i="6"/>
  <c r="H69" i="6"/>
  <c r="I69" i="6"/>
  <c r="F70" i="6"/>
  <c r="H70" i="6" s="1"/>
  <c r="F71" i="6"/>
  <c r="I71" i="6"/>
  <c r="F72" i="6"/>
  <c r="I72" i="6"/>
  <c r="D74" i="6"/>
  <c r="D10" i="6" s="1"/>
  <c r="E74" i="6"/>
  <c r="G74" i="6"/>
  <c r="D11" i="6" s="1"/>
  <c r="J74" i="6"/>
  <c r="D12" i="6" l="1"/>
  <c r="D17" i="6" s="1"/>
  <c r="D21" i="6" s="1"/>
  <c r="D30" i="6" s="1"/>
  <c r="I70" i="6"/>
  <c r="H72" i="6"/>
  <c r="H74" i="6" s="1"/>
  <c r="D26" i="6" s="1"/>
  <c r="D27" i="6" s="1"/>
  <c r="D31" i="6" s="1"/>
  <c r="I59" i="6"/>
  <c r="I74" i="6" s="1"/>
  <c r="E58" i="5"/>
  <c r="D32" i="6" l="1"/>
  <c r="D35" i="6" s="1"/>
  <c r="D39" i="6" s="1"/>
  <c r="G45" i="5"/>
  <c r="E53" i="5" s="1"/>
  <c r="D42" i="6" l="1"/>
  <c r="D44" i="6" s="1"/>
  <c r="C51" i="3"/>
  <c r="C43" i="3"/>
  <c r="D41" i="3" s="1"/>
  <c r="C46" i="3" s="1"/>
  <c r="D42" i="3" l="1"/>
  <c r="E55" i="5"/>
  <c r="E45" i="5"/>
  <c r="D45" i="5"/>
  <c r="C23" i="3" s="1"/>
  <c r="C24" i="3" l="1"/>
  <c r="C11" i="3"/>
  <c r="F45" i="5"/>
  <c r="E63" i="5" l="1"/>
  <c r="D43" i="3"/>
  <c r="E60" i="5" l="1"/>
  <c r="C25" i="3"/>
  <c r="C27" i="3" s="1"/>
  <c r="C31" i="3" s="1"/>
  <c r="C35" i="3" s="1"/>
  <c r="E65" i="5" l="1"/>
  <c r="C16" i="3" s="1"/>
  <c r="C19" i="3" s="1"/>
  <c r="C36" i="3" s="1"/>
  <c r="C47" i="3" l="1"/>
  <c r="C50" i="3" s="1"/>
  <c r="C53" i="3" s="1"/>
  <c r="C55" i="3" s="1"/>
  <c r="D46" i="6" l="1"/>
  <c r="D48" i="6" s="1"/>
</calcChain>
</file>

<file path=xl/sharedStrings.xml><?xml version="1.0" encoding="utf-8"?>
<sst xmlns="http://schemas.openxmlformats.org/spreadsheetml/2006/main" count="262" uniqueCount="210">
  <si>
    <t>Asset ID</t>
  </si>
  <si>
    <t>Determination of BESF</t>
  </si>
  <si>
    <t>Retirements and Replacements Associated with the</t>
  </si>
  <si>
    <t>1.</t>
  </si>
  <si>
    <t>Expenses</t>
  </si>
  <si>
    <t>Depreciation Expense</t>
  </si>
  <si>
    <t>2.</t>
  </si>
  <si>
    <t>Operation &amp; Maintenance</t>
  </si>
  <si>
    <t>3.</t>
  </si>
  <si>
    <t>Property Tax and Insurance</t>
  </si>
  <si>
    <t>Return on Rate Base</t>
  </si>
  <si>
    <t>4.</t>
  </si>
  <si>
    <t>Rate Base</t>
  </si>
  <si>
    <t xml:space="preserve">  Original Book Cost</t>
  </si>
  <si>
    <t xml:space="preserve">  Less Accumulated Depreciation</t>
  </si>
  <si>
    <t xml:space="preserve">  Subtotal</t>
  </si>
  <si>
    <t xml:space="preserve">  Plus Cash Working Capital</t>
  </si>
  <si>
    <t>Total Rate Base</t>
  </si>
  <si>
    <t>Apply rate of return to Rate Base</t>
  </si>
  <si>
    <t>7.</t>
  </si>
  <si>
    <t>Total Expenses</t>
  </si>
  <si>
    <t>5.</t>
  </si>
  <si>
    <t>8.</t>
  </si>
  <si>
    <t>9.</t>
  </si>
  <si>
    <t>Total Revenue Requirement:</t>
  </si>
  <si>
    <t xml:space="preserve">  Total Expenses</t>
  </si>
  <si>
    <t xml:space="preserve">  Return on Rate Base</t>
  </si>
  <si>
    <t xml:space="preserve">  Total Revenue Requirement</t>
  </si>
  <si>
    <t>10.</t>
  </si>
  <si>
    <t>Off System Sales Revenues</t>
  </si>
  <si>
    <t>Total Revenues</t>
  </si>
  <si>
    <t>Total Revenue Requirement</t>
  </si>
  <si>
    <t>Member System Allocation Percentage</t>
  </si>
  <si>
    <t>Jurisdictional Revenue Requirement</t>
  </si>
  <si>
    <t>Determination of Member System Allocation Percentage</t>
  </si>
  <si>
    <t>11.</t>
  </si>
  <si>
    <t>12.</t>
  </si>
  <si>
    <t>Member System Revenues</t>
  </si>
  <si>
    <t>Environmental Surcharge Revenues</t>
  </si>
  <si>
    <t>13.</t>
  </si>
  <si>
    <t>BESF  [Line 12 divided by Line 13]</t>
  </si>
  <si>
    <t>Spurlock CCR/ELG Project</t>
  </si>
  <si>
    <t>Unit/Work Description</t>
  </si>
  <si>
    <t>Cost</t>
  </si>
  <si>
    <t>000000011830</t>
  </si>
  <si>
    <t>Pump, Ash Water Trasfer * B10F</t>
  </si>
  <si>
    <t>000000147347</t>
  </si>
  <si>
    <t>Screen, Ash Water Pump</t>
  </si>
  <si>
    <t>000000147400</t>
  </si>
  <si>
    <t>Pump, Ash Water Transfer #1 2</t>
  </si>
  <si>
    <t>000000147412</t>
  </si>
  <si>
    <t>Pump, Ash Water #1, I-R#Apkt</t>
  </si>
  <si>
    <t>000000147424</t>
  </si>
  <si>
    <t>Pump, Ash Water #2,IR#APKT</t>
  </si>
  <si>
    <t>000000147434</t>
  </si>
  <si>
    <t>Hopper, Bottom Ash Removal Sys</t>
  </si>
  <si>
    <t>000000147454</t>
  </si>
  <si>
    <t>Pyrite System (Ash Removal Sys</t>
  </si>
  <si>
    <t>000000147492</t>
  </si>
  <si>
    <t>Piping, Ash Removal</t>
  </si>
  <si>
    <t>000000147503</t>
  </si>
  <si>
    <t>Piping, Misc. Ash</t>
  </si>
  <si>
    <t>000000147514</t>
  </si>
  <si>
    <t>Piping System, Ash</t>
  </si>
  <si>
    <t>000000011823</t>
  </si>
  <si>
    <t>Flyash Handling Control System</t>
  </si>
  <si>
    <t>000000147388</t>
  </si>
  <si>
    <t>Exhauster/Separator, Fly Ash</t>
  </si>
  <si>
    <t>000000147240</t>
  </si>
  <si>
    <t>Decking, Transfer House</t>
  </si>
  <si>
    <t>000000147282</t>
  </si>
  <si>
    <t>Fan, Vent.,Transfer House, #4C</t>
  </si>
  <si>
    <t>000000147233</t>
  </si>
  <si>
    <t>Louver, Transfer House</t>
  </si>
  <si>
    <t>000000147287</t>
  </si>
  <si>
    <t>Transfer House</t>
  </si>
  <si>
    <t>000000010412</t>
  </si>
  <si>
    <t>Transfer House Addition</t>
  </si>
  <si>
    <t>000000147435</t>
  </si>
  <si>
    <t>Crusher Acc., Ash Removal Sy</t>
  </si>
  <si>
    <t>000000147446</t>
  </si>
  <si>
    <t>Conveyor, Fly Ash</t>
  </si>
  <si>
    <t>000000145769</t>
  </si>
  <si>
    <t>Mixers</t>
  </si>
  <si>
    <t>000000012072</t>
  </si>
  <si>
    <t>Ash Handling Equipment</t>
  </si>
  <si>
    <t>000000012073</t>
  </si>
  <si>
    <t>Fly Ash Handling Equipment</t>
  </si>
  <si>
    <t>000000012074</t>
  </si>
  <si>
    <t>Foundation, Fly Ash Transf.Bld</t>
  </si>
  <si>
    <t>000000012078</t>
  </si>
  <si>
    <t>Ash Water Syst., Class Di150M</t>
  </si>
  <si>
    <t>000000012079</t>
  </si>
  <si>
    <t>Floatation, Ash Piping</t>
  </si>
  <si>
    <t>000000012081</t>
  </si>
  <si>
    <t>Piping System, Ash Water</t>
  </si>
  <si>
    <t>000000012095</t>
  </si>
  <si>
    <t>Building, Fly Ash Transfe</t>
  </si>
  <si>
    <t>000000012100</t>
  </si>
  <si>
    <t>Silo, Fly Ash</t>
  </si>
  <si>
    <t>000000012933</t>
  </si>
  <si>
    <t>Pump, Vacuum; Nash AT3004E</t>
  </si>
  <si>
    <t>000000013266</t>
  </si>
  <si>
    <t>Transf., Step-dwn S/N L252193B</t>
  </si>
  <si>
    <t>000000012085</t>
  </si>
  <si>
    <t>Valve, Ash Water Plug;6", 150#</t>
  </si>
  <si>
    <t>000000113878</t>
  </si>
  <si>
    <t>Hopper, Bottom Ash</t>
  </si>
  <si>
    <t>Net Book Value</t>
  </si>
  <si>
    <t>Recovered through Base Rates</t>
  </si>
  <si>
    <t xml:space="preserve">  Monthly Depreciation Expense</t>
  </si>
  <si>
    <t xml:space="preserve">  12 Months</t>
  </si>
  <si>
    <t xml:space="preserve">  Annual Depreciation Expense</t>
  </si>
  <si>
    <t>Annual Depreciation Expense</t>
  </si>
  <si>
    <t>Calculation of BESF Related to Spurlock CCR/ELG</t>
  </si>
  <si>
    <t>Property Insurance Expense</t>
  </si>
  <si>
    <t xml:space="preserve">  Calculated Property Insurance</t>
  </si>
  <si>
    <t>Property Tax Expense</t>
  </si>
  <si>
    <t xml:space="preserve">  Net Book Value</t>
  </si>
  <si>
    <t xml:space="preserve">  Rate</t>
  </si>
  <si>
    <t xml:space="preserve">  Calculated Property Taxes</t>
  </si>
  <si>
    <t>Accum. Deprec.</t>
  </si>
  <si>
    <t>Description</t>
  </si>
  <si>
    <t xml:space="preserve">Bottom Ash Handling-Unit 1 </t>
  </si>
  <si>
    <t>Fly Ash Handling Transfer Station-Unit 1</t>
  </si>
  <si>
    <t xml:space="preserve">Unit 4 Fly Ash Silo Pugmill Repl </t>
  </si>
  <si>
    <t>Fly Ash Silo U1&amp;2 Pugmill Repl</t>
  </si>
  <si>
    <t>Bottom Ash Handling-Unit 2</t>
  </si>
  <si>
    <t>Depreciation</t>
  </si>
  <si>
    <t>Retirement</t>
  </si>
  <si>
    <t>Date</t>
  </si>
  <si>
    <t xml:space="preserve">  Rate as of December 31, 2019,</t>
  </si>
  <si>
    <t>BESF stated to two decimals</t>
  </si>
  <si>
    <t>Retired 12/31/2021</t>
  </si>
  <si>
    <t>Retired 1 of 2 12/31/2021</t>
  </si>
  <si>
    <t>Calculations for BESF - Depreciation, Property Insurance, and Property Taxes @ 12/31/2025:</t>
  </si>
  <si>
    <t>Total Retirements/Replacements @ December 31, 2025</t>
  </si>
  <si>
    <t>Retirements/Replacements as of December 31, 2025</t>
  </si>
  <si>
    <t>Approved in Case No. 2025-00266</t>
  </si>
  <si>
    <t>@ 12/31/2025</t>
  </si>
  <si>
    <t>Revenues from December 2025 Environmental Surcharge filing.</t>
  </si>
  <si>
    <t>December 2015 Filing, Form 3.0; excludes</t>
  </si>
  <si>
    <t>Supporting Calculations for Exhibit JCE-1</t>
  </si>
  <si>
    <t>Exhibit JCE-1</t>
  </si>
  <si>
    <t>Totals</t>
  </si>
  <si>
    <t>Spurlock Landfill, Area D, Phase 1</t>
  </si>
  <si>
    <t>Spurlock Landfill, Area D, Ponds &amp; Stream</t>
  </si>
  <si>
    <t>Spurlock Landfill - Haul Road Paving</t>
  </si>
  <si>
    <t>Spurlock 2 Air Heater Deposition Meas.</t>
  </si>
  <si>
    <t>Spurlock 4 Fly Ash Silo Dust Suppression</t>
  </si>
  <si>
    <t>Spurlock 1&amp;2 Fly Ash Silo Dust Suppression</t>
  </si>
  <si>
    <t>Spurlock Fly Ash Silo Exhausters</t>
  </si>
  <si>
    <t>Spurlock Backup Limestone Conveyor</t>
  </si>
  <si>
    <t>Spurlock Ash Haul Bridge Joint Plate</t>
  </si>
  <si>
    <t>Spurlock CCR Groundwater Wells</t>
  </si>
  <si>
    <t>Cooper Treatment Plant pH Adjustment</t>
  </si>
  <si>
    <t>Smith CCR Groundwater Wells</t>
  </si>
  <si>
    <t>Amend 15</t>
  </si>
  <si>
    <t>Cooper Inlet Hopper Discharge Modification</t>
  </si>
  <si>
    <t>Amend 11</t>
  </si>
  <si>
    <t>Spurlock 4 Baghouse (Liner)</t>
  </si>
  <si>
    <t>Amend 9</t>
  </si>
  <si>
    <t>Spurlock 2 Sonic Horns</t>
  </si>
  <si>
    <t>Amend 4</t>
  </si>
  <si>
    <t>Spurlock 1 Sonic Horns</t>
  </si>
  <si>
    <t>Amend 3</t>
  </si>
  <si>
    <t>Spurlock 3 Baghouse (Liner)</t>
  </si>
  <si>
    <t>Amend 1</t>
  </si>
  <si>
    <t>Expense</t>
  </si>
  <si>
    <t>Insurance</t>
  </si>
  <si>
    <t>Taxes</t>
  </si>
  <si>
    <t>CWIP</t>
  </si>
  <si>
    <t>Plant in Service</t>
  </si>
  <si>
    <t>Project Reference</t>
  </si>
  <si>
    <t>Property</t>
  </si>
  <si>
    <t>Eligible Net</t>
  </si>
  <si>
    <t>Eligible Accum.</t>
  </si>
  <si>
    <t>Eligible Gross</t>
  </si>
  <si>
    <t>Compliance Plan</t>
  </si>
  <si>
    <t>Detailed Financial Information - Balances as of December 31, 2025</t>
  </si>
  <si>
    <t xml:space="preserve">Combined BESF </t>
  </si>
  <si>
    <t>Determination of BESF Related to Spurlock CCR/ELG</t>
  </si>
  <si>
    <t>BESF</t>
  </si>
  <si>
    <t xml:space="preserve">  December 2025 Filing, Form 3.0, Column 6 Totals; excludes Environmental Surcharge Revenues</t>
  </si>
  <si>
    <t xml:space="preserve">  through Base Rates</t>
  </si>
  <si>
    <t>BESF Revenue Requirement for Items Already Recovered</t>
  </si>
  <si>
    <t>Determination of BESF Related to Base Rate Recovery of Proposed Projects:</t>
  </si>
  <si>
    <t xml:space="preserve">  December 2025 Filing, Form 3.0</t>
  </si>
  <si>
    <t>Total Operating Expenses</t>
  </si>
  <si>
    <t>BESF Revenue Requirement as of December 31, 2025:</t>
  </si>
  <si>
    <t>Annual Property Taxes &amp; Insurance</t>
  </si>
  <si>
    <t>Annual O&amp;M Expense</t>
  </si>
  <si>
    <t>Determination of Operating Expenses as of December 31, 2025:</t>
  </si>
  <si>
    <t>Rate of Return on Rate Base - Authorized Case No. 2025-00266</t>
  </si>
  <si>
    <t xml:space="preserve">  Accumulated Depreciation </t>
  </si>
  <si>
    <t>Deductions -</t>
  </si>
  <si>
    <t xml:space="preserve">Property Insurance Rate:  </t>
  </si>
  <si>
    <t xml:space="preserve">  Cash Working Capital Allowance - 1/8th of O&amp;M Expenses</t>
  </si>
  <si>
    <t>Real Estate - Pulaski Co.</t>
  </si>
  <si>
    <t>Additions -</t>
  </si>
  <si>
    <t>Real Estate - Clark Co.</t>
  </si>
  <si>
    <t>Real Estate - Mason Co.</t>
  </si>
  <si>
    <t>Manufacturing Machinery</t>
  </si>
  <si>
    <t xml:space="preserve">Property Tax Rates:  </t>
  </si>
  <si>
    <t>Gross Plant in Service</t>
  </si>
  <si>
    <t>Determination of Rate Base as of December 31, 2025:</t>
  </si>
  <si>
    <t>Determination of BESF for Proposed Projects Already Recovered in Base Rates</t>
  </si>
  <si>
    <t>East Kentucky Power Cooperative, Inc.</t>
  </si>
  <si>
    <t>Supporting Calculations for CCR/ELG Project</t>
  </si>
  <si>
    <t>Member System Allocation Percentage at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</si>
</sst>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%"/>
    <numFmt numFmtId="165" formatCode="#,##0.00000_);[Red]\(#,##0.00000\)"/>
    <numFmt numFmtId="166" formatCode="#,##0.0000_);[Red]\(#,##0.0000\)"/>
    <numFmt numFmtId="167" formatCode="&quot;$&quot;#,##0"/>
    <numFmt numFmtId="168" formatCode="&quot;$&quot;#,##0.0000_);[Red]\(&quot;$&quot;#,##0.0000\)"/>
    <numFmt numFmtId="169" formatCode="&quot;$&quot;#,##0.00000_);[Red]\(&quot;$&quot;#,##0.00000\)"/>
    <numFmt numFmtId="170" formatCode="&quot;$&quot;#,##0.000000_);[Red]\(&quot;$&quot;#,##0.000000\)"/>
  </numFmts>
  <fonts count="14">
    <font>
      <sz val="10"/>
      <name val="Arial Unicode MS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sz val="12"/>
      <name val="Times New Roman"/>
      <family val="1"/>
    </font>
    <font>
      <b/>
      <i/>
      <sz val="11"/>
      <name val="Arial"/>
      <family val="2"/>
    </font>
    <font>
      <sz val="10"/>
      <name val="Arial"/>
      <family val="2"/>
    </font>
    <font>
      <sz val="11"/>
      <name val="Arial Unicode MS"/>
    </font>
    <font>
      <sz val="10"/>
      <name val="Arial Unicode MS"/>
    </font>
    <font>
      <sz val="8"/>
      <name val="Arial Unicode MS"/>
    </font>
    <font>
      <sz val="11"/>
      <color theme="1"/>
      <name val="Arial"/>
      <family val="2"/>
    </font>
    <font>
      <sz val="11"/>
      <color rgb="FF0070C0"/>
      <name val="Arial"/>
      <family val="2"/>
    </font>
    <font>
      <b/>
      <i/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0" fontId="10" fillId="0" borderId="0"/>
  </cellStyleXfs>
  <cellXfs count="83">
    <xf numFmtId="0" fontId="0" fillId="0" borderId="0" xfId="0"/>
    <xf numFmtId="0" fontId="2" fillId="0" borderId="0" xfId="0" applyFont="1"/>
    <xf numFmtId="49" fontId="2" fillId="0" borderId="0" xfId="0" applyNumberFormat="1" applyFont="1" applyFill="1"/>
    <xf numFmtId="4" fontId="2" fillId="0" borderId="0" xfId="0" applyNumberFormat="1" applyFont="1"/>
    <xf numFmtId="49" fontId="2" fillId="0" borderId="0" xfId="0" applyNumberFormat="1" applyFont="1" applyAlignment="1">
      <alignment horizontal="right"/>
    </xf>
    <xf numFmtId="5" fontId="2" fillId="0" borderId="0" xfId="0" applyNumberFormat="1" applyFont="1"/>
    <xf numFmtId="5" fontId="3" fillId="0" borderId="0" xfId="0" applyNumberFormat="1" applyFont="1"/>
    <xf numFmtId="0" fontId="3" fillId="0" borderId="0" xfId="0" applyFont="1" applyBorder="1"/>
    <xf numFmtId="5" fontId="2" fillId="0" borderId="1" xfId="0" applyNumberFormat="1" applyFont="1" applyBorder="1"/>
    <xf numFmtId="5" fontId="2" fillId="0" borderId="2" xfId="0" applyNumberFormat="1" applyFont="1" applyBorder="1"/>
    <xf numFmtId="164" fontId="2" fillId="0" borderId="0" xfId="0" applyNumberFormat="1" applyFont="1"/>
    <xf numFmtId="10" fontId="2" fillId="0" borderId="0" xfId="0" applyNumberFormat="1" applyFont="1"/>
    <xf numFmtId="10" fontId="2" fillId="0" borderId="1" xfId="0" applyNumberFormat="1" applyFont="1" applyBorder="1"/>
    <xf numFmtId="10" fontId="2" fillId="0" borderId="2" xfId="0" applyNumberFormat="1" applyFont="1" applyBorder="1"/>
    <xf numFmtId="5" fontId="2" fillId="0" borderId="0" xfId="0" applyNumberFormat="1" applyFont="1" applyBorder="1"/>
    <xf numFmtId="5" fontId="2" fillId="0" borderId="3" xfId="0" applyNumberFormat="1" applyFont="1" applyBorder="1"/>
    <xf numFmtId="0" fontId="4" fillId="0" borderId="0" xfId="0" applyFont="1" applyAlignment="1">
      <alignment horizontal="right" vertical="center"/>
    </xf>
    <xf numFmtId="49" fontId="2" fillId="0" borderId="0" xfId="0" applyNumberFormat="1" applyFont="1"/>
    <xf numFmtId="8" fontId="2" fillId="0" borderId="0" xfId="0" applyNumberFormat="1" applyFont="1"/>
    <xf numFmtId="0" fontId="1" fillId="0" borderId="0" xfId="0" applyFont="1"/>
    <xf numFmtId="4" fontId="1" fillId="0" borderId="0" xfId="0" applyNumberFormat="1" applyFont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 wrapText="1"/>
    </xf>
    <xf numFmtId="0" fontId="5" fillId="0" borderId="0" xfId="0" applyFont="1"/>
    <xf numFmtId="8" fontId="2" fillId="0" borderId="1" xfId="0" applyNumberFormat="1" applyFont="1" applyBorder="1"/>
    <xf numFmtId="8" fontId="2" fillId="0" borderId="0" xfId="0" applyNumberFormat="1" applyFont="1" applyBorder="1"/>
    <xf numFmtId="0" fontId="3" fillId="0" borderId="0" xfId="0" applyFont="1"/>
    <xf numFmtId="38" fontId="2" fillId="0" borderId="1" xfId="0" applyNumberFormat="1" applyFont="1" applyBorder="1"/>
    <xf numFmtId="8" fontId="2" fillId="0" borderId="2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0" fontId="2" fillId="0" borderId="4" xfId="0" quotePrefix="1" applyFont="1" applyBorder="1" applyAlignment="1">
      <alignment horizontal="center"/>
    </xf>
    <xf numFmtId="164" fontId="2" fillId="0" borderId="3" xfId="0" applyNumberFormat="1" applyFont="1" applyBorder="1"/>
    <xf numFmtId="38" fontId="2" fillId="0" borderId="0" xfId="0" applyNumberFormat="1" applyFont="1" applyBorder="1"/>
    <xf numFmtId="0" fontId="2" fillId="0" borderId="0" xfId="0" applyFont="1" applyBorder="1" applyAlignment="1">
      <alignment horizontal="center"/>
    </xf>
    <xf numFmtId="8" fontId="2" fillId="0" borderId="0" xfId="0" applyNumberFormat="1" applyFont="1" applyFill="1" applyBorder="1"/>
    <xf numFmtId="14" fontId="2" fillId="0" borderId="0" xfId="0" applyNumberFormat="1" applyFont="1" applyAlignment="1">
      <alignment horizontal="center"/>
    </xf>
    <xf numFmtId="14" fontId="2" fillId="0" borderId="0" xfId="0" applyNumberFormat="1" applyFont="1" applyFill="1" applyAlignment="1">
      <alignment horizontal="center"/>
    </xf>
    <xf numFmtId="14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/>
    <xf numFmtId="0" fontId="2" fillId="0" borderId="0" xfId="0" applyFont="1" applyBorder="1"/>
    <xf numFmtId="165" fontId="2" fillId="0" borderId="0" xfId="0" applyNumberFormat="1" applyFont="1" applyBorder="1"/>
    <xf numFmtId="166" fontId="2" fillId="0" borderId="0" xfId="0" applyNumberFormat="1" applyFont="1" applyBorder="1"/>
    <xf numFmtId="0" fontId="6" fillId="0" borderId="0" xfId="0" applyFont="1"/>
    <xf numFmtId="6" fontId="2" fillId="0" borderId="0" xfId="0" applyNumberFormat="1" applyFont="1"/>
    <xf numFmtId="0" fontId="7" fillId="0" borderId="0" xfId="0" applyFont="1"/>
    <xf numFmtId="10" fontId="2" fillId="0" borderId="3" xfId="0" applyNumberFormat="1" applyFont="1" applyBorder="1"/>
    <xf numFmtId="0" fontId="0" fillId="0" borderId="0" xfId="0" applyBorder="1"/>
    <xf numFmtId="0" fontId="0" fillId="0" borderId="0" xfId="0" applyFill="1" applyBorder="1"/>
    <xf numFmtId="167" fontId="2" fillId="0" borderId="1" xfId="1" applyNumberFormat="1" applyFont="1" applyFill="1" applyBorder="1" applyAlignment="1"/>
    <xf numFmtId="0" fontId="10" fillId="0" borderId="0" xfId="2"/>
    <xf numFmtId="6" fontId="10" fillId="0" borderId="3" xfId="2" applyNumberFormat="1" applyBorder="1"/>
    <xf numFmtId="38" fontId="10" fillId="0" borderId="0" xfId="2" applyNumberFormat="1"/>
    <xf numFmtId="0" fontId="11" fillId="0" borderId="0" xfId="2" applyFont="1"/>
    <xf numFmtId="0" fontId="10" fillId="0" borderId="8" xfId="2" applyBorder="1"/>
    <xf numFmtId="6" fontId="10" fillId="0" borderId="0" xfId="2" applyNumberFormat="1"/>
    <xf numFmtId="0" fontId="10" fillId="0" borderId="0" xfId="2" applyAlignment="1">
      <alignment horizontal="center"/>
    </xf>
    <xf numFmtId="0" fontId="10" fillId="0" borderId="4" xfId="2" applyBorder="1" applyAlignment="1">
      <alignment horizontal="center"/>
    </xf>
    <xf numFmtId="0" fontId="12" fillId="0" borderId="0" xfId="2" applyFont="1"/>
    <xf numFmtId="10" fontId="10" fillId="0" borderId="3" xfId="2" applyNumberFormat="1" applyBorder="1"/>
    <xf numFmtId="164" fontId="10" fillId="0" borderId="3" xfId="2" applyNumberFormat="1" applyBorder="1"/>
    <xf numFmtId="10" fontId="10" fillId="0" borderId="1" xfId="2" applyNumberFormat="1" applyBorder="1"/>
    <xf numFmtId="6" fontId="10" fillId="0" borderId="1" xfId="2" applyNumberFormat="1" applyBorder="1"/>
    <xf numFmtId="6" fontId="10" fillId="0" borderId="2" xfId="2" applyNumberFormat="1" applyBorder="1"/>
    <xf numFmtId="164" fontId="10" fillId="0" borderId="0" xfId="2" applyNumberFormat="1"/>
    <xf numFmtId="168" fontId="10" fillId="0" borderId="0" xfId="2" applyNumberFormat="1"/>
    <xf numFmtId="0" fontId="10" fillId="0" borderId="0" xfId="2" applyAlignment="1">
      <alignment horizontal="right"/>
    </xf>
    <xf numFmtId="169" fontId="10" fillId="0" borderId="0" xfId="2" applyNumberFormat="1"/>
    <xf numFmtId="170" fontId="10" fillId="0" borderId="0" xfId="2" applyNumberFormat="1"/>
    <xf numFmtId="0" fontId="13" fillId="0" borderId="0" xfId="2" applyFont="1" applyAlignment="1">
      <alignment horizontal="right"/>
    </xf>
    <xf numFmtId="10" fontId="10" fillId="2" borderId="3" xfId="2" applyNumberFormat="1" applyFill="1" applyBorder="1"/>
    <xf numFmtId="0" fontId="13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3">
    <cellStyle name="Currency" xfId="1" builtinId="4"/>
    <cellStyle name="Normal" xfId="0" builtinId="0"/>
    <cellStyle name="Normal 2" xfId="2" xr:uid="{E88B6E59-BEAB-42AA-A066-719AC667E92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neral%20Accounting/GL/GLEK%20Reports/2022.01/Preliminary%201%20FinRepts_2022.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1"/>
      <sheetName val="2"/>
      <sheetName val="3"/>
      <sheetName val="4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C05F1-11CA-4BD6-A707-A3FF4CFEB369}">
  <dimension ref="A1:K75"/>
  <sheetViews>
    <sheetView tabSelected="1" zoomScale="80" zoomScaleNormal="80" workbookViewId="0">
      <selection activeCell="E48" sqref="E48"/>
    </sheetView>
  </sheetViews>
  <sheetFormatPr defaultColWidth="17.85546875" defaultRowHeight="14.25"/>
  <cols>
    <col min="1" max="1" width="5.28515625" style="57" customWidth="1"/>
    <col min="2" max="2" width="17.85546875" style="57"/>
    <col min="3" max="3" width="64.7109375" style="57" customWidth="1"/>
    <col min="4" max="8" width="17.85546875" style="57"/>
    <col min="9" max="9" width="26" style="57" bestFit="1" customWidth="1"/>
    <col min="10" max="10" width="17.85546875" style="57"/>
    <col min="11" max="11" width="7.7109375" style="57" bestFit="1" customWidth="1"/>
    <col min="12" max="16384" width="17.85546875" style="57"/>
  </cols>
  <sheetData>
    <row r="1" spans="1:10" ht="15">
      <c r="A1" s="59">
        <v>1</v>
      </c>
      <c r="J1" s="76" t="s">
        <v>143</v>
      </c>
    </row>
    <row r="2" spans="1:10" ht="15">
      <c r="A2" s="59">
        <f t="shared" ref="A2:A33" si="0">A1+1</f>
        <v>2</v>
      </c>
      <c r="J2" s="76"/>
    </row>
    <row r="3" spans="1:10">
      <c r="A3" s="59">
        <f t="shared" si="0"/>
        <v>3</v>
      </c>
    </row>
    <row r="4" spans="1:10" ht="15">
      <c r="A4" s="59">
        <f t="shared" si="0"/>
        <v>4</v>
      </c>
      <c r="C4" s="78" t="s">
        <v>207</v>
      </c>
      <c r="D4" s="78"/>
      <c r="E4" s="78"/>
      <c r="F4" s="78"/>
      <c r="G4" s="78"/>
      <c r="H4" s="78"/>
      <c r="I4" s="78"/>
    </row>
    <row r="5" spans="1:10" ht="15">
      <c r="A5" s="59">
        <f t="shared" si="0"/>
        <v>5</v>
      </c>
      <c r="C5" s="78" t="s">
        <v>206</v>
      </c>
      <c r="D5" s="78"/>
      <c r="E5" s="78"/>
      <c r="F5" s="78"/>
      <c r="G5" s="78"/>
      <c r="H5" s="78"/>
      <c r="I5" s="78"/>
    </row>
    <row r="6" spans="1:10">
      <c r="A6" s="59">
        <f t="shared" si="0"/>
        <v>6</v>
      </c>
    </row>
    <row r="7" spans="1:10">
      <c r="A7" s="59">
        <f t="shared" si="0"/>
        <v>7</v>
      </c>
    </row>
    <row r="8" spans="1:10">
      <c r="A8" s="59">
        <f t="shared" si="0"/>
        <v>8</v>
      </c>
      <c r="D8" s="62"/>
      <c r="I8" s="73"/>
      <c r="J8" s="72"/>
    </row>
    <row r="9" spans="1:10">
      <c r="A9" s="59">
        <f t="shared" si="0"/>
        <v>9</v>
      </c>
      <c r="B9" s="57" t="s">
        <v>205</v>
      </c>
      <c r="D9" s="71"/>
    </row>
    <row r="10" spans="1:10">
      <c r="A10" s="59">
        <f t="shared" si="0"/>
        <v>10</v>
      </c>
      <c r="C10" s="57" t="s">
        <v>204</v>
      </c>
      <c r="D10" s="62">
        <f>D74</f>
        <v>39193639.68</v>
      </c>
      <c r="G10" s="73" t="s">
        <v>203</v>
      </c>
      <c r="H10" s="72">
        <v>1.5E-3</v>
      </c>
      <c r="I10" s="57" t="s">
        <v>202</v>
      </c>
    </row>
    <row r="11" spans="1:10">
      <c r="A11" s="59">
        <f t="shared" si="0"/>
        <v>11</v>
      </c>
      <c r="C11" s="57" t="s">
        <v>171</v>
      </c>
      <c r="D11" s="69">
        <f>G74</f>
        <v>0</v>
      </c>
      <c r="H11" s="75">
        <f>0.0004+0.00222+0.000725+0.00066+0.0055+0.00152</f>
        <v>1.1025E-2</v>
      </c>
      <c r="I11" s="57" t="s">
        <v>201</v>
      </c>
    </row>
    <row r="12" spans="1:10">
      <c r="A12" s="59">
        <f t="shared" si="0"/>
        <v>12</v>
      </c>
      <c r="C12" s="57" t="s">
        <v>15</v>
      </c>
      <c r="D12" s="62">
        <f>D10+D11</f>
        <v>39193639.68</v>
      </c>
      <c r="H12" s="74">
        <f>0.00031+0.0008+0.00046+0.0005+0.00668</f>
        <v>8.7500000000000008E-3</v>
      </c>
      <c r="I12" s="57" t="s">
        <v>200</v>
      </c>
    </row>
    <row r="13" spans="1:10">
      <c r="A13" s="59">
        <f t="shared" si="0"/>
        <v>13</v>
      </c>
      <c r="C13" s="57" t="s">
        <v>199</v>
      </c>
      <c r="D13" s="62"/>
      <c r="H13" s="74">
        <f>0.00015+0.00044+0.0003+0.00059+0.00498</f>
        <v>6.4600000000000005E-3</v>
      </c>
      <c r="I13" s="57" t="s">
        <v>198</v>
      </c>
    </row>
    <row r="14" spans="1:10">
      <c r="A14" s="59">
        <f t="shared" si="0"/>
        <v>14</v>
      </c>
      <c r="C14" s="57" t="s">
        <v>197</v>
      </c>
      <c r="D14" s="62">
        <f>ROUND(D25*0.125,0)</f>
        <v>0</v>
      </c>
      <c r="G14" s="73" t="s">
        <v>196</v>
      </c>
      <c r="H14" s="72">
        <v>1.884972961073634E-3</v>
      </c>
    </row>
    <row r="15" spans="1:10">
      <c r="A15" s="59">
        <f t="shared" si="0"/>
        <v>15</v>
      </c>
      <c r="C15" s="57" t="s">
        <v>195</v>
      </c>
      <c r="D15" s="62"/>
    </row>
    <row r="16" spans="1:10">
      <c r="A16" s="59">
        <f t="shared" si="0"/>
        <v>16</v>
      </c>
      <c r="C16" s="57" t="s">
        <v>194</v>
      </c>
      <c r="D16" s="69">
        <f>E74</f>
        <v>5588266.3399999999</v>
      </c>
      <c r="G16" s="72"/>
    </row>
    <row r="17" spans="1:4" ht="15" thickBot="1">
      <c r="A17" s="59">
        <f t="shared" si="0"/>
        <v>17</v>
      </c>
      <c r="C17" s="57" t="s">
        <v>17</v>
      </c>
      <c r="D17" s="70">
        <f>D12+D14-D16</f>
        <v>33605373.340000004</v>
      </c>
    </row>
    <row r="18" spans="1:4" ht="15" thickTop="1">
      <c r="A18" s="59">
        <f t="shared" si="0"/>
        <v>18</v>
      </c>
    </row>
    <row r="19" spans="1:4">
      <c r="A19" s="59">
        <f t="shared" si="0"/>
        <v>19</v>
      </c>
      <c r="C19" s="57" t="s">
        <v>193</v>
      </c>
      <c r="D19" s="71">
        <v>6.4879999999999993E-2</v>
      </c>
    </row>
    <row r="20" spans="1:4">
      <c r="A20" s="59">
        <f t="shared" si="0"/>
        <v>20</v>
      </c>
    </row>
    <row r="21" spans="1:4" ht="15" thickBot="1">
      <c r="A21" s="59">
        <f t="shared" si="0"/>
        <v>21</v>
      </c>
      <c r="C21" s="57" t="s">
        <v>10</v>
      </c>
      <c r="D21" s="58">
        <f>ROUND(D17*D19,0)</f>
        <v>2180317</v>
      </c>
    </row>
    <row r="22" spans="1:4" ht="15" thickTop="1">
      <c r="A22" s="59">
        <f t="shared" si="0"/>
        <v>22</v>
      </c>
    </row>
    <row r="23" spans="1:4">
      <c r="A23" s="59">
        <f t="shared" si="0"/>
        <v>23</v>
      </c>
      <c r="B23" s="57" t="s">
        <v>192</v>
      </c>
    </row>
    <row r="24" spans="1:4">
      <c r="A24" s="59">
        <f t="shared" si="0"/>
        <v>24</v>
      </c>
      <c r="C24" s="57" t="s">
        <v>113</v>
      </c>
      <c r="D24" s="62">
        <f>J74</f>
        <v>110243.85</v>
      </c>
    </row>
    <row r="25" spans="1:4">
      <c r="A25" s="59">
        <f t="shared" si="0"/>
        <v>25</v>
      </c>
      <c r="C25" s="57" t="s">
        <v>191</v>
      </c>
      <c r="D25" s="62">
        <v>0</v>
      </c>
    </row>
    <row r="26" spans="1:4">
      <c r="A26" s="59">
        <f t="shared" si="0"/>
        <v>26</v>
      </c>
      <c r="C26" s="57" t="s">
        <v>190</v>
      </c>
      <c r="D26" s="69">
        <f>H74+I74</f>
        <v>317746</v>
      </c>
    </row>
    <row r="27" spans="1:4" ht="15" thickBot="1">
      <c r="A27" s="59">
        <f t="shared" si="0"/>
        <v>27</v>
      </c>
      <c r="C27" s="57" t="s">
        <v>188</v>
      </c>
      <c r="D27" s="70">
        <f>SUM(D24:D26)</f>
        <v>427989.85</v>
      </c>
    </row>
    <row r="28" spans="1:4" ht="15" thickTop="1">
      <c r="A28" s="59">
        <f t="shared" si="0"/>
        <v>28</v>
      </c>
    </row>
    <row r="29" spans="1:4">
      <c r="A29" s="59">
        <f t="shared" si="0"/>
        <v>29</v>
      </c>
      <c r="B29" s="57" t="s">
        <v>189</v>
      </c>
    </row>
    <row r="30" spans="1:4">
      <c r="A30" s="59">
        <f t="shared" si="0"/>
        <v>30</v>
      </c>
      <c r="C30" s="57" t="s">
        <v>10</v>
      </c>
      <c r="D30" s="62">
        <f>D21</f>
        <v>2180317</v>
      </c>
    </row>
    <row r="31" spans="1:4">
      <c r="A31" s="59">
        <f t="shared" si="0"/>
        <v>31</v>
      </c>
      <c r="C31" s="57" t="s">
        <v>188</v>
      </c>
      <c r="D31" s="69">
        <f>D27</f>
        <v>427989.85</v>
      </c>
    </row>
    <row r="32" spans="1:4">
      <c r="A32" s="59">
        <f t="shared" si="0"/>
        <v>32</v>
      </c>
      <c r="C32" s="57" t="s">
        <v>31</v>
      </c>
      <c r="D32" s="62">
        <f>D30+D31</f>
        <v>2608306.85</v>
      </c>
    </row>
    <row r="33" spans="1:10">
      <c r="A33" s="59">
        <f t="shared" si="0"/>
        <v>33</v>
      </c>
      <c r="C33" s="57" t="s">
        <v>209</v>
      </c>
      <c r="D33" s="68">
        <v>0.96930000000000005</v>
      </c>
      <c r="E33" s="57" t="s">
        <v>187</v>
      </c>
      <c r="H33" s="63"/>
    </row>
    <row r="34" spans="1:10">
      <c r="A34" s="59">
        <f t="shared" ref="A34:A65" si="1">A33+1</f>
        <v>34</v>
      </c>
      <c r="C34" s="57" t="s">
        <v>185</v>
      </c>
      <c r="G34" s="63"/>
      <c r="J34" s="62"/>
    </row>
    <row r="35" spans="1:10" ht="15" thickBot="1">
      <c r="A35" s="59">
        <f t="shared" si="1"/>
        <v>35</v>
      </c>
      <c r="C35" s="57" t="s">
        <v>184</v>
      </c>
      <c r="D35" s="58">
        <f>ROUND(D32*D33,0)</f>
        <v>2528232</v>
      </c>
      <c r="G35" s="63"/>
    </row>
    <row r="36" spans="1:10" ht="15" thickTop="1">
      <c r="A36" s="59">
        <f t="shared" si="1"/>
        <v>36</v>
      </c>
    </row>
    <row r="37" spans="1:10">
      <c r="A37" s="59">
        <f t="shared" si="1"/>
        <v>37</v>
      </c>
      <c r="B37" s="57" t="s">
        <v>186</v>
      </c>
    </row>
    <row r="38" spans="1:10">
      <c r="A38" s="59">
        <f t="shared" si="1"/>
        <v>38</v>
      </c>
      <c r="C38" s="57" t="s">
        <v>185</v>
      </c>
    </row>
    <row r="39" spans="1:10">
      <c r="A39" s="59">
        <f t="shared" si="1"/>
        <v>39</v>
      </c>
      <c r="C39" s="57" t="s">
        <v>184</v>
      </c>
      <c r="D39" s="62">
        <f>D35</f>
        <v>2528232</v>
      </c>
    </row>
    <row r="40" spans="1:10">
      <c r="A40" s="59">
        <f t="shared" si="1"/>
        <v>40</v>
      </c>
      <c r="C40" s="57" t="s">
        <v>37</v>
      </c>
      <c r="D40" s="62">
        <v>967199434</v>
      </c>
      <c r="E40" s="57" t="s">
        <v>183</v>
      </c>
    </row>
    <row r="41" spans="1:10">
      <c r="A41" s="59">
        <f t="shared" si="1"/>
        <v>41</v>
      </c>
    </row>
    <row r="42" spans="1:10" ht="15" thickBot="1">
      <c r="A42" s="59">
        <f t="shared" si="1"/>
        <v>42</v>
      </c>
      <c r="C42" s="57" t="s">
        <v>182</v>
      </c>
      <c r="D42" s="67">
        <f>ROUND(D39/D40,5)</f>
        <v>2.6099999999999999E-3</v>
      </c>
    </row>
    <row r="43" spans="1:10" ht="15" thickTop="1">
      <c r="A43" s="59">
        <f t="shared" si="1"/>
        <v>43</v>
      </c>
    </row>
    <row r="44" spans="1:10" ht="15" thickBot="1">
      <c r="A44" s="59">
        <f t="shared" si="1"/>
        <v>44</v>
      </c>
      <c r="C44" s="57" t="s">
        <v>132</v>
      </c>
      <c r="D44" s="66">
        <f>ROUND(D42,4)</f>
        <v>2.5999999999999999E-3</v>
      </c>
    </row>
    <row r="45" spans="1:10" ht="15" thickTop="1">
      <c r="A45" s="59">
        <f t="shared" si="1"/>
        <v>45</v>
      </c>
    </row>
    <row r="46" spans="1:10" ht="15" thickBot="1">
      <c r="A46" s="59">
        <f t="shared" si="1"/>
        <v>46</v>
      </c>
      <c r="B46" s="57" t="s">
        <v>181</v>
      </c>
      <c r="D46" s="66">
        <f>'CCR ELG Project'!C55</f>
        <v>1E-4</v>
      </c>
    </row>
    <row r="47" spans="1:10" ht="15" thickTop="1">
      <c r="A47" s="59">
        <f t="shared" si="1"/>
        <v>47</v>
      </c>
    </row>
    <row r="48" spans="1:10" ht="15" thickBot="1">
      <c r="A48" s="59">
        <f t="shared" si="1"/>
        <v>48</v>
      </c>
      <c r="B48" s="57" t="s">
        <v>180</v>
      </c>
      <c r="D48" s="77">
        <f>D44+D46</f>
        <v>2.6999999999999997E-3</v>
      </c>
    </row>
    <row r="49" spans="1:11" ht="15" thickTop="1">
      <c r="A49" s="59">
        <f t="shared" si="1"/>
        <v>49</v>
      </c>
    </row>
    <row r="50" spans="1:11">
      <c r="A50" s="59">
        <f t="shared" si="1"/>
        <v>50</v>
      </c>
    </row>
    <row r="51" spans="1:11">
      <c r="A51" s="59">
        <f t="shared" si="1"/>
        <v>51</v>
      </c>
      <c r="B51" s="65" t="s">
        <v>179</v>
      </c>
    </row>
    <row r="52" spans="1:11">
      <c r="A52" s="59">
        <f t="shared" si="1"/>
        <v>52</v>
      </c>
    </row>
    <row r="53" spans="1:11">
      <c r="A53" s="59">
        <f t="shared" si="1"/>
        <v>53</v>
      </c>
      <c r="B53" s="63" t="s">
        <v>178</v>
      </c>
      <c r="C53" s="63"/>
      <c r="D53" s="63" t="s">
        <v>177</v>
      </c>
      <c r="E53" s="63" t="s">
        <v>176</v>
      </c>
      <c r="F53" s="63" t="s">
        <v>175</v>
      </c>
      <c r="G53" s="63"/>
      <c r="H53" s="63" t="s">
        <v>174</v>
      </c>
      <c r="I53" s="63" t="s">
        <v>174</v>
      </c>
      <c r="J53" s="63" t="s">
        <v>128</v>
      </c>
    </row>
    <row r="54" spans="1:11" ht="15" thickBot="1">
      <c r="A54" s="59">
        <f t="shared" si="1"/>
        <v>54</v>
      </c>
      <c r="B54" s="64" t="s">
        <v>173</v>
      </c>
      <c r="C54" s="64" t="s">
        <v>122</v>
      </c>
      <c r="D54" s="64" t="s">
        <v>172</v>
      </c>
      <c r="E54" s="64" t="s">
        <v>128</v>
      </c>
      <c r="F54" s="64" t="s">
        <v>172</v>
      </c>
      <c r="G54" s="64" t="s">
        <v>171</v>
      </c>
      <c r="H54" s="64" t="s">
        <v>170</v>
      </c>
      <c r="I54" s="64" t="s">
        <v>169</v>
      </c>
      <c r="J54" s="64" t="s">
        <v>168</v>
      </c>
    </row>
    <row r="55" spans="1:11">
      <c r="A55" s="59">
        <f t="shared" si="1"/>
        <v>55</v>
      </c>
    </row>
    <row r="56" spans="1:11">
      <c r="A56" s="59">
        <f t="shared" si="1"/>
        <v>56</v>
      </c>
      <c r="B56" s="63" t="s">
        <v>167</v>
      </c>
      <c r="C56" s="57" t="s">
        <v>166</v>
      </c>
      <c r="D56" s="62">
        <v>5465070.8499999978</v>
      </c>
      <c r="E56" s="62">
        <v>1102747.96</v>
      </c>
      <c r="F56" s="62">
        <f t="shared" ref="F56:F72" si="2">D56-E56</f>
        <v>4362322.8899999978</v>
      </c>
      <c r="G56" s="62">
        <v>0</v>
      </c>
      <c r="H56" s="62">
        <f>ROUND(F56*$H$10,0)</f>
        <v>6543</v>
      </c>
      <c r="I56" s="62">
        <f t="shared" ref="I56:I72" si="3">ROUND(F56*$H$14,0)</f>
        <v>8223</v>
      </c>
      <c r="J56" s="62">
        <v>15256.680000000004</v>
      </c>
      <c r="K56" s="60"/>
    </row>
    <row r="57" spans="1:11">
      <c r="A57" s="59">
        <f t="shared" si="1"/>
        <v>57</v>
      </c>
      <c r="B57" s="63" t="s">
        <v>165</v>
      </c>
      <c r="C57" s="57" t="s">
        <v>164</v>
      </c>
      <c r="D57" s="62">
        <v>162151.26999999999</v>
      </c>
      <c r="E57" s="62">
        <v>29446.319999999996</v>
      </c>
      <c r="F57" s="62">
        <f t="shared" si="2"/>
        <v>132704.94999999998</v>
      </c>
      <c r="G57" s="62">
        <v>0</v>
      </c>
      <c r="H57" s="62">
        <f>ROUND(F57*$H$10,0)</f>
        <v>199</v>
      </c>
      <c r="I57" s="62">
        <f t="shared" si="3"/>
        <v>250</v>
      </c>
      <c r="J57" s="62">
        <v>354.03</v>
      </c>
      <c r="K57" s="60"/>
    </row>
    <row r="58" spans="1:11">
      <c r="A58" s="59">
        <f t="shared" si="1"/>
        <v>58</v>
      </c>
      <c r="B58" s="63" t="s">
        <v>163</v>
      </c>
      <c r="C58" s="57" t="s">
        <v>162</v>
      </c>
      <c r="D58" s="62">
        <v>224529.33</v>
      </c>
      <c r="E58" s="62">
        <v>60489.890000000007</v>
      </c>
      <c r="F58" s="62">
        <f t="shared" si="2"/>
        <v>164039.43999999997</v>
      </c>
      <c r="G58" s="62">
        <v>0</v>
      </c>
      <c r="H58" s="62">
        <f>ROUND(F58*$H$10,0)</f>
        <v>246</v>
      </c>
      <c r="I58" s="62">
        <f t="shared" si="3"/>
        <v>309</v>
      </c>
      <c r="J58" s="62">
        <v>499.58</v>
      </c>
      <c r="K58" s="60"/>
    </row>
    <row r="59" spans="1:11">
      <c r="A59" s="59">
        <f t="shared" si="1"/>
        <v>59</v>
      </c>
      <c r="B59" s="63" t="s">
        <v>161</v>
      </c>
      <c r="C59" s="57" t="s">
        <v>160</v>
      </c>
      <c r="D59" s="62">
        <v>4827367.3499999996</v>
      </c>
      <c r="E59" s="62">
        <v>907312.14000000013</v>
      </c>
      <c r="F59" s="62">
        <f t="shared" si="2"/>
        <v>3920055.2099999995</v>
      </c>
      <c r="G59" s="62">
        <v>0</v>
      </c>
      <c r="H59" s="62">
        <f>ROUND(F59*$H$10,0)</f>
        <v>5880</v>
      </c>
      <c r="I59" s="62">
        <f t="shared" si="3"/>
        <v>7389</v>
      </c>
      <c r="J59" s="62">
        <v>14763.699999999999</v>
      </c>
      <c r="K59" s="60"/>
    </row>
    <row r="60" spans="1:11">
      <c r="A60" s="59">
        <f t="shared" si="1"/>
        <v>60</v>
      </c>
      <c r="B60" s="63" t="s">
        <v>159</v>
      </c>
      <c r="C60" s="57" t="s">
        <v>158</v>
      </c>
      <c r="D60" s="62">
        <v>359709.11</v>
      </c>
      <c r="E60" s="62">
        <v>160380.64000000001</v>
      </c>
      <c r="F60" s="62">
        <f t="shared" si="2"/>
        <v>199328.46999999997</v>
      </c>
      <c r="G60" s="62">
        <v>0</v>
      </c>
      <c r="H60" s="62">
        <f>ROUND(F60*$H$10,0)</f>
        <v>299</v>
      </c>
      <c r="I60" s="62">
        <f t="shared" si="3"/>
        <v>376</v>
      </c>
      <c r="J60" s="62">
        <v>1199.0300000000002</v>
      </c>
      <c r="K60" s="60"/>
    </row>
    <row r="61" spans="1:11">
      <c r="A61" s="59">
        <f t="shared" si="1"/>
        <v>61</v>
      </c>
      <c r="B61" s="63" t="s">
        <v>157</v>
      </c>
      <c r="C61" s="57" t="s">
        <v>156</v>
      </c>
      <c r="D61" s="62">
        <v>325446.17000000004</v>
      </c>
      <c r="E61" s="62">
        <v>82859.599999999991</v>
      </c>
      <c r="F61" s="62">
        <f t="shared" si="2"/>
        <v>242586.57000000007</v>
      </c>
      <c r="G61" s="62">
        <v>0</v>
      </c>
      <c r="H61" s="62">
        <f>ROUND(F61*$H$12,0)</f>
        <v>2123</v>
      </c>
      <c r="I61" s="62">
        <f t="shared" si="3"/>
        <v>457</v>
      </c>
      <c r="J61" s="62">
        <v>640.05000000000007</v>
      </c>
      <c r="K61" s="60"/>
    </row>
    <row r="62" spans="1:11">
      <c r="A62" s="59">
        <f t="shared" si="1"/>
        <v>62</v>
      </c>
      <c r="B62" s="63">
        <v>27</v>
      </c>
      <c r="C62" s="57" t="s">
        <v>155</v>
      </c>
      <c r="D62" s="62">
        <v>23275.99</v>
      </c>
      <c r="E62" s="62">
        <v>7207.5</v>
      </c>
      <c r="F62" s="62">
        <f t="shared" si="2"/>
        <v>16068.490000000002</v>
      </c>
      <c r="G62" s="62">
        <v>0</v>
      </c>
      <c r="H62" s="62">
        <f>ROUND(F62*$H$13,0)</f>
        <v>104</v>
      </c>
      <c r="I62" s="62">
        <f t="shared" si="3"/>
        <v>30</v>
      </c>
      <c r="J62" s="62">
        <v>62.26</v>
      </c>
      <c r="K62" s="60"/>
    </row>
    <row r="63" spans="1:11">
      <c r="A63" s="59">
        <f t="shared" si="1"/>
        <v>63</v>
      </c>
      <c r="B63" s="63">
        <v>28</v>
      </c>
      <c r="C63" s="57" t="s">
        <v>154</v>
      </c>
      <c r="D63" s="62">
        <v>249045.44999999998</v>
      </c>
      <c r="E63" s="62">
        <v>73117.900000000009</v>
      </c>
      <c r="F63" s="62">
        <f t="shared" si="2"/>
        <v>175927.55</v>
      </c>
      <c r="G63" s="62">
        <v>0</v>
      </c>
      <c r="H63" s="62">
        <f>ROUND(F63*$H$11,0)</f>
        <v>1940</v>
      </c>
      <c r="I63" s="62">
        <f t="shared" si="3"/>
        <v>332</v>
      </c>
      <c r="J63" s="62">
        <v>655.86</v>
      </c>
      <c r="K63" s="60"/>
    </row>
    <row r="64" spans="1:11">
      <c r="A64" s="59">
        <f t="shared" si="1"/>
        <v>64</v>
      </c>
      <c r="B64" s="63">
        <v>30</v>
      </c>
      <c r="C64" s="57" t="s">
        <v>153</v>
      </c>
      <c r="D64" s="62">
        <v>342996.13000000012</v>
      </c>
      <c r="E64" s="62">
        <v>46065.07</v>
      </c>
      <c r="F64" s="62">
        <f t="shared" si="2"/>
        <v>296931.06000000011</v>
      </c>
      <c r="G64" s="62">
        <v>0</v>
      </c>
      <c r="H64" s="62">
        <f>ROUND(F64*$H$11,0)</f>
        <v>3274</v>
      </c>
      <c r="I64" s="62">
        <f t="shared" si="3"/>
        <v>560</v>
      </c>
      <c r="J64" s="62">
        <v>903.27999999999986</v>
      </c>
      <c r="K64" s="60"/>
    </row>
    <row r="65" spans="1:11">
      <c r="A65" s="59">
        <f t="shared" si="1"/>
        <v>65</v>
      </c>
      <c r="B65" s="63">
        <v>31</v>
      </c>
      <c r="C65" s="57" t="s">
        <v>152</v>
      </c>
      <c r="D65" s="62">
        <v>2646722.66</v>
      </c>
      <c r="E65" s="62">
        <v>518625.73</v>
      </c>
      <c r="F65" s="62">
        <f t="shared" si="2"/>
        <v>2128096.9300000002</v>
      </c>
      <c r="G65" s="62">
        <v>0</v>
      </c>
      <c r="H65" s="62">
        <f>ROUND(F65*$H$10,0)</f>
        <v>3192</v>
      </c>
      <c r="I65" s="62">
        <f t="shared" si="3"/>
        <v>4011</v>
      </c>
      <c r="J65" s="62">
        <v>6925.62</v>
      </c>
      <c r="K65" s="60"/>
    </row>
    <row r="66" spans="1:11">
      <c r="A66" s="59">
        <f t="shared" ref="A66:A74" si="4">A65+1</f>
        <v>66</v>
      </c>
      <c r="B66" s="63">
        <v>32</v>
      </c>
      <c r="C66" s="57" t="s">
        <v>151</v>
      </c>
      <c r="D66" s="62">
        <v>953827.33</v>
      </c>
      <c r="E66" s="62">
        <v>195914.07</v>
      </c>
      <c r="F66" s="62">
        <f t="shared" si="2"/>
        <v>757913.26</v>
      </c>
      <c r="G66" s="62">
        <v>0</v>
      </c>
      <c r="H66" s="62">
        <f>ROUND(F66*$H$10,0)</f>
        <v>1137</v>
      </c>
      <c r="I66" s="62">
        <f t="shared" si="3"/>
        <v>1429</v>
      </c>
      <c r="J66" s="62">
        <v>2527.6399999999994</v>
      </c>
      <c r="K66" s="60"/>
    </row>
    <row r="67" spans="1:11">
      <c r="A67" s="59">
        <f t="shared" si="4"/>
        <v>67</v>
      </c>
      <c r="B67" s="63">
        <v>34</v>
      </c>
      <c r="C67" s="57" t="s">
        <v>150</v>
      </c>
      <c r="D67" s="62">
        <v>127547.22</v>
      </c>
      <c r="E67" s="62">
        <v>34414.020000000004</v>
      </c>
      <c r="F67" s="62">
        <f t="shared" si="2"/>
        <v>93133.2</v>
      </c>
      <c r="G67" s="62">
        <v>0</v>
      </c>
      <c r="H67" s="62">
        <f>ROUND(F67*$H$10,0)</f>
        <v>140</v>
      </c>
      <c r="I67" s="62">
        <f t="shared" si="3"/>
        <v>176</v>
      </c>
      <c r="J67" s="62">
        <v>333.7700000000001</v>
      </c>
      <c r="K67" s="60"/>
    </row>
    <row r="68" spans="1:11">
      <c r="A68" s="59">
        <f t="shared" si="4"/>
        <v>68</v>
      </c>
      <c r="B68" s="63">
        <v>34</v>
      </c>
      <c r="C68" s="57" t="s">
        <v>149</v>
      </c>
      <c r="D68" s="62">
        <v>99165.25</v>
      </c>
      <c r="E68" s="62">
        <v>24654.530000000002</v>
      </c>
      <c r="F68" s="62">
        <f t="shared" si="2"/>
        <v>74510.720000000001</v>
      </c>
      <c r="G68" s="62">
        <v>0</v>
      </c>
      <c r="H68" s="62">
        <f>ROUND(F68*$H$10,0)</f>
        <v>112</v>
      </c>
      <c r="I68" s="62">
        <f t="shared" si="3"/>
        <v>140</v>
      </c>
      <c r="J68" s="62">
        <v>303.29000000000002</v>
      </c>
      <c r="K68" s="60"/>
    </row>
    <row r="69" spans="1:11">
      <c r="A69" s="59">
        <f t="shared" si="4"/>
        <v>69</v>
      </c>
      <c r="B69" s="63">
        <v>35</v>
      </c>
      <c r="C69" s="57" t="s">
        <v>148</v>
      </c>
      <c r="D69" s="62">
        <v>397833.35</v>
      </c>
      <c r="E69" s="62">
        <v>106672.04</v>
      </c>
      <c r="F69" s="62">
        <f t="shared" si="2"/>
        <v>291161.31</v>
      </c>
      <c r="G69" s="62">
        <v>0</v>
      </c>
      <c r="H69" s="62">
        <f>ROUND(F69*$H$10,0)</f>
        <v>437</v>
      </c>
      <c r="I69" s="62">
        <f t="shared" si="3"/>
        <v>549</v>
      </c>
      <c r="J69" s="62">
        <v>875.23</v>
      </c>
      <c r="K69" s="60"/>
    </row>
    <row r="70" spans="1:11">
      <c r="A70" s="59">
        <f t="shared" si="4"/>
        <v>70</v>
      </c>
      <c r="B70" s="63">
        <v>38</v>
      </c>
      <c r="C70" s="57" t="s">
        <v>147</v>
      </c>
      <c r="D70" s="62">
        <v>2097195.54</v>
      </c>
      <c r="E70" s="62">
        <v>302153.49</v>
      </c>
      <c r="F70" s="62">
        <f t="shared" si="2"/>
        <v>1795042.05</v>
      </c>
      <c r="G70" s="62">
        <v>0</v>
      </c>
      <c r="H70" s="62">
        <f>ROUND(F70*$H$11,0)</f>
        <v>19790</v>
      </c>
      <c r="I70" s="62">
        <f t="shared" si="3"/>
        <v>3384</v>
      </c>
      <c r="J70" s="62">
        <v>5924.58</v>
      </c>
      <c r="K70" s="60"/>
    </row>
    <row r="71" spans="1:11">
      <c r="A71" s="59">
        <f t="shared" si="4"/>
        <v>71</v>
      </c>
      <c r="B71" s="63">
        <v>39</v>
      </c>
      <c r="C71" s="57" t="s">
        <v>146</v>
      </c>
      <c r="D71" s="62">
        <v>11027713.830000002</v>
      </c>
      <c r="E71" s="62">
        <v>1183825.46</v>
      </c>
      <c r="F71" s="62">
        <f t="shared" si="2"/>
        <v>9843888.370000001</v>
      </c>
      <c r="G71" s="62">
        <v>0</v>
      </c>
      <c r="H71" s="62">
        <f>ROUND(F71*$H$11,0)</f>
        <v>108529</v>
      </c>
      <c r="I71" s="62">
        <f t="shared" si="3"/>
        <v>18555</v>
      </c>
      <c r="J71" s="62">
        <v>31153.320000000011</v>
      </c>
      <c r="K71" s="60"/>
    </row>
    <row r="72" spans="1:11">
      <c r="A72" s="59">
        <f t="shared" si="4"/>
        <v>72</v>
      </c>
      <c r="B72" s="63">
        <v>40</v>
      </c>
      <c r="C72" s="57" t="s">
        <v>145</v>
      </c>
      <c r="D72" s="62">
        <v>9864042.8499999996</v>
      </c>
      <c r="E72" s="62">
        <v>752379.98</v>
      </c>
      <c r="F72" s="62">
        <f t="shared" si="2"/>
        <v>9111662.8699999992</v>
      </c>
      <c r="G72" s="62">
        <v>0</v>
      </c>
      <c r="H72" s="62">
        <f>ROUND(F72*$H$11,0)</f>
        <v>100456</v>
      </c>
      <c r="I72" s="62">
        <f t="shared" si="3"/>
        <v>17175</v>
      </c>
      <c r="J72" s="62">
        <v>27865.93</v>
      </c>
      <c r="K72" s="60"/>
    </row>
    <row r="73" spans="1:11">
      <c r="A73" s="59">
        <f t="shared" si="4"/>
        <v>73</v>
      </c>
      <c r="D73" s="61"/>
      <c r="E73" s="61"/>
      <c r="F73" s="61"/>
      <c r="G73" s="61"/>
      <c r="H73" s="61"/>
      <c r="I73" s="61"/>
      <c r="J73" s="61"/>
      <c r="K73" s="60"/>
    </row>
    <row r="74" spans="1:11" ht="15" thickBot="1">
      <c r="A74" s="59">
        <f t="shared" si="4"/>
        <v>74</v>
      </c>
      <c r="C74" s="57" t="s">
        <v>144</v>
      </c>
      <c r="D74" s="58">
        <f t="shared" ref="D74:J74" si="5">SUM(D56:D72)</f>
        <v>39193639.68</v>
      </c>
      <c r="E74" s="58">
        <f t="shared" si="5"/>
        <v>5588266.3399999999</v>
      </c>
      <c r="F74" s="58">
        <f t="shared" si="5"/>
        <v>33605373.340000004</v>
      </c>
      <c r="G74" s="58">
        <f t="shared" si="5"/>
        <v>0</v>
      </c>
      <c r="H74" s="58">
        <f t="shared" si="5"/>
        <v>254401</v>
      </c>
      <c r="I74" s="58">
        <f t="shared" si="5"/>
        <v>63345</v>
      </c>
      <c r="J74" s="58">
        <f t="shared" si="5"/>
        <v>110243.85</v>
      </c>
    </row>
    <row r="75" spans="1:11" ht="15" thickTop="1"/>
  </sheetData>
  <mergeCells count="2">
    <mergeCell ref="C4:I4"/>
    <mergeCell ref="C5:I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4"/>
  <sheetViews>
    <sheetView zoomScale="90" zoomScaleNormal="90" workbookViewId="0">
      <selection activeCell="C8" sqref="C8"/>
    </sheetView>
  </sheetViews>
  <sheetFormatPr defaultColWidth="15.7109375" defaultRowHeight="12.75"/>
  <cols>
    <col min="1" max="1" width="4.7109375" customWidth="1"/>
    <col min="2" max="2" width="40.85546875" customWidth="1"/>
    <col min="5" max="5" width="3.7109375" customWidth="1"/>
  </cols>
  <sheetData>
    <row r="1" spans="1:16" ht="15.75">
      <c r="A1" s="4"/>
      <c r="B1" s="1"/>
      <c r="C1" s="1"/>
      <c r="D1" s="1"/>
      <c r="E1" s="1"/>
      <c r="F1" s="1"/>
      <c r="G1" s="1"/>
      <c r="H1" s="16" t="s">
        <v>143</v>
      </c>
      <c r="I1" s="1"/>
      <c r="J1" s="1"/>
      <c r="K1" s="1"/>
      <c r="L1" s="1"/>
      <c r="M1" s="1"/>
      <c r="N1" s="1"/>
      <c r="O1" s="1"/>
      <c r="P1" s="1"/>
    </row>
    <row r="2" spans="1:16" ht="14.25">
      <c r="A2" s="4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5">
      <c r="A3" s="79" t="s">
        <v>1</v>
      </c>
      <c r="B3" s="79"/>
      <c r="C3" s="79"/>
      <c r="D3" s="79"/>
      <c r="E3" s="79"/>
      <c r="F3" s="79"/>
      <c r="G3" s="79"/>
      <c r="H3" s="79"/>
      <c r="I3" s="1"/>
      <c r="J3" s="1"/>
      <c r="K3" s="1"/>
      <c r="L3" s="1"/>
      <c r="M3" s="1"/>
      <c r="N3" s="1"/>
      <c r="O3" s="1"/>
      <c r="P3" s="1"/>
    </row>
    <row r="4" spans="1:16" ht="15">
      <c r="A4" s="79" t="s">
        <v>2</v>
      </c>
      <c r="B4" s="79"/>
      <c r="C4" s="79"/>
      <c r="D4" s="79"/>
      <c r="E4" s="79"/>
      <c r="F4" s="79"/>
      <c r="G4" s="79"/>
      <c r="H4" s="79"/>
      <c r="I4" s="1"/>
      <c r="J4" s="1"/>
      <c r="K4" s="1"/>
      <c r="L4" s="1"/>
      <c r="M4" s="1"/>
      <c r="N4" s="1"/>
      <c r="O4" s="1"/>
      <c r="P4" s="1"/>
    </row>
    <row r="5" spans="1:16" ht="15">
      <c r="A5" s="79" t="s">
        <v>41</v>
      </c>
      <c r="B5" s="79"/>
      <c r="C5" s="79"/>
      <c r="D5" s="79"/>
      <c r="E5" s="79"/>
      <c r="F5" s="79"/>
      <c r="G5" s="79"/>
      <c r="H5" s="79"/>
      <c r="I5" s="1"/>
      <c r="J5" s="1"/>
      <c r="K5" s="1"/>
      <c r="L5" s="1"/>
      <c r="M5" s="1"/>
      <c r="N5" s="1"/>
      <c r="O5" s="1"/>
      <c r="P5" s="1"/>
    </row>
    <row r="6" spans="1:16" ht="14.25">
      <c r="A6" s="4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4.25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5" thickBot="1">
      <c r="A8" s="4"/>
      <c r="B8" s="1"/>
      <c r="C8" s="38" t="s">
        <v>139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14.25">
      <c r="A9" s="4"/>
      <c r="B9" s="1"/>
      <c r="C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14.25">
      <c r="A10" s="4"/>
      <c r="B10" s="7" t="s">
        <v>4</v>
      </c>
      <c r="C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14.25">
      <c r="A11" s="4" t="s">
        <v>3</v>
      </c>
      <c r="B11" s="5" t="s">
        <v>5</v>
      </c>
      <c r="C11" s="5">
        <f>'Supporting Detail'!E55</f>
        <v>19772</v>
      </c>
      <c r="F11" s="5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14.25">
      <c r="A12" s="4"/>
      <c r="B12" s="5"/>
      <c r="C12" s="5"/>
      <c r="F12" s="5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14.25">
      <c r="A13" s="4" t="s">
        <v>6</v>
      </c>
      <c r="B13" s="5" t="s">
        <v>7</v>
      </c>
      <c r="C13" s="5">
        <v>0</v>
      </c>
      <c r="F13" s="5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25">
      <c r="A14" s="4"/>
      <c r="B14" s="5"/>
      <c r="C14" s="5"/>
      <c r="F14" s="5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25">
      <c r="A15" s="4"/>
      <c r="B15" s="5"/>
      <c r="C15" s="5"/>
      <c r="F15" s="5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14.25">
      <c r="A16" s="4" t="s">
        <v>8</v>
      </c>
      <c r="B16" s="5" t="s">
        <v>9</v>
      </c>
      <c r="C16" s="8">
        <f>'Supporting Detail'!E60+'Supporting Detail'!E65</f>
        <v>1306</v>
      </c>
      <c r="F16" s="5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14.25">
      <c r="A17" s="4"/>
      <c r="B17" s="5"/>
      <c r="C17" s="5"/>
      <c r="E17" s="5"/>
      <c r="F17" s="5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14.25">
      <c r="A18" s="4"/>
      <c r="B18" s="5"/>
      <c r="C18" s="5"/>
      <c r="E18" s="5"/>
      <c r="F18" s="5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15" thickBot="1">
      <c r="A19" s="4" t="s">
        <v>11</v>
      </c>
      <c r="B19" s="5" t="s">
        <v>20</v>
      </c>
      <c r="C19" s="15">
        <f t="shared" ref="C19" si="0">C11+C13+C16</f>
        <v>21078</v>
      </c>
      <c r="E19" s="5"/>
      <c r="F19" s="5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15" thickTop="1">
      <c r="A20" s="4"/>
      <c r="B20" s="5"/>
      <c r="C20" s="14"/>
      <c r="E20" s="5"/>
      <c r="F20" s="5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14.25">
      <c r="A21" s="4"/>
      <c r="B21" s="6" t="s">
        <v>10</v>
      </c>
      <c r="C21" s="5"/>
      <c r="E21" s="5"/>
      <c r="F21" s="5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4.25">
      <c r="A22" s="4" t="s">
        <v>21</v>
      </c>
      <c r="B22" s="5" t="s">
        <v>12</v>
      </c>
      <c r="C22" s="5"/>
      <c r="E22" s="5"/>
      <c r="F22" s="5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14.25">
      <c r="A23" s="4"/>
      <c r="B23" s="5" t="s">
        <v>13</v>
      </c>
      <c r="C23" s="5">
        <f>'Supporting Detail'!D45</f>
        <v>591970.06000000006</v>
      </c>
      <c r="E23" s="5"/>
      <c r="F23" s="5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14.25">
      <c r="A24" s="4"/>
      <c r="B24" s="5" t="s">
        <v>14</v>
      </c>
      <c r="C24" s="8">
        <f>'Supporting Detail'!E45</f>
        <v>207921.71</v>
      </c>
      <c r="E24" s="5"/>
      <c r="F24" s="5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14.25">
      <c r="A25" s="4"/>
      <c r="B25" s="5" t="s">
        <v>15</v>
      </c>
      <c r="C25" s="5">
        <f t="shared" ref="C25" si="1">C23-C24</f>
        <v>384048.35000000009</v>
      </c>
      <c r="E25" s="5"/>
      <c r="F25" s="5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14.25">
      <c r="A26" s="4"/>
      <c r="B26" s="5" t="s">
        <v>16</v>
      </c>
      <c r="C26" s="8">
        <v>0</v>
      </c>
      <c r="E26" s="5"/>
      <c r="F26" s="5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15" thickBot="1">
      <c r="A27" s="4"/>
      <c r="B27" s="5" t="s">
        <v>17</v>
      </c>
      <c r="C27" s="9">
        <f t="shared" ref="C27" si="2">C25+C26</f>
        <v>384048.35000000009</v>
      </c>
      <c r="E27" s="5"/>
      <c r="F27" s="5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5" thickTop="1">
      <c r="A28" s="4"/>
      <c r="B28" s="5"/>
      <c r="C28" s="5"/>
      <c r="E28" s="5"/>
      <c r="F28" s="5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25">
      <c r="A29" s="4" t="s">
        <v>19</v>
      </c>
      <c r="B29" s="5" t="s">
        <v>18</v>
      </c>
      <c r="C29" s="10">
        <v>6.4879999999999993E-2</v>
      </c>
      <c r="D29" s="5" t="s">
        <v>138</v>
      </c>
      <c r="E29" s="5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14.25">
      <c r="A30" s="4"/>
      <c r="B30" s="5"/>
      <c r="C30" s="5"/>
      <c r="E30" s="5"/>
      <c r="F30" s="5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15" thickBot="1">
      <c r="A31" s="4" t="s">
        <v>22</v>
      </c>
      <c r="B31" s="5" t="s">
        <v>10</v>
      </c>
      <c r="C31" s="15">
        <f t="shared" ref="C31" si="3">C27*C29</f>
        <v>24917.056948000005</v>
      </c>
      <c r="E31" s="5"/>
      <c r="F31" s="5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15" thickTop="1">
      <c r="A32" s="4"/>
      <c r="B32" s="5"/>
      <c r="C32" s="5"/>
      <c r="E32" s="5"/>
      <c r="F32" s="5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14.25">
      <c r="A33" s="4" t="s">
        <v>23</v>
      </c>
      <c r="B33" s="5" t="s">
        <v>24</v>
      </c>
      <c r="C33" s="5"/>
      <c r="E33" s="5"/>
      <c r="F33" s="5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14.25">
      <c r="A34" s="4"/>
      <c r="B34" s="5" t="s">
        <v>25</v>
      </c>
      <c r="C34" s="5">
        <f t="shared" ref="C34" si="4">C19</f>
        <v>21078</v>
      </c>
      <c r="E34" s="5"/>
      <c r="F34" s="5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14.25">
      <c r="A35" s="4"/>
      <c r="B35" s="5" t="s">
        <v>26</v>
      </c>
      <c r="C35" s="8">
        <f t="shared" ref="C35" si="5">C31</f>
        <v>24917.056948000005</v>
      </c>
      <c r="E35" s="5"/>
      <c r="F35" s="5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5" thickBot="1">
      <c r="A36" s="4"/>
      <c r="B36" s="5" t="s">
        <v>27</v>
      </c>
      <c r="C36" s="9">
        <f t="shared" ref="C36" si="6">C34+C35</f>
        <v>45995.056948000005</v>
      </c>
      <c r="E36" s="5"/>
      <c r="F36" s="5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15" thickTop="1">
      <c r="A37" s="4"/>
      <c r="B37" s="5"/>
      <c r="C37" s="5"/>
      <c r="E37" s="5"/>
      <c r="F37" s="5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14.25">
      <c r="B38" s="6" t="s">
        <v>34</v>
      </c>
      <c r="C38" s="5"/>
      <c r="E38" s="5"/>
      <c r="F38" s="5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14.25">
      <c r="A39" s="4"/>
      <c r="B39" s="5" t="s">
        <v>140</v>
      </c>
      <c r="C39" s="5"/>
      <c r="E39" s="5"/>
      <c r="F39" s="5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14.25">
      <c r="A40" s="4"/>
      <c r="B40" s="5"/>
      <c r="C40" s="5"/>
      <c r="E40" s="5"/>
      <c r="F40" s="5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14.25">
      <c r="A41" s="4" t="s">
        <v>28</v>
      </c>
      <c r="B41" s="5" t="s">
        <v>37</v>
      </c>
      <c r="C41" s="51">
        <v>967199434</v>
      </c>
      <c r="D41" s="11">
        <f>ROUND(C41/C43,4)</f>
        <v>0.96930000000000005</v>
      </c>
      <c r="E41" s="5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14.25">
      <c r="A42" s="4"/>
      <c r="B42" s="5" t="s">
        <v>29</v>
      </c>
      <c r="C42" s="56">
        <v>30661296.330000002</v>
      </c>
      <c r="D42" s="12">
        <f>ROUND(C42/C43,4)</f>
        <v>3.0700000000000002E-2</v>
      </c>
      <c r="E42" s="5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15" thickBot="1">
      <c r="A43" s="4"/>
      <c r="B43" s="5" t="s">
        <v>30</v>
      </c>
      <c r="C43" s="15">
        <f t="shared" ref="C43" si="7">C41+C42</f>
        <v>997860730.33000004</v>
      </c>
      <c r="D43" s="13">
        <f>D41+D42</f>
        <v>1</v>
      </c>
      <c r="E43" s="5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15" thickTop="1">
      <c r="A44" s="4"/>
      <c r="B44" s="5"/>
      <c r="C44" s="5"/>
      <c r="E44" s="5"/>
      <c r="F44" s="5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14.25">
      <c r="A45" s="4" t="s">
        <v>35</v>
      </c>
      <c r="B45" s="5" t="s">
        <v>31</v>
      </c>
      <c r="C45" s="5">
        <f t="shared" ref="C45" si="8">C36</f>
        <v>45995.056948000005</v>
      </c>
      <c r="E45" s="5"/>
      <c r="F45" s="5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14.25">
      <c r="A46" s="4"/>
      <c r="B46" s="5" t="s">
        <v>32</v>
      </c>
      <c r="C46" s="12">
        <f>D41</f>
        <v>0.96930000000000005</v>
      </c>
      <c r="E46" s="5"/>
      <c r="F46" s="5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15" thickBot="1">
      <c r="A47" s="4"/>
      <c r="B47" s="5" t="s">
        <v>33</v>
      </c>
      <c r="C47" s="9">
        <f t="shared" ref="C47" si="9">C45*C46</f>
        <v>44583.008699696409</v>
      </c>
      <c r="E47" s="5"/>
      <c r="F47" s="5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15" thickTop="1">
      <c r="A48" s="4"/>
      <c r="B48" s="5"/>
      <c r="C48" s="5"/>
      <c r="E48" s="5"/>
      <c r="F48" s="5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14.25">
      <c r="A49" s="4"/>
      <c r="B49" s="6" t="s">
        <v>114</v>
      </c>
      <c r="C49" s="5"/>
      <c r="E49" s="5"/>
      <c r="F49" s="5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14.25">
      <c r="A50" s="4" t="s">
        <v>36</v>
      </c>
      <c r="B50" s="5" t="s">
        <v>33</v>
      </c>
      <c r="C50" s="5">
        <f t="shared" ref="C50" si="10">C47</f>
        <v>44583.008699696409</v>
      </c>
      <c r="E50" s="5"/>
      <c r="F50" s="5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4.25">
      <c r="A51" s="4" t="s">
        <v>39</v>
      </c>
      <c r="B51" s="5" t="s">
        <v>37</v>
      </c>
      <c r="C51" s="5">
        <f t="shared" ref="C51" si="11">C41</f>
        <v>967199434</v>
      </c>
      <c r="D51" s="5" t="s">
        <v>141</v>
      </c>
      <c r="E51" s="5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14.25">
      <c r="A52" s="4"/>
      <c r="B52" s="5"/>
      <c r="C52" s="5"/>
      <c r="D52" s="5" t="s">
        <v>38</v>
      </c>
      <c r="E52" s="5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" thickBot="1">
      <c r="A53" s="4"/>
      <c r="B53" s="5" t="s">
        <v>40</v>
      </c>
      <c r="C53" s="39">
        <f>ROUND(C50/C51,5)</f>
        <v>5.0000000000000002E-5</v>
      </c>
      <c r="E53" s="5"/>
      <c r="F53" s="5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15" thickTop="1">
      <c r="A54" s="4"/>
      <c r="B54" s="5"/>
      <c r="C54" s="10"/>
      <c r="E54" s="5"/>
      <c r="F54" s="5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15" thickBot="1">
      <c r="A55" s="4"/>
      <c r="B55" s="5" t="s">
        <v>132</v>
      </c>
      <c r="C55" s="53">
        <f>ROUND(C53,4)</f>
        <v>1E-4</v>
      </c>
      <c r="E55" s="5"/>
      <c r="F55" s="5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15" thickTop="1">
      <c r="A56" s="4"/>
      <c r="B56" s="5"/>
      <c r="C56" s="5"/>
      <c r="D56" s="5"/>
      <c r="E56" s="5"/>
      <c r="F56" s="5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14.25">
      <c r="A57" s="4"/>
      <c r="B57" s="5"/>
      <c r="C57" s="5"/>
      <c r="D57" s="5"/>
      <c r="E57" s="5"/>
      <c r="F57" s="5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14.25">
      <c r="A58" s="4"/>
      <c r="B58" s="5"/>
      <c r="C58" s="5"/>
      <c r="D58" s="5"/>
      <c r="E58" s="5"/>
      <c r="F58" s="5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14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14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14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14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14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14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</sheetData>
  <mergeCells count="3">
    <mergeCell ref="A3:H3"/>
    <mergeCell ref="A4:H4"/>
    <mergeCell ref="A5:H5"/>
  </mergeCells>
  <phoneticPr fontId="9" type="noConversion"/>
  <pageMargins left="1.2" right="0.45" top="0.75" bottom="0.5" header="0.3" footer="0.3"/>
  <pageSetup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06"/>
  <sheetViews>
    <sheetView zoomScale="90" zoomScaleNormal="90" workbookViewId="0">
      <selection activeCell="H48" sqref="H48"/>
    </sheetView>
  </sheetViews>
  <sheetFormatPr defaultRowHeight="12.75"/>
  <cols>
    <col min="1" max="1" width="38.7109375" customWidth="1"/>
    <col min="2" max="2" width="17.5703125" customWidth="1"/>
    <col min="3" max="3" width="33.42578125" bestFit="1" customWidth="1"/>
    <col min="4" max="4" width="15" bestFit="1" customWidth="1"/>
    <col min="5" max="5" width="16.28515625" bestFit="1" customWidth="1"/>
    <col min="6" max="6" width="15.7109375" customWidth="1"/>
    <col min="7" max="7" width="14.42578125" customWidth="1"/>
    <col min="8" max="8" width="23.28515625" bestFit="1" customWidth="1"/>
    <col min="9" max="9" width="2.28515625" customWidth="1"/>
    <col min="10" max="10" width="19.85546875" bestFit="1" customWidth="1"/>
    <col min="11" max="11" width="2.140625" customWidth="1"/>
    <col min="12" max="12" width="2.42578125" customWidth="1"/>
    <col min="13" max="15" width="13.28515625" bestFit="1" customWidth="1"/>
    <col min="16" max="16" width="12.5703125" customWidth="1"/>
    <col min="17" max="17" width="23.28515625" bestFit="1" customWidth="1"/>
    <col min="18" max="20" width="13.28515625" bestFit="1" customWidth="1"/>
    <col min="21" max="21" width="12.28515625" customWidth="1"/>
    <col min="22" max="22" width="2.42578125" customWidth="1"/>
  </cols>
  <sheetData>
    <row r="1" spans="1:18" ht="15">
      <c r="A1" s="19" t="s">
        <v>208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4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8" ht="14.25">
      <c r="A3" s="1"/>
      <c r="B3" s="1"/>
      <c r="C3" s="1"/>
      <c r="D3" s="80" t="s">
        <v>109</v>
      </c>
      <c r="E3" s="81"/>
      <c r="F3" s="81"/>
      <c r="G3" s="82"/>
      <c r="H3" s="41" t="s">
        <v>129</v>
      </c>
      <c r="I3" s="1"/>
      <c r="J3" s="1"/>
      <c r="K3" s="1"/>
    </row>
    <row r="4" spans="1:18" ht="15" thickBot="1">
      <c r="A4" s="26" t="s">
        <v>42</v>
      </c>
      <c r="B4" s="27" t="s">
        <v>0</v>
      </c>
      <c r="C4" s="27" t="s">
        <v>122</v>
      </c>
      <c r="D4" s="28" t="s">
        <v>43</v>
      </c>
      <c r="E4" s="28" t="s">
        <v>121</v>
      </c>
      <c r="F4" s="29" t="s">
        <v>108</v>
      </c>
      <c r="G4" s="29" t="s">
        <v>128</v>
      </c>
      <c r="H4" s="29" t="s">
        <v>130</v>
      </c>
      <c r="I4" s="1"/>
      <c r="K4" s="47"/>
    </row>
    <row r="5" spans="1:18" ht="14.25">
      <c r="A5" s="21"/>
      <c r="B5" s="22"/>
      <c r="C5" s="22"/>
      <c r="D5" s="23"/>
      <c r="E5" s="23"/>
      <c r="F5" s="24"/>
      <c r="G5" s="24"/>
      <c r="H5" s="18"/>
      <c r="I5" s="1"/>
      <c r="J5" s="1"/>
      <c r="K5" s="1"/>
    </row>
    <row r="6" spans="1:18" ht="14.25">
      <c r="A6" s="25" t="s">
        <v>137</v>
      </c>
      <c r="B6" s="22"/>
      <c r="C6" s="22"/>
      <c r="D6" s="23"/>
      <c r="E6" s="23"/>
      <c r="F6" s="24"/>
      <c r="G6" s="24"/>
      <c r="H6" s="18"/>
      <c r="I6" s="1"/>
      <c r="J6" s="1"/>
      <c r="K6" s="1"/>
    </row>
    <row r="7" spans="1:18" ht="14.25">
      <c r="A7" s="21"/>
      <c r="B7" s="22"/>
      <c r="C7" s="22"/>
      <c r="D7" s="23"/>
      <c r="E7" s="23"/>
      <c r="F7" s="24"/>
      <c r="G7" s="24"/>
      <c r="H7" s="18"/>
      <c r="I7" s="1"/>
      <c r="J7" s="1"/>
      <c r="K7" s="1"/>
    </row>
    <row r="8" spans="1:18" ht="14.25">
      <c r="A8" s="1" t="s">
        <v>123</v>
      </c>
      <c r="B8" s="17" t="s">
        <v>44</v>
      </c>
      <c r="C8" s="17" t="s">
        <v>45</v>
      </c>
      <c r="D8" s="18">
        <v>0</v>
      </c>
      <c r="E8" s="18">
        <v>0</v>
      </c>
      <c r="F8" s="18">
        <v>0</v>
      </c>
      <c r="G8" s="18">
        <v>0</v>
      </c>
      <c r="H8" s="54" t="s">
        <v>133</v>
      </c>
      <c r="I8" s="1"/>
      <c r="J8" s="1"/>
      <c r="K8" s="1"/>
    </row>
    <row r="9" spans="1:18" ht="14.25">
      <c r="A9" s="1"/>
      <c r="B9" s="17" t="s">
        <v>46</v>
      </c>
      <c r="C9" s="17" t="s">
        <v>47</v>
      </c>
      <c r="D9" s="18">
        <v>0</v>
      </c>
      <c r="E9" s="18">
        <v>0</v>
      </c>
      <c r="F9" s="18">
        <v>0</v>
      </c>
      <c r="G9" s="18">
        <v>0</v>
      </c>
      <c r="H9" s="54" t="s">
        <v>133</v>
      </c>
      <c r="I9" s="1"/>
      <c r="J9" s="1"/>
      <c r="K9" s="1"/>
    </row>
    <row r="10" spans="1:18" ht="14.25">
      <c r="A10" s="1"/>
      <c r="B10" s="17" t="s">
        <v>48</v>
      </c>
      <c r="C10" s="17" t="s">
        <v>49</v>
      </c>
      <c r="D10" s="18">
        <v>0</v>
      </c>
      <c r="E10" s="18">
        <v>0</v>
      </c>
      <c r="F10" s="18">
        <v>0</v>
      </c>
      <c r="G10" s="18">
        <v>0</v>
      </c>
      <c r="H10" s="54" t="s">
        <v>133</v>
      </c>
      <c r="I10" s="1"/>
      <c r="J10" s="1"/>
      <c r="K10" s="1"/>
    </row>
    <row r="11" spans="1:18" ht="14.25">
      <c r="A11" s="1"/>
      <c r="B11" s="17" t="s">
        <v>50</v>
      </c>
      <c r="C11" s="17" t="s">
        <v>51</v>
      </c>
      <c r="D11" s="18">
        <v>0</v>
      </c>
      <c r="E11" s="18">
        <v>0</v>
      </c>
      <c r="F11" s="18">
        <v>0</v>
      </c>
      <c r="G11" s="18">
        <v>0</v>
      </c>
      <c r="H11" s="54" t="s">
        <v>133</v>
      </c>
      <c r="I11" s="1"/>
      <c r="J11" s="1"/>
      <c r="K11" s="1"/>
    </row>
    <row r="12" spans="1:18" ht="14.25">
      <c r="A12" s="1"/>
      <c r="B12" s="17" t="s">
        <v>52</v>
      </c>
      <c r="C12" s="17" t="s">
        <v>53</v>
      </c>
      <c r="D12" s="18">
        <v>0</v>
      </c>
      <c r="E12" s="18">
        <v>0</v>
      </c>
      <c r="F12" s="18">
        <v>0</v>
      </c>
      <c r="G12" s="18">
        <v>0</v>
      </c>
      <c r="H12" s="54" t="s">
        <v>133</v>
      </c>
      <c r="I12" s="1"/>
      <c r="J12" s="1"/>
      <c r="K12" s="1"/>
    </row>
    <row r="13" spans="1:18" ht="14.25">
      <c r="A13" s="1"/>
      <c r="B13" s="17" t="s">
        <v>54</v>
      </c>
      <c r="C13" s="17" t="s">
        <v>55</v>
      </c>
      <c r="D13" s="18">
        <v>0</v>
      </c>
      <c r="E13" s="18">
        <v>0</v>
      </c>
      <c r="F13" s="18">
        <v>0</v>
      </c>
      <c r="G13" s="18">
        <v>0</v>
      </c>
      <c r="H13" s="54" t="s">
        <v>133</v>
      </c>
      <c r="I13" s="1"/>
      <c r="J13" s="1"/>
      <c r="K13" s="1"/>
    </row>
    <row r="14" spans="1:18" ht="14.25">
      <c r="A14" s="1"/>
      <c r="B14" s="17" t="s">
        <v>56</v>
      </c>
      <c r="C14" s="17" t="s">
        <v>57</v>
      </c>
      <c r="D14" s="18">
        <v>0</v>
      </c>
      <c r="E14" s="18">
        <v>0</v>
      </c>
      <c r="F14" s="18">
        <v>0</v>
      </c>
      <c r="G14" s="18">
        <v>0</v>
      </c>
      <c r="H14" s="54" t="s">
        <v>133</v>
      </c>
      <c r="I14" s="1"/>
      <c r="J14" s="1"/>
      <c r="K14" s="1"/>
    </row>
    <row r="15" spans="1:18" ht="14.25">
      <c r="A15" s="1"/>
      <c r="B15" s="17" t="s">
        <v>58</v>
      </c>
      <c r="C15" s="17" t="s">
        <v>59</v>
      </c>
      <c r="D15" s="18">
        <v>0</v>
      </c>
      <c r="E15" s="18">
        <v>0</v>
      </c>
      <c r="F15" s="18">
        <v>0</v>
      </c>
      <c r="G15" s="18">
        <v>0</v>
      </c>
      <c r="H15" s="54" t="s">
        <v>133</v>
      </c>
      <c r="I15" s="1"/>
      <c r="J15" s="1"/>
      <c r="K15" s="1"/>
    </row>
    <row r="16" spans="1:18" ht="14.25">
      <c r="A16" s="1"/>
      <c r="B16" s="17" t="s">
        <v>60</v>
      </c>
      <c r="C16" s="17" t="s">
        <v>61</v>
      </c>
      <c r="D16" s="18">
        <v>0</v>
      </c>
      <c r="E16" s="18">
        <v>0</v>
      </c>
      <c r="F16" s="18">
        <v>0</v>
      </c>
      <c r="G16" s="18">
        <v>0</v>
      </c>
      <c r="H16" s="54" t="s">
        <v>133</v>
      </c>
      <c r="I16" s="1"/>
      <c r="J16" s="1"/>
      <c r="K16" s="1"/>
    </row>
    <row r="17" spans="1:11" ht="14.25">
      <c r="A17" s="1"/>
      <c r="B17" s="17" t="s">
        <v>62</v>
      </c>
      <c r="C17" s="17" t="s">
        <v>63</v>
      </c>
      <c r="D17" s="18">
        <v>0</v>
      </c>
      <c r="E17" s="18">
        <v>0</v>
      </c>
      <c r="F17" s="18">
        <v>0</v>
      </c>
      <c r="G17" s="18">
        <v>0</v>
      </c>
      <c r="H17" s="54" t="s">
        <v>133</v>
      </c>
      <c r="I17" s="1"/>
      <c r="J17" s="1"/>
      <c r="K17" s="1"/>
    </row>
    <row r="18" spans="1:11" ht="14.25">
      <c r="A18" s="1"/>
      <c r="B18" s="17" t="s">
        <v>64</v>
      </c>
      <c r="C18" s="17" t="s">
        <v>65</v>
      </c>
      <c r="D18" s="18">
        <v>0</v>
      </c>
      <c r="E18" s="18">
        <v>0</v>
      </c>
      <c r="F18" s="18">
        <v>0</v>
      </c>
      <c r="G18" s="18">
        <v>0</v>
      </c>
      <c r="H18" s="54" t="s">
        <v>133</v>
      </c>
      <c r="I18" s="1"/>
      <c r="J18" s="1"/>
      <c r="K18" s="1"/>
    </row>
    <row r="19" spans="1:11" ht="14.25">
      <c r="A19" s="1"/>
      <c r="B19" s="1"/>
      <c r="C19" s="1"/>
      <c r="D19" s="18"/>
      <c r="E19" s="18"/>
      <c r="F19" s="18"/>
      <c r="G19" s="18"/>
      <c r="H19" s="44"/>
      <c r="I19" s="1"/>
      <c r="J19" s="1"/>
      <c r="K19" s="1"/>
    </row>
    <row r="20" spans="1:11" ht="14.25">
      <c r="A20" s="1" t="s">
        <v>124</v>
      </c>
      <c r="B20" s="17" t="s">
        <v>66</v>
      </c>
      <c r="C20" s="17" t="s">
        <v>67</v>
      </c>
      <c r="D20" s="18">
        <v>0</v>
      </c>
      <c r="E20" s="18">
        <v>0</v>
      </c>
      <c r="F20" s="18">
        <v>0</v>
      </c>
      <c r="G20" s="18">
        <v>0</v>
      </c>
      <c r="H20" s="54" t="s">
        <v>133</v>
      </c>
      <c r="I20" s="1"/>
      <c r="J20" s="1"/>
      <c r="K20" s="1"/>
    </row>
    <row r="21" spans="1:11" ht="14.25">
      <c r="A21" s="1"/>
      <c r="B21" s="2" t="s">
        <v>68</v>
      </c>
      <c r="C21" s="2" t="s">
        <v>69</v>
      </c>
      <c r="D21" s="18">
        <v>0</v>
      </c>
      <c r="E21" s="18">
        <v>0</v>
      </c>
      <c r="F21" s="18">
        <v>0</v>
      </c>
      <c r="G21" s="18">
        <v>0</v>
      </c>
      <c r="H21" s="54" t="s">
        <v>133</v>
      </c>
      <c r="I21" s="1"/>
      <c r="J21" s="1"/>
      <c r="K21" s="1"/>
    </row>
    <row r="22" spans="1:11" ht="14.25">
      <c r="A22" s="1"/>
      <c r="B22" s="2" t="s">
        <v>70</v>
      </c>
      <c r="C22" s="2" t="s">
        <v>71</v>
      </c>
      <c r="D22" s="18">
        <v>0</v>
      </c>
      <c r="E22" s="18">
        <v>0</v>
      </c>
      <c r="F22" s="18">
        <v>0</v>
      </c>
      <c r="G22" s="18">
        <v>0</v>
      </c>
      <c r="H22" s="54" t="s">
        <v>133</v>
      </c>
      <c r="I22" s="1"/>
      <c r="J22" s="1"/>
      <c r="K22" s="1"/>
    </row>
    <row r="23" spans="1:11" ht="14.25">
      <c r="A23" s="1"/>
      <c r="B23" s="2" t="s">
        <v>72</v>
      </c>
      <c r="C23" s="2" t="s">
        <v>73</v>
      </c>
      <c r="D23" s="18">
        <v>0</v>
      </c>
      <c r="E23" s="18">
        <v>0</v>
      </c>
      <c r="F23" s="18">
        <v>0</v>
      </c>
      <c r="G23" s="18">
        <v>0</v>
      </c>
      <c r="H23" s="54" t="s">
        <v>133</v>
      </c>
      <c r="I23" s="1"/>
      <c r="J23" s="1"/>
      <c r="K23" s="1"/>
    </row>
    <row r="24" spans="1:11" ht="14.25">
      <c r="A24" s="1"/>
      <c r="B24" s="2" t="s">
        <v>74</v>
      </c>
      <c r="C24" s="2" t="s">
        <v>75</v>
      </c>
      <c r="D24" s="18">
        <v>0</v>
      </c>
      <c r="E24" s="18">
        <v>0</v>
      </c>
      <c r="F24" s="18">
        <v>0</v>
      </c>
      <c r="G24" s="18">
        <v>0</v>
      </c>
      <c r="H24" s="54" t="s">
        <v>133</v>
      </c>
      <c r="I24" s="1"/>
      <c r="J24" s="1"/>
      <c r="K24" s="1"/>
    </row>
    <row r="25" spans="1:11" ht="14.25">
      <c r="A25" s="1"/>
      <c r="B25" s="2" t="s">
        <v>76</v>
      </c>
      <c r="C25" s="2" t="s">
        <v>77</v>
      </c>
      <c r="D25" s="18">
        <v>0</v>
      </c>
      <c r="E25" s="18">
        <v>0</v>
      </c>
      <c r="F25" s="18">
        <v>0</v>
      </c>
      <c r="G25" s="18">
        <v>0</v>
      </c>
      <c r="H25" s="54" t="s">
        <v>133</v>
      </c>
      <c r="I25" s="1"/>
      <c r="J25" s="1"/>
      <c r="K25" s="1"/>
    </row>
    <row r="26" spans="1:11" ht="14.25">
      <c r="A26" s="1"/>
      <c r="B26" s="2" t="s">
        <v>78</v>
      </c>
      <c r="C26" s="2" t="s">
        <v>79</v>
      </c>
      <c r="D26" s="18">
        <v>0</v>
      </c>
      <c r="E26" s="18">
        <v>0</v>
      </c>
      <c r="F26" s="18">
        <v>0</v>
      </c>
      <c r="G26" s="18">
        <v>0</v>
      </c>
      <c r="H26" s="54" t="s">
        <v>133</v>
      </c>
      <c r="I26" s="1"/>
      <c r="J26" s="1"/>
      <c r="K26" s="1"/>
    </row>
    <row r="27" spans="1:11" ht="14.25">
      <c r="A27" s="1"/>
      <c r="B27" s="2" t="s">
        <v>80</v>
      </c>
      <c r="C27" s="2" t="s">
        <v>81</v>
      </c>
      <c r="D27" s="18">
        <v>0</v>
      </c>
      <c r="E27" s="18">
        <v>0</v>
      </c>
      <c r="F27" s="18">
        <v>0</v>
      </c>
      <c r="G27" s="18">
        <v>0</v>
      </c>
      <c r="H27" s="54" t="s">
        <v>133</v>
      </c>
      <c r="I27" s="1"/>
      <c r="J27" s="1"/>
      <c r="K27" s="1"/>
    </row>
    <row r="28" spans="1:11" ht="14.25">
      <c r="A28" s="1"/>
      <c r="B28" s="2"/>
      <c r="C28" s="2"/>
      <c r="D28" s="42"/>
      <c r="E28" s="42"/>
      <c r="F28" s="42"/>
      <c r="G28" s="42"/>
      <c r="H28" s="43"/>
      <c r="I28" s="1"/>
      <c r="J28" s="1"/>
      <c r="K28" s="1"/>
    </row>
    <row r="29" spans="1:11" ht="14.25">
      <c r="A29" s="1" t="s">
        <v>125</v>
      </c>
      <c r="B29" s="2" t="s">
        <v>82</v>
      </c>
      <c r="C29" s="2" t="s">
        <v>83</v>
      </c>
      <c r="D29" s="18">
        <v>591970.06000000006</v>
      </c>
      <c r="E29" s="18">
        <v>207921.71</v>
      </c>
      <c r="F29" s="18">
        <v>384048.35</v>
      </c>
      <c r="G29" s="18">
        <v>1647.65</v>
      </c>
      <c r="H29" s="55" t="s">
        <v>134</v>
      </c>
      <c r="I29" s="1"/>
      <c r="J29" s="1"/>
      <c r="K29" s="1"/>
    </row>
    <row r="30" spans="1:11" ht="14.25">
      <c r="A30" s="1"/>
      <c r="B30" s="1"/>
      <c r="C30" s="1"/>
      <c r="D30" s="32"/>
      <c r="E30" s="32"/>
      <c r="F30" s="32"/>
      <c r="G30" s="32"/>
      <c r="H30" s="43"/>
      <c r="I30" s="1"/>
      <c r="J30" s="1"/>
      <c r="K30" s="1"/>
    </row>
    <row r="31" spans="1:11" ht="14.25">
      <c r="A31" s="1" t="s">
        <v>126</v>
      </c>
      <c r="B31" s="17" t="s">
        <v>84</v>
      </c>
      <c r="C31" s="17" t="s">
        <v>85</v>
      </c>
      <c r="D31" s="32">
        <v>0</v>
      </c>
      <c r="E31" s="32">
        <v>0</v>
      </c>
      <c r="F31" s="32">
        <v>0</v>
      </c>
      <c r="G31" s="32">
        <v>0</v>
      </c>
      <c r="H31" s="54" t="s">
        <v>133</v>
      </c>
      <c r="I31" s="1"/>
      <c r="J31" s="1"/>
      <c r="K31" s="1"/>
    </row>
    <row r="32" spans="1:11" ht="14.25">
      <c r="A32" s="1"/>
      <c r="B32" s="17" t="s">
        <v>86</v>
      </c>
      <c r="C32" s="17" t="s">
        <v>87</v>
      </c>
      <c r="D32" s="32">
        <v>0</v>
      </c>
      <c r="E32" s="32">
        <v>0</v>
      </c>
      <c r="F32" s="32">
        <v>0</v>
      </c>
      <c r="G32" s="32">
        <v>0</v>
      </c>
      <c r="H32" s="54" t="s">
        <v>133</v>
      </c>
      <c r="I32" s="1"/>
      <c r="J32" s="1"/>
      <c r="K32" s="1"/>
    </row>
    <row r="33" spans="1:16" ht="14.25">
      <c r="A33" s="1"/>
      <c r="B33" s="17" t="s">
        <v>88</v>
      </c>
      <c r="C33" s="17" t="s">
        <v>89</v>
      </c>
      <c r="D33" s="32">
        <v>0</v>
      </c>
      <c r="E33" s="32">
        <v>0</v>
      </c>
      <c r="F33" s="32">
        <v>0</v>
      </c>
      <c r="G33" s="32">
        <v>0</v>
      </c>
      <c r="H33" s="54" t="s">
        <v>133</v>
      </c>
      <c r="I33" s="1"/>
      <c r="J33" s="1"/>
      <c r="K33" s="1"/>
    </row>
    <row r="34" spans="1:16" ht="14.25">
      <c r="A34" s="1"/>
      <c r="B34" s="17" t="s">
        <v>90</v>
      </c>
      <c r="C34" s="17" t="s">
        <v>91</v>
      </c>
      <c r="D34" s="32">
        <v>0</v>
      </c>
      <c r="E34" s="32">
        <v>0</v>
      </c>
      <c r="F34" s="32">
        <v>0</v>
      </c>
      <c r="G34" s="32">
        <v>0</v>
      </c>
      <c r="H34" s="54" t="s">
        <v>133</v>
      </c>
      <c r="I34" s="1"/>
      <c r="J34" s="1"/>
      <c r="K34" s="1"/>
    </row>
    <row r="35" spans="1:16" ht="14.25">
      <c r="A35" s="1"/>
      <c r="B35" s="17" t="s">
        <v>92</v>
      </c>
      <c r="C35" s="17" t="s">
        <v>93</v>
      </c>
      <c r="D35" s="32">
        <v>0</v>
      </c>
      <c r="E35" s="32">
        <v>0</v>
      </c>
      <c r="F35" s="32">
        <v>0</v>
      </c>
      <c r="G35" s="32">
        <v>0</v>
      </c>
      <c r="H35" s="54" t="s">
        <v>133</v>
      </c>
      <c r="I35" s="1"/>
      <c r="J35" s="1"/>
      <c r="K35" s="1"/>
    </row>
    <row r="36" spans="1:16" ht="14.25">
      <c r="A36" s="1"/>
      <c r="B36" s="17" t="s">
        <v>94</v>
      </c>
      <c r="C36" s="17" t="s">
        <v>95</v>
      </c>
      <c r="D36" s="32">
        <v>0</v>
      </c>
      <c r="E36" s="32">
        <v>0</v>
      </c>
      <c r="F36" s="32">
        <v>0</v>
      </c>
      <c r="G36" s="32">
        <v>0</v>
      </c>
      <c r="H36" s="54" t="s">
        <v>133</v>
      </c>
      <c r="I36" s="1"/>
      <c r="J36" s="1"/>
      <c r="K36" s="1"/>
    </row>
    <row r="37" spans="1:16" ht="14.25">
      <c r="A37" s="1"/>
      <c r="B37" s="17" t="s">
        <v>96</v>
      </c>
      <c r="C37" s="17" t="s">
        <v>97</v>
      </c>
      <c r="D37" s="32">
        <v>0</v>
      </c>
      <c r="E37" s="32">
        <v>0</v>
      </c>
      <c r="F37" s="32">
        <v>0</v>
      </c>
      <c r="G37" s="32">
        <v>0</v>
      </c>
      <c r="H37" s="54" t="s">
        <v>133</v>
      </c>
      <c r="I37" s="1"/>
      <c r="J37" s="1"/>
      <c r="K37" s="1"/>
    </row>
    <row r="38" spans="1:16" ht="14.25">
      <c r="A38" s="1"/>
      <c r="B38" s="17" t="s">
        <v>98</v>
      </c>
      <c r="C38" s="17" t="s">
        <v>99</v>
      </c>
      <c r="D38" s="32">
        <v>0</v>
      </c>
      <c r="E38" s="32">
        <v>0</v>
      </c>
      <c r="F38" s="32">
        <v>0</v>
      </c>
      <c r="G38" s="32">
        <v>0</v>
      </c>
      <c r="H38" s="54" t="s">
        <v>133</v>
      </c>
      <c r="I38" s="1"/>
      <c r="J38" s="1"/>
      <c r="K38" s="1"/>
    </row>
    <row r="39" spans="1:16" ht="14.25">
      <c r="A39" s="1"/>
      <c r="B39" s="17" t="s">
        <v>100</v>
      </c>
      <c r="C39" s="17" t="s">
        <v>101</v>
      </c>
      <c r="D39" s="32">
        <v>0</v>
      </c>
      <c r="E39" s="32">
        <v>0</v>
      </c>
      <c r="F39" s="32">
        <v>0</v>
      </c>
      <c r="G39" s="32">
        <v>0</v>
      </c>
      <c r="H39" s="54" t="s">
        <v>133</v>
      </c>
      <c r="I39" s="1"/>
      <c r="J39" s="1"/>
      <c r="K39" s="1"/>
    </row>
    <row r="40" spans="1:16" ht="14.25">
      <c r="A40" s="1"/>
      <c r="B40" s="17" t="s">
        <v>102</v>
      </c>
      <c r="C40" s="17" t="s">
        <v>103</v>
      </c>
      <c r="D40" s="32">
        <v>0</v>
      </c>
      <c r="E40" s="32">
        <v>0</v>
      </c>
      <c r="F40" s="32">
        <v>0</v>
      </c>
      <c r="G40" s="32">
        <v>0</v>
      </c>
      <c r="H40" s="54" t="s">
        <v>133</v>
      </c>
      <c r="I40" s="1"/>
      <c r="J40" s="1"/>
      <c r="K40" s="1"/>
    </row>
    <row r="41" spans="1:16" ht="14.25">
      <c r="A41" s="1"/>
      <c r="B41" s="1"/>
      <c r="C41" s="1"/>
      <c r="D41" s="18"/>
      <c r="E41" s="18"/>
      <c r="F41" s="18"/>
      <c r="G41" s="18"/>
      <c r="H41" s="43"/>
      <c r="I41" s="1"/>
      <c r="J41" s="1"/>
      <c r="K41" s="1"/>
    </row>
    <row r="42" spans="1:16" ht="14.25">
      <c r="A42" s="1" t="s">
        <v>127</v>
      </c>
      <c r="B42" s="17" t="s">
        <v>104</v>
      </c>
      <c r="C42" s="17" t="s">
        <v>105</v>
      </c>
      <c r="D42" s="18">
        <v>0</v>
      </c>
      <c r="E42" s="18">
        <v>0</v>
      </c>
      <c r="F42" s="18">
        <v>0</v>
      </c>
      <c r="G42" s="18">
        <v>0</v>
      </c>
      <c r="H42" s="54" t="s">
        <v>133</v>
      </c>
      <c r="I42" s="1"/>
      <c r="J42" s="1"/>
      <c r="K42" s="1"/>
    </row>
    <row r="43" spans="1:16" ht="14.25">
      <c r="A43" s="1"/>
      <c r="B43" s="17" t="s">
        <v>106</v>
      </c>
      <c r="C43" s="17" t="s">
        <v>107</v>
      </c>
      <c r="D43" s="18">
        <v>0</v>
      </c>
      <c r="E43" s="18">
        <v>0</v>
      </c>
      <c r="F43" s="18">
        <v>0</v>
      </c>
      <c r="G43" s="18">
        <v>0</v>
      </c>
      <c r="H43" s="54" t="s">
        <v>133</v>
      </c>
      <c r="I43" s="1"/>
      <c r="J43" s="1"/>
      <c r="K43" s="1"/>
    </row>
    <row r="44" spans="1:16" ht="14.25">
      <c r="A44" s="1"/>
      <c r="B44" s="1"/>
      <c r="C44" s="1"/>
      <c r="D44" s="18"/>
      <c r="E44" s="18"/>
      <c r="F44" s="18"/>
      <c r="G44" s="18"/>
      <c r="H44" s="43"/>
      <c r="I44" s="1"/>
      <c r="J44" s="1"/>
      <c r="K44" s="1"/>
    </row>
    <row r="45" spans="1:16" ht="15">
      <c r="A45" s="19" t="s">
        <v>136</v>
      </c>
      <c r="B45" s="1"/>
      <c r="C45" s="1"/>
      <c r="D45" s="31">
        <f>SUM(D8:D18)+SUM(D20:D27)+D29+SUM(D31:D40)+D42+D43</f>
        <v>591970.06000000006</v>
      </c>
      <c r="E45" s="31">
        <f>SUM(E8:E18)+SUM(E20:E27)+E29+SUM(E31:E40)+E42+E43</f>
        <v>207921.71</v>
      </c>
      <c r="F45" s="31">
        <f>D45-E45</f>
        <v>384048.35000000009</v>
      </c>
      <c r="G45" s="31">
        <f>SUM(G8:G18)+SUM(G20:G27)+G29+SUM(G31:G40)+G42+G43</f>
        <v>1647.65</v>
      </c>
      <c r="H45" s="45"/>
      <c r="I45" s="1"/>
      <c r="J45" s="1"/>
      <c r="K45" s="1"/>
    </row>
    <row r="46" spans="1:16" ht="15">
      <c r="A46" s="19"/>
      <c r="B46" s="1"/>
      <c r="C46" s="1"/>
      <c r="D46" s="32"/>
      <c r="E46" s="32"/>
      <c r="F46" s="32"/>
      <c r="G46" s="32"/>
      <c r="H46" s="45"/>
      <c r="I46" s="1"/>
      <c r="J46" s="1"/>
      <c r="K46" s="1"/>
    </row>
    <row r="47" spans="1:16" ht="15">
      <c r="A47" s="19"/>
      <c r="B47" s="1"/>
      <c r="C47" s="1"/>
      <c r="D47" s="32"/>
      <c r="E47" s="32"/>
      <c r="F47" s="32"/>
      <c r="G47" s="32"/>
      <c r="H47" s="45"/>
      <c r="I47" s="1"/>
      <c r="J47" s="1"/>
      <c r="K47" s="1"/>
      <c r="L47" s="1"/>
      <c r="M47" s="1"/>
      <c r="N47" s="1"/>
      <c r="O47" s="1"/>
      <c r="P47" s="1"/>
    </row>
    <row r="48" spans="1:16" ht="15">
      <c r="A48" s="19" t="s">
        <v>142</v>
      </c>
      <c r="B48" s="1"/>
      <c r="C48" s="1"/>
      <c r="D48" s="32"/>
      <c r="E48" s="32"/>
      <c r="F48" s="32"/>
      <c r="G48" s="32"/>
      <c r="H48" s="45"/>
      <c r="I48" s="1"/>
      <c r="J48" s="1"/>
      <c r="K48" s="1"/>
      <c r="L48" s="1"/>
      <c r="M48" s="1"/>
      <c r="N48" s="1"/>
      <c r="O48" s="1"/>
      <c r="P48" s="1"/>
    </row>
    <row r="49" spans="1:16" ht="14.25">
      <c r="A49" s="1"/>
      <c r="B49" s="1"/>
      <c r="C49" s="1"/>
      <c r="D49" s="18"/>
      <c r="E49" s="18"/>
      <c r="F49" s="18"/>
      <c r="G49" s="18"/>
      <c r="H49" s="18"/>
      <c r="I49" s="1"/>
      <c r="J49" s="1"/>
      <c r="K49" s="1"/>
      <c r="L49" s="1"/>
      <c r="M49" s="1"/>
      <c r="N49" s="1"/>
      <c r="O49" s="1"/>
      <c r="P49" s="1"/>
    </row>
    <row r="50" spans="1:16" ht="15">
      <c r="A50" s="30" t="s">
        <v>135</v>
      </c>
      <c r="B50" s="19"/>
      <c r="C50" s="19"/>
      <c r="D50" s="20"/>
      <c r="E50" s="20"/>
      <c r="F50" s="20"/>
      <c r="G50" s="20"/>
      <c r="H50" s="20"/>
      <c r="I50" s="1"/>
      <c r="J50" s="1"/>
      <c r="K50" s="1"/>
      <c r="M50" s="1"/>
      <c r="N50" s="1"/>
      <c r="O50" s="1"/>
      <c r="P50" s="1"/>
    </row>
    <row r="51" spans="1:16" ht="14.25">
      <c r="A51" s="1"/>
      <c r="B51" s="1"/>
      <c r="C51" s="1"/>
      <c r="D51" s="18"/>
      <c r="E51" s="18"/>
      <c r="F51" s="18"/>
      <c r="G51" s="18"/>
      <c r="H51" s="18"/>
      <c r="I51" s="1"/>
      <c r="J51" s="1"/>
      <c r="K51" s="1"/>
      <c r="L51" s="1"/>
      <c r="M51" s="1"/>
      <c r="N51" s="1"/>
      <c r="O51" s="1"/>
      <c r="P51" s="1"/>
    </row>
    <row r="52" spans="1:16" ht="14.25">
      <c r="A52" s="1"/>
      <c r="B52" s="1"/>
      <c r="C52" s="33" t="s">
        <v>113</v>
      </c>
      <c r="D52" s="46"/>
      <c r="E52" s="3"/>
      <c r="F52" s="46"/>
      <c r="G52" s="3"/>
      <c r="I52" s="1"/>
      <c r="J52" s="1"/>
      <c r="K52" s="1"/>
      <c r="L52" s="1"/>
      <c r="M52" s="1"/>
      <c r="N52" s="1"/>
      <c r="O52" s="1"/>
      <c r="P52" s="1"/>
    </row>
    <row r="53" spans="1:16" ht="14.25">
      <c r="A53" s="1"/>
      <c r="B53" s="1"/>
      <c r="C53" s="1" t="s">
        <v>110</v>
      </c>
      <c r="D53" s="32"/>
      <c r="E53" s="18">
        <f>G45</f>
        <v>1647.65</v>
      </c>
      <c r="F53" s="32"/>
      <c r="G53" s="3"/>
      <c r="H53" s="3"/>
      <c r="I53" s="1"/>
      <c r="J53" s="1"/>
      <c r="K53" s="1"/>
      <c r="L53" s="1"/>
      <c r="M53" s="1"/>
      <c r="N53" s="1"/>
      <c r="O53" s="1"/>
      <c r="P53" s="1"/>
    </row>
    <row r="54" spans="1:16" ht="14.25">
      <c r="A54" s="1"/>
      <c r="B54" s="1"/>
      <c r="C54" s="1" t="s">
        <v>111</v>
      </c>
      <c r="D54" s="40"/>
      <c r="E54" s="34">
        <v>12</v>
      </c>
      <c r="F54" s="40"/>
      <c r="G54" s="3"/>
      <c r="H54" s="3"/>
      <c r="I54" s="1"/>
      <c r="J54" s="1"/>
      <c r="K54" s="1"/>
      <c r="L54" s="1"/>
      <c r="M54" s="1"/>
      <c r="N54" s="1"/>
      <c r="O54" s="1"/>
      <c r="P54" s="1"/>
    </row>
    <row r="55" spans="1:16" ht="15" thickBot="1">
      <c r="A55" s="1"/>
      <c r="B55" s="1"/>
      <c r="C55" s="1" t="s">
        <v>112</v>
      </c>
      <c r="D55" s="32"/>
      <c r="E55" s="35">
        <f>ROUND(E53*E54,0)</f>
        <v>19772</v>
      </c>
      <c r="F55" s="32"/>
      <c r="G55" s="3"/>
      <c r="H55" s="3"/>
      <c r="I55" s="1"/>
      <c r="J55" s="1"/>
      <c r="K55" s="1"/>
      <c r="L55" s="1"/>
      <c r="M55" s="1"/>
      <c r="N55" s="1"/>
      <c r="O55" s="1"/>
      <c r="P55" s="1"/>
    </row>
    <row r="56" spans="1:16" ht="15" thickTop="1">
      <c r="A56" s="1"/>
      <c r="B56" s="1"/>
      <c r="C56" s="1"/>
      <c r="D56" s="46"/>
      <c r="E56" s="3"/>
      <c r="F56" s="46"/>
      <c r="G56" s="3"/>
      <c r="H56" s="3"/>
      <c r="I56" s="1"/>
      <c r="J56" s="1"/>
      <c r="K56" s="1"/>
      <c r="L56" s="1"/>
      <c r="M56" s="1"/>
      <c r="N56" s="1"/>
      <c r="O56" s="1"/>
      <c r="P56" s="1"/>
    </row>
    <row r="57" spans="1:16" ht="14.25">
      <c r="A57" s="1"/>
      <c r="B57" s="1"/>
      <c r="C57" s="33" t="s">
        <v>115</v>
      </c>
      <c r="D57" s="46"/>
      <c r="E57" s="3"/>
      <c r="F57" s="46"/>
      <c r="G57" s="3"/>
      <c r="H57" s="3"/>
      <c r="I57" s="1"/>
      <c r="J57" s="1"/>
      <c r="K57" s="1"/>
      <c r="L57" s="1"/>
      <c r="M57" s="1"/>
      <c r="N57" s="1"/>
      <c r="O57" s="1"/>
      <c r="P57" s="1"/>
    </row>
    <row r="58" spans="1:16" ht="14.25">
      <c r="A58" s="1"/>
      <c r="B58" s="1"/>
      <c r="C58" s="1" t="s">
        <v>118</v>
      </c>
      <c r="D58" s="32"/>
      <c r="E58" s="18">
        <f>F45</f>
        <v>384048.35000000009</v>
      </c>
      <c r="F58" s="32"/>
      <c r="G58" s="3"/>
      <c r="H58" s="3"/>
      <c r="I58" s="1"/>
      <c r="J58" s="1"/>
      <c r="K58" s="1"/>
      <c r="L58" s="1"/>
      <c r="M58" s="1"/>
      <c r="N58" s="1"/>
      <c r="O58" s="1"/>
      <c r="P58" s="1"/>
    </row>
    <row r="59" spans="1:16" ht="14.25">
      <c r="A59" s="1"/>
      <c r="B59" s="1"/>
      <c r="C59" s="2" t="s">
        <v>131</v>
      </c>
      <c r="D59" s="47"/>
      <c r="E59" s="36">
        <v>1.9E-3</v>
      </c>
      <c r="F59" s="47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15" thickBot="1">
      <c r="A60" s="1"/>
      <c r="B60" s="1"/>
      <c r="C60" s="1" t="s">
        <v>116</v>
      </c>
      <c r="D60" s="32"/>
      <c r="E60" s="35">
        <f>ROUND(E58*E59,0)</f>
        <v>730</v>
      </c>
      <c r="F60" s="48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15" thickTop="1">
      <c r="A61" s="1"/>
      <c r="B61" s="1"/>
      <c r="F61" s="32"/>
      <c r="G61" s="1"/>
      <c r="H61" s="1"/>
    </row>
    <row r="62" spans="1:16" ht="14.25">
      <c r="A62" s="1"/>
      <c r="B62" s="1"/>
      <c r="C62" s="33" t="s">
        <v>117</v>
      </c>
      <c r="D62" s="47"/>
      <c r="E62" s="1"/>
      <c r="F62" s="47"/>
      <c r="G62" s="1"/>
      <c r="H62" s="1"/>
    </row>
    <row r="63" spans="1:16" ht="14.25">
      <c r="A63" s="1"/>
      <c r="B63" s="1"/>
      <c r="C63" s="1" t="s">
        <v>118</v>
      </c>
      <c r="D63" s="32"/>
      <c r="E63" s="18">
        <f>F45</f>
        <v>384048.35000000009</v>
      </c>
      <c r="F63" s="47"/>
      <c r="G63" s="1"/>
      <c r="H63" s="1"/>
    </row>
    <row r="64" spans="1:16" ht="14.25">
      <c r="A64" s="1"/>
      <c r="B64" s="1"/>
      <c r="C64" s="1" t="s">
        <v>119</v>
      </c>
      <c r="D64" s="49"/>
      <c r="E64" s="37">
        <v>1.5E-3</v>
      </c>
      <c r="F64" s="32"/>
      <c r="G64" s="1"/>
      <c r="H64" s="1"/>
    </row>
    <row r="65" spans="1:9" ht="15" thickBot="1">
      <c r="A65" s="1"/>
      <c r="B65" s="1"/>
      <c r="C65" s="1" t="s">
        <v>120</v>
      </c>
      <c r="D65" s="32"/>
      <c r="E65" s="35">
        <f>ROUND(E63*E64,0)</f>
        <v>576</v>
      </c>
      <c r="F65" s="49"/>
      <c r="G65" s="1"/>
      <c r="H65" s="1"/>
    </row>
    <row r="66" spans="1:9" ht="15" thickTop="1">
      <c r="A66" s="1"/>
      <c r="B66" s="1"/>
      <c r="F66" s="32"/>
      <c r="G66" s="1"/>
      <c r="H66" s="1"/>
    </row>
    <row r="67" spans="1:9" ht="14.25">
      <c r="H67" s="1"/>
    </row>
    <row r="68" spans="1:9">
      <c r="H68" s="50"/>
    </row>
    <row r="69" spans="1:9" ht="14.25">
      <c r="H69" s="1"/>
    </row>
    <row r="70" spans="1:9" ht="14.25">
      <c r="H70" s="1"/>
    </row>
    <row r="71" spans="1:9" ht="14.25">
      <c r="H71" s="1"/>
      <c r="I71" s="52"/>
    </row>
    <row r="72" spans="1:9" ht="14.25">
      <c r="H72" s="1"/>
      <c r="I72" s="52"/>
    </row>
    <row r="73" spans="1:9" ht="14.25">
      <c r="H73" s="1"/>
      <c r="I73" s="52"/>
    </row>
    <row r="74" spans="1:9" ht="14.25">
      <c r="H74" s="1"/>
      <c r="I74" s="52"/>
    </row>
    <row r="75" spans="1:9" ht="14.25">
      <c r="H75" s="1"/>
      <c r="I75" s="52"/>
    </row>
    <row r="76" spans="1:9" ht="14.25">
      <c r="H76" s="1"/>
      <c r="I76" s="52"/>
    </row>
    <row r="77" spans="1:9" ht="14.25">
      <c r="H77" s="1"/>
      <c r="I77" s="52"/>
    </row>
    <row r="78" spans="1:9" ht="14.25">
      <c r="H78" s="1"/>
      <c r="I78" s="52"/>
    </row>
    <row r="79" spans="1:9" ht="14.25">
      <c r="H79" s="1"/>
      <c r="I79" s="52"/>
    </row>
    <row r="80" spans="1:9" ht="14.25">
      <c r="I80" s="52"/>
    </row>
    <row r="81" spans="1:9" ht="14.25">
      <c r="I81" s="52"/>
    </row>
    <row r="82" spans="1:9" ht="14.25">
      <c r="A82" s="1"/>
      <c r="B82" s="1"/>
      <c r="C82" s="1"/>
      <c r="D82" s="1"/>
      <c r="E82" s="1"/>
      <c r="F82" s="1"/>
      <c r="G82" s="1"/>
      <c r="H82" s="1"/>
      <c r="I82" s="52"/>
    </row>
    <row r="83" spans="1:9">
      <c r="A83" s="50"/>
      <c r="B83" s="50"/>
      <c r="C83" s="50"/>
      <c r="D83" s="50"/>
      <c r="E83" s="50"/>
      <c r="F83" s="50"/>
      <c r="G83" s="50"/>
      <c r="H83" s="50"/>
    </row>
    <row r="84" spans="1:9">
      <c r="A84" s="50"/>
      <c r="B84" s="50"/>
      <c r="C84" s="50"/>
      <c r="D84" s="50"/>
      <c r="E84" s="50"/>
      <c r="F84" s="50"/>
      <c r="G84" s="50"/>
      <c r="H84" s="50"/>
    </row>
    <row r="85" spans="1:9">
      <c r="A85" s="50"/>
      <c r="B85" s="50"/>
      <c r="C85" s="50"/>
      <c r="D85" s="50"/>
      <c r="E85" s="50"/>
      <c r="F85" s="50"/>
      <c r="G85" s="50"/>
      <c r="H85" s="50"/>
    </row>
    <row r="86" spans="1:9">
      <c r="A86" s="50"/>
      <c r="B86" s="50"/>
      <c r="C86" s="50"/>
      <c r="D86" s="50"/>
      <c r="E86" s="50"/>
      <c r="F86" s="50"/>
      <c r="G86" s="50"/>
      <c r="H86" s="50"/>
    </row>
    <row r="87" spans="1:9">
      <c r="A87" s="50"/>
      <c r="B87" s="50"/>
      <c r="C87" s="50"/>
      <c r="D87" s="50"/>
      <c r="E87" s="50"/>
      <c r="F87" s="50"/>
      <c r="G87" s="50"/>
      <c r="H87" s="50"/>
    </row>
    <row r="88" spans="1:9">
      <c r="A88" s="50"/>
      <c r="B88" s="50"/>
      <c r="C88" s="50"/>
      <c r="D88" s="50"/>
      <c r="E88" s="50"/>
      <c r="F88" s="50"/>
      <c r="G88" s="50"/>
      <c r="H88" s="50"/>
    </row>
    <row r="89" spans="1:9">
      <c r="A89" s="50"/>
      <c r="B89" s="50"/>
      <c r="C89" s="50"/>
      <c r="D89" s="50"/>
      <c r="E89" s="50"/>
      <c r="F89" s="50"/>
      <c r="G89" s="50"/>
      <c r="H89" s="50"/>
    </row>
    <row r="90" spans="1:9">
      <c r="A90" s="50"/>
      <c r="B90" s="50"/>
      <c r="C90" s="50"/>
      <c r="D90" s="50"/>
      <c r="E90" s="50"/>
      <c r="F90" s="50"/>
      <c r="G90" s="50"/>
      <c r="H90" s="50"/>
    </row>
    <row r="91" spans="1:9">
      <c r="A91" s="50"/>
      <c r="B91" s="50"/>
      <c r="C91" s="50"/>
      <c r="D91" s="50"/>
      <c r="E91" s="50"/>
      <c r="F91" s="50"/>
      <c r="G91" s="50"/>
      <c r="H91" s="50"/>
    </row>
    <row r="92" spans="1:9">
      <c r="A92" s="50"/>
      <c r="B92" s="50"/>
      <c r="C92" s="50"/>
      <c r="D92" s="50"/>
      <c r="E92" s="50"/>
      <c r="F92" s="50"/>
      <c r="G92" s="50"/>
      <c r="H92" s="50"/>
    </row>
    <row r="93" spans="1:9">
      <c r="A93" s="50"/>
      <c r="B93" s="50"/>
      <c r="C93" s="50"/>
      <c r="D93" s="50"/>
      <c r="E93" s="50"/>
      <c r="F93" s="50"/>
      <c r="G93" s="50"/>
      <c r="H93" s="50"/>
    </row>
    <row r="94" spans="1:9">
      <c r="A94" s="50"/>
      <c r="B94" s="50"/>
      <c r="C94" s="50"/>
      <c r="D94" s="50"/>
      <c r="E94" s="50"/>
      <c r="F94" s="50"/>
      <c r="G94" s="50"/>
      <c r="H94" s="50"/>
    </row>
    <row r="95" spans="1:9">
      <c r="A95" s="50"/>
      <c r="B95" s="50"/>
      <c r="C95" s="50"/>
      <c r="D95" s="50"/>
      <c r="E95" s="50"/>
      <c r="F95" s="50"/>
      <c r="G95" s="50"/>
      <c r="H95" s="50"/>
    </row>
    <row r="96" spans="1:9">
      <c r="A96" s="50"/>
      <c r="B96" s="50"/>
      <c r="C96" s="50"/>
      <c r="D96" s="50"/>
      <c r="E96" s="50"/>
      <c r="F96" s="50"/>
      <c r="G96" s="50"/>
      <c r="H96" s="50"/>
    </row>
    <row r="97" spans="1:8">
      <c r="A97" s="50"/>
      <c r="B97" s="50"/>
      <c r="C97" s="50"/>
      <c r="D97" s="50"/>
      <c r="E97" s="50"/>
      <c r="F97" s="50"/>
      <c r="G97" s="50"/>
      <c r="H97" s="50"/>
    </row>
    <row r="98" spans="1:8">
      <c r="A98" s="50"/>
      <c r="B98" s="50"/>
      <c r="C98" s="50"/>
      <c r="D98" s="50"/>
      <c r="E98" s="50"/>
      <c r="F98" s="50"/>
      <c r="G98" s="50"/>
      <c r="H98" s="50"/>
    </row>
    <row r="99" spans="1:8">
      <c r="A99" s="50"/>
      <c r="B99" s="50"/>
      <c r="C99" s="50"/>
      <c r="D99" s="50"/>
      <c r="E99" s="50"/>
      <c r="F99" s="50"/>
      <c r="G99" s="50"/>
      <c r="H99" s="50"/>
    </row>
    <row r="100" spans="1:8">
      <c r="A100" s="50"/>
      <c r="B100" s="50"/>
      <c r="C100" s="50"/>
      <c r="D100" s="50"/>
      <c r="E100" s="50"/>
      <c r="F100" s="50"/>
      <c r="G100" s="50"/>
      <c r="H100" s="50"/>
    </row>
    <row r="101" spans="1:8">
      <c r="A101" s="50"/>
      <c r="B101" s="50"/>
      <c r="C101" s="50"/>
      <c r="D101" s="50"/>
      <c r="E101" s="50"/>
      <c r="F101" s="50"/>
      <c r="G101" s="50"/>
      <c r="H101" s="50"/>
    </row>
    <row r="102" spans="1:8">
      <c r="A102" s="50"/>
      <c r="B102" s="50"/>
      <c r="C102" s="50"/>
      <c r="D102" s="50"/>
      <c r="E102" s="50"/>
      <c r="F102" s="50"/>
      <c r="G102" s="50"/>
      <c r="H102" s="50"/>
    </row>
    <row r="103" spans="1:8">
      <c r="A103" s="50"/>
      <c r="B103" s="50"/>
      <c r="C103" s="50"/>
      <c r="D103" s="50"/>
      <c r="E103" s="50"/>
      <c r="F103" s="50"/>
      <c r="G103" s="50"/>
      <c r="H103" s="50"/>
    </row>
    <row r="104" spans="1:8">
      <c r="A104" s="50"/>
      <c r="B104" s="50"/>
      <c r="C104" s="50"/>
      <c r="D104" s="50"/>
      <c r="E104" s="50"/>
      <c r="F104" s="50"/>
      <c r="G104" s="50"/>
      <c r="H104" s="50"/>
    </row>
    <row r="105" spans="1:8">
      <c r="A105" s="50"/>
      <c r="B105" s="50"/>
      <c r="C105" s="50"/>
      <c r="D105" s="50"/>
      <c r="E105" s="50"/>
      <c r="F105" s="50"/>
      <c r="G105" s="50"/>
      <c r="H105" s="50"/>
    </row>
    <row r="106" spans="1:8">
      <c r="A106" s="50"/>
      <c r="B106" s="50"/>
      <c r="C106" s="50"/>
      <c r="D106" s="50"/>
      <c r="E106" s="50"/>
      <c r="F106" s="50"/>
      <c r="G106" s="50"/>
      <c r="H106" s="50"/>
    </row>
  </sheetData>
  <mergeCells count="1">
    <mergeCell ref="D3:G3"/>
  </mergeCells>
  <phoneticPr fontId="9" type="noConversion"/>
  <pageMargins left="1.2" right="0.45" top="1" bottom="0.75" header="0.3" footer="0.3"/>
  <pageSetup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BESF Calculation</vt:lpstr>
      <vt:lpstr>CCR ELG Project</vt:lpstr>
      <vt:lpstr>Supporting 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Cox</dc:creator>
  <cp:lastModifiedBy>Christian Everly</cp:lastModifiedBy>
  <cp:lastPrinted>2022-06-23T20:14:28Z</cp:lastPrinted>
  <dcterms:created xsi:type="dcterms:W3CDTF">2013-07-16T20:19:37Z</dcterms:created>
  <dcterms:modified xsi:type="dcterms:W3CDTF">2026-05-14T16:39:51Z</dcterms:modified>
</cp:coreProperties>
</file>