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Z:\Internal\01_Regulatory Services\02_Cases\2026 Cases\2026-00067 December 19, 2025 storm deferral\05_Application Package\As Filed\"/>
    </mc:Choice>
  </mc:AlternateContent>
  <xr:revisionPtr revIDLastSave="0" documentId="13_ncr:1_{910FBC95-6405-439E-963C-B958D3173538}" xr6:coauthVersionLast="47" xr6:coauthVersionMax="47" xr10:uidLastSave="{00000000-0000-0000-0000-000000000000}"/>
  <bookViews>
    <workbookView xWindow="-120" yWindow="-120" windowWidth="38640" windowHeight="21120" tabRatio="1000" xr2:uid="{00000000-000D-0000-FFFF-FFFF00000000}"/>
  </bookViews>
  <sheets>
    <sheet name="Summary" sheetId="22" r:id="rId1"/>
    <sheet name="Dec 18-19 -Thunder_Distr" sheetId="8" r:id="rId2"/>
  </sheets>
  <definedNames>
    <definedName name="_xlnm.Print_Area" localSheetId="1">'Dec 18-19 -Thunder_Distr'!$B$2:$Q$102</definedName>
    <definedName name="_xlnm.Print_Area" localSheetId="0">Summary!$A$1:$J$36</definedName>
    <definedName name="_xlnm.Print_Titles" localSheetId="1">'Dec 18-19 -Thunder_Distr'!$2:$8</definedName>
    <definedName name="TotalOTHours" localSheetId="1">'Dec 18-19 -Thunder_Distr'!$Q$13</definedName>
    <definedName name="TotalOTHours" localSheetId="0">#REF!</definedName>
    <definedName name="TotalOTHour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54" i="22" l="1"/>
  <c r="H54" i="22"/>
  <c r="J58" i="22"/>
  <c r="J57" i="22"/>
  <c r="J60" i="22" l="1"/>
  <c r="J46" i="22"/>
  <c r="J50" i="22"/>
  <c r="J52" i="22" l="1"/>
  <c r="G77" i="8"/>
  <c r="K9" i="8"/>
  <c r="L10" i="22"/>
  <c r="K71" i="8"/>
  <c r="L12" i="22" l="1"/>
  <c r="G37" i="8"/>
  <c r="I16" i="8"/>
  <c r="I17" i="8"/>
  <c r="N10" i="22" l="1"/>
  <c r="N12" i="22"/>
  <c r="K69" i="8"/>
  <c r="K63" i="8" l="1"/>
  <c r="Q63" i="8" s="1"/>
  <c r="N63" i="8" l="1"/>
  <c r="I77" i="8"/>
  <c r="P75" i="8"/>
  <c r="O75" i="8"/>
  <c r="N75" i="8"/>
  <c r="M75" i="8"/>
  <c r="K75" i="8"/>
  <c r="Q75" i="8" s="1"/>
  <c r="P73" i="8"/>
  <c r="O73" i="8"/>
  <c r="N73" i="8"/>
  <c r="M73" i="8"/>
  <c r="K73" i="8"/>
  <c r="Q73" i="8" s="1"/>
  <c r="P71" i="8"/>
  <c r="O71" i="8"/>
  <c r="N71" i="8"/>
  <c r="M71" i="8"/>
  <c r="Q71" i="8"/>
  <c r="Q69" i="8"/>
  <c r="K67" i="8"/>
  <c r="Q67" i="8" s="1"/>
  <c r="P69" i="8"/>
  <c r="O69" i="8"/>
  <c r="N69" i="8"/>
  <c r="M69" i="8"/>
  <c r="P67" i="8"/>
  <c r="O67" i="8"/>
  <c r="N67" i="8"/>
  <c r="M67" i="8"/>
  <c r="L77" i="8"/>
  <c r="J77" i="8"/>
  <c r="K10" i="8"/>
  <c r="O63" i="8" l="1"/>
  <c r="M63" i="8"/>
  <c r="H77" i="8" l="1"/>
  <c r="H21" i="8" l="1"/>
  <c r="I21" i="8"/>
  <c r="J21" i="8"/>
  <c r="G21" i="8"/>
  <c r="G31" i="8" l="1"/>
  <c r="H31" i="8"/>
  <c r="I31" i="8"/>
  <c r="P65" i="8"/>
  <c r="O65" i="8"/>
  <c r="N65" i="8"/>
  <c r="M65" i="8"/>
  <c r="K65" i="8"/>
  <c r="K77" i="8" s="1"/>
  <c r="G24" i="8"/>
  <c r="H24" i="8"/>
  <c r="K13" i="8"/>
  <c r="K12" i="8"/>
  <c r="P63" i="8"/>
  <c r="K34" i="8"/>
  <c r="K35" i="8"/>
  <c r="K36" i="8"/>
  <c r="K37" i="8"/>
  <c r="K38" i="8"/>
  <c r="K39" i="8"/>
  <c r="K40" i="8"/>
  <c r="K41" i="8"/>
  <c r="K42" i="8"/>
  <c r="K33" i="8"/>
  <c r="K29" i="8"/>
  <c r="K28" i="8"/>
  <c r="K27" i="8"/>
  <c r="K26" i="8"/>
  <c r="K16" i="8"/>
  <c r="K17" i="8"/>
  <c r="K18" i="8"/>
  <c r="K19" i="8"/>
  <c r="K20" i="8"/>
  <c r="K15" i="8"/>
  <c r="Q65" i="8" l="1"/>
  <c r="K21" i="8"/>
  <c r="K23" i="8"/>
  <c r="K24" i="8" s="1"/>
  <c r="I24" i="8"/>
  <c r="K30" i="8"/>
  <c r="K31" i="8" s="1"/>
  <c r="L81" i="8" l="1"/>
  <c r="Q78" i="8"/>
  <c r="P78" i="8"/>
  <c r="O78" i="8"/>
  <c r="N78" i="8"/>
  <c r="M78" i="8"/>
  <c r="K78" i="8"/>
  <c r="J78" i="8"/>
  <c r="I78" i="8"/>
  <c r="H78" i="8"/>
  <c r="G78" i="8"/>
  <c r="P77" i="8"/>
  <c r="Q55" i="8"/>
  <c r="K55" i="8"/>
  <c r="J53" i="8"/>
  <c r="J58" i="8" s="1"/>
  <c r="I53" i="8"/>
  <c r="I58" i="8" s="1"/>
  <c r="I81" i="8" s="1"/>
  <c r="G53" i="8"/>
  <c r="P52" i="8"/>
  <c r="O52" i="8"/>
  <c r="N52" i="8"/>
  <c r="M52" i="8"/>
  <c r="K52" i="8"/>
  <c r="P49" i="8"/>
  <c r="O49" i="8"/>
  <c r="N49" i="8"/>
  <c r="M49" i="8"/>
  <c r="K49" i="8"/>
  <c r="P47" i="8"/>
  <c r="O47" i="8"/>
  <c r="N47" i="8"/>
  <c r="M47" i="8"/>
  <c r="K47" i="8"/>
  <c r="P45" i="8"/>
  <c r="O45" i="8"/>
  <c r="N45" i="8"/>
  <c r="M45" i="8"/>
  <c r="K45" i="8"/>
  <c r="P43" i="8"/>
  <c r="O43" i="8"/>
  <c r="M43" i="8"/>
  <c r="H43" i="8"/>
  <c r="K43" i="8" s="1"/>
  <c r="P41" i="8"/>
  <c r="O41" i="8"/>
  <c r="N41" i="8"/>
  <c r="M41" i="8"/>
  <c r="P40" i="8"/>
  <c r="O40" i="8"/>
  <c r="N40" i="8"/>
  <c r="M40" i="8"/>
  <c r="P39" i="8"/>
  <c r="O39" i="8"/>
  <c r="N39" i="8"/>
  <c r="M39" i="8"/>
  <c r="P38" i="8"/>
  <c r="O38" i="8"/>
  <c r="N38" i="8"/>
  <c r="M38" i="8"/>
  <c r="P37" i="8"/>
  <c r="O37" i="8"/>
  <c r="N37" i="8"/>
  <c r="M37" i="8"/>
  <c r="P36" i="8"/>
  <c r="O36" i="8"/>
  <c r="N36" i="8"/>
  <c r="M36" i="8"/>
  <c r="P34" i="8"/>
  <c r="O34" i="8"/>
  <c r="N34" i="8"/>
  <c r="M34" i="8"/>
  <c r="P33" i="8"/>
  <c r="O33" i="8"/>
  <c r="N33" i="8"/>
  <c r="M33" i="8"/>
  <c r="P30" i="8"/>
  <c r="O30" i="8"/>
  <c r="N30" i="8"/>
  <c r="M30" i="8"/>
  <c r="P29" i="8"/>
  <c r="O29" i="8"/>
  <c r="N29" i="8"/>
  <c r="M29" i="8"/>
  <c r="Q28" i="8"/>
  <c r="P27" i="8"/>
  <c r="O27" i="8"/>
  <c r="N27" i="8"/>
  <c r="M27" i="8"/>
  <c r="Q26" i="8"/>
  <c r="P24" i="8"/>
  <c r="T23" i="8"/>
  <c r="Y20" i="8"/>
  <c r="Y23" i="8" s="1"/>
  <c r="Q23" i="8" s="1"/>
  <c r="O23" i="8" s="1"/>
  <c r="Q20" i="8"/>
  <c r="P19" i="8"/>
  <c r="O19" i="8"/>
  <c r="N19" i="8"/>
  <c r="M19" i="8"/>
  <c r="Q18" i="8"/>
  <c r="Q17" i="8"/>
  <c r="P16" i="8"/>
  <c r="O16" i="8"/>
  <c r="N16" i="8"/>
  <c r="M16" i="8"/>
  <c r="Q15" i="8"/>
  <c r="O13" i="8"/>
  <c r="N13" i="8"/>
  <c r="M13" i="8"/>
  <c r="T12" i="8"/>
  <c r="P12" i="8"/>
  <c r="O12" i="8"/>
  <c r="N12" i="8"/>
  <c r="M12" i="8"/>
  <c r="O10" i="8"/>
  <c r="N10" i="8"/>
  <c r="M10" i="8"/>
  <c r="Q9" i="8"/>
  <c r="M23" i="8" l="1"/>
  <c r="N23" i="8"/>
  <c r="G58" i="8"/>
  <c r="G81" i="8" s="1"/>
  <c r="J81" i="8"/>
  <c r="Q49" i="8"/>
  <c r="Q45" i="8"/>
  <c r="M21" i="8"/>
  <c r="P31" i="8"/>
  <c r="Q40" i="8"/>
  <c r="Q29" i="8"/>
  <c r="Q34" i="8"/>
  <c r="Q38" i="8"/>
  <c r="Q41" i="8"/>
  <c r="Q39" i="8"/>
  <c r="Q52" i="8"/>
  <c r="Q47" i="8"/>
  <c r="Q36" i="8"/>
  <c r="N31" i="8"/>
  <c r="Q33" i="8"/>
  <c r="Q37" i="8"/>
  <c r="N43" i="8"/>
  <c r="Q43" i="8" s="1"/>
  <c r="O31" i="8"/>
  <c r="P21" i="8"/>
  <c r="O53" i="8"/>
  <c r="Q16" i="8"/>
  <c r="Q30" i="8"/>
  <c r="M31" i="8"/>
  <c r="N21" i="8"/>
  <c r="O21" i="8"/>
  <c r="Q12" i="8"/>
  <c r="Q13" i="8"/>
  <c r="Q10" i="8"/>
  <c r="M53" i="8"/>
  <c r="P53" i="8"/>
  <c r="Q19" i="8"/>
  <c r="Q27" i="8"/>
  <c r="H53" i="8"/>
  <c r="H58" i="8" s="1"/>
  <c r="H81" i="8" s="1"/>
  <c r="K58" i="8" l="1"/>
  <c r="K81" i="8" s="1"/>
  <c r="N53" i="8"/>
  <c r="Q53" i="8" s="1"/>
  <c r="P58" i="8"/>
  <c r="P81" i="8" s="1"/>
  <c r="Q21" i="8"/>
  <c r="Q31" i="8"/>
  <c r="K53" i="8"/>
  <c r="N24" i="8" l="1"/>
  <c r="O24" i="8"/>
  <c r="O58" i="8" s="1"/>
  <c r="M24" i="8"/>
  <c r="M58" i="8" s="1"/>
  <c r="N58" i="8" l="1"/>
  <c r="Q24" i="8"/>
  <c r="Q58" i="8" l="1"/>
  <c r="Q77" i="8" l="1"/>
  <c r="Q81" i="8" s="1"/>
  <c r="M77" i="8" l="1"/>
  <c r="M81" i="8" s="1"/>
  <c r="N77" i="8" l="1"/>
  <c r="N81" i="8" s="1"/>
  <c r="O77" i="8"/>
  <c r="O81" i="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Lloyd E. Keyser</author>
    <author>tc={6D98BFB9-0CD8-4DCB-9CC4-2E8CE1228CE3}</author>
  </authors>
  <commentList>
    <comment ref="Y14" authorId="0" shapeId="0" xr:uid="{4370AA7A-ED48-4063-A214-5702D610F145}">
      <text>
        <r>
          <rPr>
            <b/>
            <sz val="8"/>
            <color indexed="81"/>
            <rFont val="Tahoma"/>
            <family val="2"/>
          </rPr>
          <t>Lloyd E. Keyser:</t>
        </r>
        <r>
          <rPr>
            <sz val="8"/>
            <color indexed="81"/>
            <rFont val="Tahoma"/>
            <family val="2"/>
          </rPr>
          <t xml:space="preserve">
Historical approach to calculation of Incremental Feet costs has been to compare fuel (usage &amp; cost) for each storm event month to the same period in a prior year.  The difference (an increase) is reasonabily thought to be caused by higher consumption due to the storm restoration effort.  The amount of increase is assumed to be equal to the storm's incremental fleet cost.
HOWEVER - the VSP initiated in April '10 caused a reduction in the </t>
        </r>
        <r>
          <rPr>
            <u/>
            <sz val="8"/>
            <color indexed="81"/>
            <rFont val="Tahoma"/>
            <family val="2"/>
          </rPr>
          <t>number</t>
        </r>
        <r>
          <rPr>
            <sz val="8"/>
            <color indexed="81"/>
            <rFont val="Tahoma"/>
            <family val="2"/>
          </rPr>
          <t xml:space="preserve"> of vehicles in service, and a corresponding overall reduction in fuel consumption, along with the headcount reductions.  This renders the prior-year historical approach meaningless (i.e., the total monthly fuel cost in June 2010 was</t>
        </r>
        <r>
          <rPr>
            <sz val="8"/>
            <color indexed="81"/>
            <rFont val="Tahoma"/>
            <family val="2"/>
          </rPr>
          <t xml:space="preserve"> </t>
        </r>
        <r>
          <rPr>
            <u/>
            <sz val="8"/>
            <color indexed="81"/>
            <rFont val="Tahoma"/>
            <family val="2"/>
          </rPr>
          <t>lower</t>
        </r>
        <r>
          <rPr>
            <sz val="8"/>
            <color indexed="81"/>
            <rFont val="Tahoma"/>
            <family val="2"/>
          </rPr>
          <t xml:space="preserve"> than in June 2009</t>
        </r>
        <r>
          <rPr>
            <sz val="8"/>
            <color indexed="81"/>
            <rFont val="Tahoma"/>
            <family val="2"/>
          </rPr>
          <t>, even with the additional consumption caused by restoration work following this major storm).
The new approach is to review the most recent historical incremental cost, as calculated in 2009 by the method described above, and to assume this amount is a fixed percentage of the total fleet cost.  That percentage from December 2009 is applied to the current storm total fleet cost and used to calculate the incremental storm fleet cost.  This approach is used going forward until such time as we have sufficient historical data to make a new, valid, "prior year" comparison.</t>
        </r>
      </text>
    </comment>
    <comment ref="Q63" authorId="1" shapeId="0" xr:uid="{6D98BFB9-0CD8-4DCB-9CC4-2E8CE1228CE3}">
      <text>
        <t>[Threaded comment]
Your version of Excel allows you to read this threaded comment; however, any edits to it will get removed if the file is opened in a newer version of Excel. Learn more: https://go.microsoft.com/fwlink/?linkid=870924
Comment:
    storm restoration Friday-Monday; DHE weekend time would all be incremental</t>
      </text>
    </comment>
  </commentList>
</comments>
</file>

<file path=xl/sharedStrings.xml><?xml version="1.0" encoding="utf-8"?>
<sst xmlns="http://schemas.openxmlformats.org/spreadsheetml/2006/main" count="153" uniqueCount="120">
  <si>
    <t>KENTUCKY POWER COMPANY</t>
  </si>
  <si>
    <t>EXPENSE DEFERRAL REQUEST</t>
  </si>
  <si>
    <t>Incremental</t>
  </si>
  <si>
    <t>Major Storms</t>
  </si>
  <si>
    <t>Storm Dates</t>
  </si>
  <si>
    <t>Kentucky Power</t>
  </si>
  <si>
    <t>Major Event Cost Recap</t>
  </si>
  <si>
    <t>A</t>
  </si>
  <si>
    <t>B</t>
  </si>
  <si>
    <t>C</t>
  </si>
  <si>
    <t>D</t>
  </si>
  <si>
    <t>A+B+C+D</t>
  </si>
  <si>
    <t>Detailed Restoration Costs</t>
  </si>
  <si>
    <t>Capitalized</t>
  </si>
  <si>
    <t>Accumulated</t>
  </si>
  <si>
    <t>Expensed</t>
  </si>
  <si>
    <t>Unallocated</t>
  </si>
  <si>
    <t>Total Cost</t>
  </si>
  <si>
    <t>Depreciation</t>
  </si>
  <si>
    <t>(Capital)</t>
  </si>
  <si>
    <t>(Removal)</t>
  </si>
  <si>
    <t>(O&amp;M)</t>
  </si>
  <si>
    <t>to Restore</t>
  </si>
  <si>
    <t>In House Costs</t>
  </si>
  <si>
    <t>Regular Time</t>
  </si>
  <si>
    <t>Dollars</t>
  </si>
  <si>
    <t>Salary &amp; Wages</t>
  </si>
  <si>
    <t>Hours</t>
  </si>
  <si>
    <t>Overtime</t>
  </si>
  <si>
    <t>Incremental Fleet Calculation:</t>
  </si>
  <si>
    <t>Salary &amp; Wage</t>
  </si>
  <si>
    <t>ST Fringes</t>
  </si>
  <si>
    <t>Overheads</t>
  </si>
  <si>
    <t>OT Fringes</t>
  </si>
  <si>
    <t>2009 Storms 8 &amp; 9 - Total Fleet Cost</t>
  </si>
  <si>
    <t>Other Labor Fringes</t>
  </si>
  <si>
    <t>Incentives</t>
  </si>
  <si>
    <t>Construction/Retirement</t>
  </si>
  <si>
    <t>2009 Storms 8 &amp; 9 - Calculated Incremental Fleet Cost</t>
  </si>
  <si>
    <t>All Other Overheads</t>
  </si>
  <si>
    <t>Total Salary &amp; Wages</t>
  </si>
  <si>
    <t>Historical % Of Incremental to Total</t>
  </si>
  <si>
    <t>Transportation</t>
  </si>
  <si>
    <t>Fleet</t>
  </si>
  <si>
    <t>Total Transportation</t>
  </si>
  <si>
    <t>Other Cost Category</t>
  </si>
  <si>
    <t>Cell Phone</t>
  </si>
  <si>
    <t>Lump Sum Pmts</t>
  </si>
  <si>
    <t>External Communications</t>
  </si>
  <si>
    <t>Employee Expenses</t>
  </si>
  <si>
    <t>Misc</t>
  </si>
  <si>
    <t>Total Other Cost Category</t>
  </si>
  <si>
    <t>Materials &amp;</t>
  </si>
  <si>
    <t xml:space="preserve">Towers, Poles, </t>
  </si>
  <si>
    <t>Poles</t>
  </si>
  <si>
    <t>Supplies</t>
  </si>
  <si>
    <t>&amp; Fixtures</t>
  </si>
  <si>
    <t>Cross arms</t>
  </si>
  <si>
    <t>Overhead Conductors</t>
  </si>
  <si>
    <t>Wire</t>
  </si>
  <si>
    <t>&amp; Devices</t>
  </si>
  <si>
    <t>Cutouts</t>
  </si>
  <si>
    <t>Splices</t>
  </si>
  <si>
    <t>Transformer</t>
  </si>
  <si>
    <t>Insulator</t>
  </si>
  <si>
    <t>Other</t>
  </si>
  <si>
    <t>Line Transformers</t>
  </si>
  <si>
    <t>Services</t>
  </si>
  <si>
    <t>Meters</t>
  </si>
  <si>
    <t>Lighting &amp; Signal</t>
  </si>
  <si>
    <t>Systems</t>
  </si>
  <si>
    <t xml:space="preserve">Total Materials </t>
  </si>
  <si>
    <t>Cost of Providing</t>
  </si>
  <si>
    <t>Temporary Electric Svc</t>
  </si>
  <si>
    <t>TOTAL IN HOUSE COSTS</t>
  </si>
  <si>
    <t>Outside Contracted Services</t>
  </si>
  <si>
    <t>D.H. Elliot</t>
  </si>
  <si>
    <t>TOTAL OUTSIDE CONTRACTED SERVICES</t>
  </si>
  <si>
    <t>Total Restoration Costs</t>
  </si>
  <si>
    <t>Total</t>
  </si>
  <si>
    <t>Distribution O&amp;M</t>
  </si>
  <si>
    <t>Allocation Factor</t>
  </si>
  <si>
    <t>JMED</t>
  </si>
  <si>
    <t>Storm Project</t>
  </si>
  <si>
    <t>2025 Storms</t>
  </si>
  <si>
    <t>Costs</t>
  </si>
  <si>
    <t>2025-00031</t>
  </si>
  <si>
    <t>TRC</t>
  </si>
  <si>
    <t>5 Star</t>
  </si>
  <si>
    <t>DMS25KK11</t>
  </si>
  <si>
    <t>New River</t>
  </si>
  <si>
    <t>Flagging</t>
  </si>
  <si>
    <t>Forestry</t>
  </si>
  <si>
    <t>DHE-Co Ops</t>
  </si>
  <si>
    <t>12/18/2025 Thunderstorm TOTAL COST</t>
  </si>
  <si>
    <t>12/18/2025 Thunderstorm INCREMENTAL COST</t>
  </si>
  <si>
    <t>Thunderstorm 12/18/2025</t>
  </si>
  <si>
    <t>Jurisdictional Base Level</t>
  </si>
  <si>
    <t>Jurisdiction Amount - Transmission - Base Rate Level</t>
  </si>
  <si>
    <t>Transmission Storm TY Amount</t>
  </si>
  <si>
    <t>Jurisdiction Amount - Distribution - Base Rate Level</t>
  </si>
  <si>
    <t>Distribution Storm TY Amount</t>
  </si>
  <si>
    <t>Total JMED Storm Projects</t>
  </si>
  <si>
    <t>DMS25KK08</t>
  </si>
  <si>
    <t>2025 Feb 15 Thunderstorm Trans</t>
  </si>
  <si>
    <t>DMS25KK03</t>
  </si>
  <si>
    <t xml:space="preserve">2025 Feb 15 Thunderstorm Distr </t>
  </si>
  <si>
    <t>DMS25KK01</t>
  </si>
  <si>
    <t>2025 Jan 5 Snowstorm Distr</t>
  </si>
  <si>
    <t>2026-00067</t>
  </si>
  <si>
    <t>Application</t>
  </si>
  <si>
    <t>Deferral</t>
  </si>
  <si>
    <t>KEPCS2502</t>
  </si>
  <si>
    <t>2025 May 16-17 Thunderstorm</t>
  </si>
  <si>
    <t>2025 Dec 18-19Thunderstorm</t>
  </si>
  <si>
    <t>Total Deferral Request in this Application (2026-00067)</t>
  </si>
  <si>
    <t>2025-00264</t>
  </si>
  <si>
    <t>Less: Approved Deferral in 2025-00031</t>
  </si>
  <si>
    <t>Less: Approved Deferral in 2025-00264</t>
  </si>
  <si>
    <t>Less: Jursidictional Base Amount (absorbed in 2025-00031)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</si>
</sst>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6" formatCode="&quot;$&quot;#,##0_);[Red]\(&quot;$&quot;#,##0\)"/>
    <numFmt numFmtId="42" formatCode="_(&quot;$&quot;* #,##0_);_(&quot;$&quot;* \(#,##0\);_(&quot;$&quot;* &quot;-&quot;_);_(@_)"/>
    <numFmt numFmtId="44" formatCode="_(&quot;$&quot;* #,##0.00_);_(&quot;$&quot;* \(#,##0.00\);_(&quot;$&quot;* &quot;-&quot;??_);_(@_)"/>
    <numFmt numFmtId="43" formatCode="_(* #,##0.00_);_(* \(#,##0.00\);_(* &quot;-&quot;??_);_(@_)"/>
    <numFmt numFmtId="164" formatCode="#,##0.0_);[Red]\(#,##0.0\)"/>
    <numFmt numFmtId="165" formatCode="&quot;$&quot;#,##0"/>
    <numFmt numFmtId="166" formatCode="0.00000%"/>
    <numFmt numFmtId="167" formatCode="#,##0.0_);\(#,##0.0\)"/>
    <numFmt numFmtId="168" formatCode="0.000%"/>
    <numFmt numFmtId="169" formatCode="0.000000%"/>
    <numFmt numFmtId="170" formatCode="0.0000%"/>
    <numFmt numFmtId="171" formatCode="_(* #,##0_);_(* \(#,##0\);_(* &quot;-&quot;??_);_(@_)"/>
    <numFmt numFmtId="172" formatCode="_(* #,##0.000_);_(* \(#,##0.000\);_(* &quot;-&quot;??_);_(@_)"/>
    <numFmt numFmtId="173" formatCode="0.000"/>
    <numFmt numFmtId="175" formatCode="_(&quot;$&quot;* #,##0_);_(&quot;$&quot;* \(#,##0\);_(&quot;$&quot;* &quot;-&quot;??_);_(@_)"/>
  </numFmts>
  <fonts count="22" x14ac:knownFonts="1">
    <font>
      <sz val="11"/>
      <color theme="1"/>
      <name val="Calibri"/>
      <family val="2"/>
      <scheme val="minor"/>
    </font>
    <font>
      <sz val="11"/>
      <color theme="1"/>
      <name val="Calibri"/>
      <family val="2"/>
      <scheme val="minor"/>
    </font>
    <font>
      <sz val="10"/>
      <name val="Tahoma"/>
      <family val="2"/>
    </font>
    <font>
      <b/>
      <sz val="10"/>
      <name val="Tahoma"/>
      <family val="2"/>
    </font>
    <font>
      <sz val="10"/>
      <color theme="0"/>
      <name val="Tahoma"/>
      <family val="2"/>
    </font>
    <font>
      <b/>
      <sz val="16"/>
      <name val="Tahoma"/>
      <family val="2"/>
    </font>
    <font>
      <b/>
      <sz val="12"/>
      <name val="Tahoma"/>
      <family val="2"/>
    </font>
    <font>
      <b/>
      <i/>
      <sz val="8"/>
      <name val="Tahoma"/>
      <family val="2"/>
    </font>
    <font>
      <b/>
      <sz val="11"/>
      <name val="Tahoma"/>
      <family val="2"/>
    </font>
    <font>
      <b/>
      <i/>
      <sz val="10"/>
      <color theme="0"/>
      <name val="Tahoma"/>
      <family val="2"/>
    </font>
    <font>
      <b/>
      <sz val="10"/>
      <color theme="0"/>
      <name val="Tahoma"/>
      <family val="2"/>
    </font>
    <font>
      <b/>
      <i/>
      <sz val="10"/>
      <name val="Tahoma"/>
      <family val="2"/>
    </font>
    <font>
      <sz val="10"/>
      <color rgb="FFFF0000"/>
      <name val="Tahoma"/>
      <family val="2"/>
    </font>
    <font>
      <b/>
      <i/>
      <sz val="10"/>
      <color rgb="FFFF0000"/>
      <name val="Tahoma"/>
      <family val="2"/>
    </font>
    <font>
      <strike/>
      <sz val="10"/>
      <name val="Tahoma"/>
      <family val="2"/>
    </font>
    <font>
      <b/>
      <sz val="8"/>
      <color indexed="81"/>
      <name val="Tahoma"/>
      <family val="2"/>
    </font>
    <font>
      <sz val="8"/>
      <color indexed="81"/>
      <name val="Tahoma"/>
      <family val="2"/>
    </font>
    <font>
      <u/>
      <sz val="8"/>
      <color indexed="81"/>
      <name val="Tahoma"/>
      <family val="2"/>
    </font>
    <font>
      <sz val="10"/>
      <color theme="1"/>
      <name val="Tahoma"/>
      <family val="2"/>
    </font>
    <font>
      <b/>
      <u/>
      <sz val="10"/>
      <name val="Tahoma"/>
      <family val="2"/>
    </font>
    <font>
      <i/>
      <sz val="10"/>
      <name val="Tahoma"/>
      <family val="2"/>
    </font>
    <font>
      <sz val="11"/>
      <color theme="0"/>
      <name val="Calibri"/>
      <family val="2"/>
      <scheme val="minor"/>
    </font>
  </fonts>
  <fills count="6">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0" tint="-0.14999847407452621"/>
        <bgColor indexed="64"/>
      </patternFill>
    </fill>
  </fills>
  <borders count="22">
    <border>
      <left/>
      <right/>
      <top/>
      <bottom/>
      <diagonal/>
    </border>
    <border>
      <left/>
      <right/>
      <top/>
      <bottom style="thin">
        <color indexed="64"/>
      </bottom>
      <diagonal/>
    </border>
    <border>
      <left/>
      <right/>
      <top/>
      <bottom style="medium">
        <color indexed="64"/>
      </bottom>
      <diagonal/>
    </border>
    <border>
      <left/>
      <right/>
      <top style="mediumDashDotDot">
        <color indexed="64"/>
      </top>
      <bottom/>
      <diagonal/>
    </border>
    <border>
      <left/>
      <right/>
      <top style="thin">
        <color indexed="64"/>
      </top>
      <bottom/>
      <diagonal/>
    </border>
    <border>
      <left/>
      <right/>
      <top style="medium">
        <color indexed="64"/>
      </top>
      <bottom/>
      <diagonal/>
    </border>
    <border>
      <left/>
      <right/>
      <top style="medium">
        <color indexed="64"/>
      </top>
      <bottom style="double">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mediumDashed">
        <color indexed="64"/>
      </left>
      <right/>
      <top style="mediumDashed">
        <color indexed="64"/>
      </top>
      <bottom/>
      <diagonal/>
    </border>
    <border>
      <left/>
      <right/>
      <top style="mediumDashed">
        <color indexed="64"/>
      </top>
      <bottom/>
      <diagonal/>
    </border>
    <border>
      <left/>
      <right style="mediumDashed">
        <color indexed="64"/>
      </right>
      <top style="mediumDashed">
        <color indexed="64"/>
      </top>
      <bottom/>
      <diagonal/>
    </border>
    <border>
      <left style="mediumDashed">
        <color indexed="64"/>
      </left>
      <right/>
      <top/>
      <bottom/>
      <diagonal/>
    </border>
    <border>
      <left/>
      <right style="mediumDashed">
        <color indexed="64"/>
      </right>
      <top/>
      <bottom/>
      <diagonal/>
    </border>
    <border>
      <left/>
      <right style="mediumDashed">
        <color indexed="64"/>
      </right>
      <top style="thin">
        <color indexed="64"/>
      </top>
      <bottom/>
      <diagonal/>
    </border>
    <border>
      <left/>
      <right style="mediumDashed">
        <color indexed="64"/>
      </right>
      <top/>
      <bottom style="thin">
        <color indexed="64"/>
      </bottom>
      <diagonal/>
    </border>
    <border>
      <left style="mediumDashed">
        <color indexed="64"/>
      </left>
      <right/>
      <top/>
      <bottom style="mediumDashed">
        <color indexed="64"/>
      </bottom>
      <diagonal/>
    </border>
    <border>
      <left/>
      <right/>
      <top/>
      <bottom style="mediumDashed">
        <color indexed="64"/>
      </bottom>
      <diagonal/>
    </border>
    <border>
      <left/>
      <right style="mediumDashed">
        <color indexed="64"/>
      </right>
      <top/>
      <bottom style="mediumDashed">
        <color indexed="64"/>
      </bottom>
      <diagonal/>
    </border>
    <border>
      <left/>
      <right style="mediumDashed">
        <color indexed="64"/>
      </right>
      <top style="thin">
        <color indexed="64"/>
      </top>
      <bottom style="double">
        <color indexed="64"/>
      </bottom>
      <diagonal/>
    </border>
    <border>
      <left/>
      <right/>
      <top style="thin">
        <color indexed="64"/>
      </top>
      <bottom style="double">
        <color indexed="64"/>
      </bottom>
      <diagonal/>
    </border>
  </borders>
  <cellStyleXfs count="5">
    <xf numFmtId="0" fontId="0" fillId="0" borderId="0"/>
    <xf numFmtId="44" fontId="1" fillId="0" borderId="0" applyFont="0" applyFill="0" applyBorder="0" applyAlignment="0" applyProtection="0"/>
    <xf numFmtId="0" fontId="2" fillId="0" borderId="0"/>
    <xf numFmtId="44" fontId="2" fillId="0" borderId="0" applyFont="0" applyFill="0" applyBorder="0" applyAlignment="0" applyProtection="0"/>
    <xf numFmtId="43" fontId="1" fillId="0" borderId="0" applyFont="0" applyFill="0" applyBorder="0" applyAlignment="0" applyProtection="0"/>
  </cellStyleXfs>
  <cellXfs count="152">
    <xf numFmtId="0" fontId="0" fillId="0" borderId="0" xfId="0"/>
    <xf numFmtId="0" fontId="2" fillId="0" borderId="0" xfId="2"/>
    <xf numFmtId="0" fontId="2" fillId="0" borderId="0" xfId="2" applyAlignment="1">
      <alignment horizontal="center"/>
    </xf>
    <xf numFmtId="0" fontId="3" fillId="0" borderId="0" xfId="2" applyFont="1"/>
    <xf numFmtId="0" fontId="4" fillId="0" borderId="0" xfId="2" applyFont="1"/>
    <xf numFmtId="0" fontId="5" fillId="0" borderId="0" xfId="2" applyFont="1"/>
    <xf numFmtId="0" fontId="3" fillId="0" borderId="0" xfId="2" applyFont="1" applyAlignment="1">
      <alignment horizontal="center"/>
    </xf>
    <xf numFmtId="0" fontId="6" fillId="0" borderId="0" xfId="2" applyFont="1"/>
    <xf numFmtId="0" fontId="7" fillId="0" borderId="0" xfId="2" applyFont="1" applyAlignment="1">
      <alignment horizontal="right"/>
    </xf>
    <xf numFmtId="0" fontId="3" fillId="0" borderId="2" xfId="2" applyFont="1" applyBorder="1" applyAlignment="1">
      <alignment horizontal="center"/>
    </xf>
    <xf numFmtId="0" fontId="8" fillId="0" borderId="0" xfId="2" applyFont="1"/>
    <xf numFmtId="0" fontId="2" fillId="0" borderId="0" xfId="2" applyAlignment="1">
      <alignment horizontal="right"/>
    </xf>
    <xf numFmtId="42" fontId="2" fillId="0" borderId="0" xfId="2" applyNumberFormat="1"/>
    <xf numFmtId="164" fontId="2" fillId="0" borderId="3" xfId="2" applyNumberFormat="1" applyBorder="1"/>
    <xf numFmtId="164" fontId="2" fillId="0" borderId="0" xfId="2" applyNumberFormat="1"/>
    <xf numFmtId="42" fontId="4" fillId="0" borderId="0" xfId="2" applyNumberFormat="1" applyFont="1"/>
    <xf numFmtId="164" fontId="4" fillId="0" borderId="0" xfId="2" applyNumberFormat="1" applyFont="1"/>
    <xf numFmtId="0" fontId="9" fillId="0" borderId="0" xfId="2" applyFont="1" applyAlignment="1">
      <alignment horizontal="center"/>
    </xf>
    <xf numFmtId="44" fontId="2" fillId="0" borderId="0" xfId="2" applyNumberFormat="1"/>
    <xf numFmtId="165" fontId="4" fillId="0" borderId="0" xfId="2" applyNumberFormat="1" applyFont="1" applyAlignment="1">
      <alignment horizontal="center"/>
    </xf>
    <xf numFmtId="42" fontId="2" fillId="0" borderId="1" xfId="2" applyNumberFormat="1" applyBorder="1"/>
    <xf numFmtId="42" fontId="3" fillId="0" borderId="0" xfId="2" applyNumberFormat="1" applyFont="1"/>
    <xf numFmtId="42" fontId="3" fillId="0" borderId="4" xfId="2" applyNumberFormat="1" applyFont="1" applyBorder="1"/>
    <xf numFmtId="42" fontId="10" fillId="0" borderId="0" xfId="2" applyNumberFormat="1" applyFont="1"/>
    <xf numFmtId="166" fontId="10" fillId="0" borderId="0" xfId="2" applyNumberFormat="1" applyFont="1" applyAlignment="1">
      <alignment horizontal="center"/>
    </xf>
    <xf numFmtId="42" fontId="2" fillId="0" borderId="2" xfId="2" applyNumberFormat="1" applyBorder="1"/>
    <xf numFmtId="42" fontId="3" fillId="0" borderId="5" xfId="2" applyNumberFormat="1" applyFont="1" applyBorder="1"/>
    <xf numFmtId="167" fontId="3" fillId="0" borderId="0" xfId="2" applyNumberFormat="1" applyFont="1"/>
    <xf numFmtId="42" fontId="3" fillId="0" borderId="6" xfId="2" applyNumberFormat="1" applyFont="1" applyBorder="1"/>
    <xf numFmtId="165" fontId="2" fillId="0" borderId="0" xfId="2" applyNumberFormat="1" applyAlignment="1">
      <alignment horizontal="right"/>
    </xf>
    <xf numFmtId="0" fontId="11" fillId="0" borderId="0" xfId="2" applyFont="1"/>
    <xf numFmtId="0" fontId="12" fillId="0" borderId="0" xfId="2" applyFont="1"/>
    <xf numFmtId="0" fontId="13" fillId="0" borderId="0" xfId="2" applyFont="1"/>
    <xf numFmtId="44" fontId="4" fillId="0" borderId="0" xfId="2" applyNumberFormat="1" applyFont="1"/>
    <xf numFmtId="38" fontId="12" fillId="0" borderId="0" xfId="2" applyNumberFormat="1" applyFont="1"/>
    <xf numFmtId="38" fontId="2" fillId="0" borderId="0" xfId="2" applyNumberFormat="1"/>
    <xf numFmtId="10" fontId="4" fillId="0" borderId="0" xfId="2" applyNumberFormat="1" applyFont="1"/>
    <xf numFmtId="14" fontId="2" fillId="0" borderId="0" xfId="2" applyNumberFormat="1"/>
    <xf numFmtId="38" fontId="14" fillId="0" borderId="0" xfId="2" applyNumberFormat="1" applyFont="1"/>
    <xf numFmtId="0" fontId="14" fillId="0" borderId="0" xfId="2" applyFont="1"/>
    <xf numFmtId="170" fontId="4" fillId="0" borderId="0" xfId="2" applyNumberFormat="1" applyFont="1"/>
    <xf numFmtId="169" fontId="2" fillId="0" borderId="0" xfId="2" applyNumberFormat="1"/>
    <xf numFmtId="38" fontId="2" fillId="0" borderId="0" xfId="2" applyNumberFormat="1" applyAlignment="1">
      <alignment horizontal="center"/>
    </xf>
    <xf numFmtId="0" fontId="3" fillId="0" borderId="5" xfId="2" applyFont="1" applyBorder="1"/>
    <xf numFmtId="10" fontId="11" fillId="0" borderId="0" xfId="2" applyNumberFormat="1" applyFont="1"/>
    <xf numFmtId="0" fontId="2" fillId="0" borderId="0" xfId="2" applyAlignment="1">
      <alignment horizontal="center" vertical="center"/>
    </xf>
    <xf numFmtId="165" fontId="2" fillId="0" borderId="0" xfId="2" applyNumberFormat="1"/>
    <xf numFmtId="0" fontId="19" fillId="0" borderId="0" xfId="2" applyFont="1" applyAlignment="1">
      <alignment horizontal="center"/>
    </xf>
    <xf numFmtId="0" fontId="20" fillId="0" borderId="0" xfId="2" applyFont="1" applyAlignment="1">
      <alignment vertical="top"/>
    </xf>
    <xf numFmtId="43" fontId="4" fillId="0" borderId="0" xfId="2" applyNumberFormat="1" applyFont="1"/>
    <xf numFmtId="171" fontId="4" fillId="0" borderId="0" xfId="4" applyNumberFormat="1" applyFont="1"/>
    <xf numFmtId="44" fontId="4" fillId="0" borderId="0" xfId="1" applyFont="1" applyFill="1" applyBorder="1" applyProtection="1"/>
    <xf numFmtId="168" fontId="4" fillId="0" borderId="0" xfId="2" applyNumberFormat="1" applyFont="1"/>
    <xf numFmtId="0" fontId="4" fillId="0" borderId="0" xfId="2" quotePrefix="1" applyFont="1" applyAlignment="1">
      <alignment horizontal="center"/>
    </xf>
    <xf numFmtId="38" fontId="4" fillId="0" borderId="0" xfId="2" applyNumberFormat="1" applyFont="1"/>
    <xf numFmtId="42" fontId="11" fillId="0" borderId="0" xfId="2" applyNumberFormat="1" applyFont="1"/>
    <xf numFmtId="43" fontId="2" fillId="0" borderId="0" xfId="4" applyFont="1"/>
    <xf numFmtId="43" fontId="3" fillId="0" borderId="0" xfId="4" applyFont="1"/>
    <xf numFmtId="43" fontId="2" fillId="0" borderId="0" xfId="4" applyFont="1" applyAlignment="1">
      <alignment horizontal="right"/>
    </xf>
    <xf numFmtId="0" fontId="21" fillId="0" borderId="0" xfId="0" applyFont="1"/>
    <xf numFmtId="42" fontId="0" fillId="0" borderId="0" xfId="0" applyNumberFormat="1"/>
    <xf numFmtId="44" fontId="21" fillId="0" borderId="0" xfId="0" applyNumberFormat="1" applyFont="1"/>
    <xf numFmtId="0" fontId="2" fillId="3" borderId="0" xfId="2" applyFill="1" applyAlignment="1">
      <alignment horizontal="center"/>
    </xf>
    <xf numFmtId="0" fontId="2" fillId="4" borderId="0" xfId="2" applyFill="1" applyAlignment="1">
      <alignment horizontal="center"/>
    </xf>
    <xf numFmtId="0" fontId="6" fillId="0" borderId="0" xfId="2" applyFont="1" applyAlignment="1">
      <alignment horizontal="center"/>
    </xf>
    <xf numFmtId="0" fontId="3" fillId="0" borderId="0" xfId="2" applyFont="1" applyAlignment="1">
      <alignment horizontal="center"/>
    </xf>
    <xf numFmtId="0" fontId="3" fillId="0" borderId="2" xfId="2" applyFont="1" applyBorder="1" applyAlignment="1">
      <alignment horizontal="center"/>
    </xf>
    <xf numFmtId="0" fontId="2" fillId="0" borderId="7" xfId="2" applyBorder="1"/>
    <xf numFmtId="0" fontId="2" fillId="0" borderId="4" xfId="2" applyBorder="1"/>
    <xf numFmtId="0" fontId="3" fillId="0" borderId="4" xfId="2" applyFont="1" applyBorder="1"/>
    <xf numFmtId="0" fontId="2" fillId="0" borderId="8" xfId="2" applyBorder="1"/>
    <xf numFmtId="0" fontId="2" fillId="0" borderId="0" xfId="2" applyBorder="1"/>
    <xf numFmtId="0" fontId="2" fillId="0" borderId="0" xfId="2" applyBorder="1" applyAlignment="1">
      <alignment horizontal="right"/>
    </xf>
    <xf numFmtId="42" fontId="2" fillId="0" borderId="0" xfId="2" applyNumberFormat="1" applyBorder="1"/>
    <xf numFmtId="0" fontId="2" fillId="0" borderId="8" xfId="2" applyBorder="1" applyAlignment="1">
      <alignment horizontal="center"/>
    </xf>
    <xf numFmtId="0" fontId="18" fillId="0" borderId="9" xfId="0" applyFont="1" applyBorder="1" applyAlignment="1">
      <alignment horizontal="center"/>
    </xf>
    <xf numFmtId="0" fontId="18" fillId="0" borderId="1" xfId="0" applyFont="1" applyBorder="1"/>
    <xf numFmtId="0" fontId="3" fillId="0" borderId="1" xfId="2" applyFont="1" applyBorder="1" applyAlignment="1">
      <alignment horizontal="right"/>
    </xf>
    <xf numFmtId="0" fontId="2" fillId="5" borderId="0" xfId="2" applyFill="1" applyBorder="1"/>
    <xf numFmtId="0" fontId="2" fillId="2" borderId="0" xfId="2" applyFill="1" applyBorder="1" applyAlignment="1">
      <alignment horizontal="center" vertical="center"/>
    </xf>
    <xf numFmtId="0" fontId="3" fillId="0" borderId="0" xfId="2" applyFont="1" applyBorder="1" applyAlignment="1">
      <alignment horizontal="center" vertical="center"/>
    </xf>
    <xf numFmtId="0" fontId="3" fillId="0" borderId="0" xfId="2" applyFont="1" applyBorder="1"/>
    <xf numFmtId="0" fontId="19" fillId="0" borderId="0" xfId="2" applyFont="1" applyBorder="1" applyAlignment="1">
      <alignment horizontal="center" vertical="center"/>
    </xf>
    <xf numFmtId="0" fontId="19" fillId="0" borderId="0" xfId="2" applyFont="1" applyBorder="1" applyAlignment="1">
      <alignment horizontal="center"/>
    </xf>
    <xf numFmtId="0" fontId="2" fillId="0" borderId="0" xfId="2" applyBorder="1" applyAlignment="1">
      <alignment horizontal="center" vertical="center"/>
    </xf>
    <xf numFmtId="0" fontId="2" fillId="0" borderId="0" xfId="2" applyBorder="1" applyAlignment="1">
      <alignment horizontal="center"/>
    </xf>
    <xf numFmtId="0" fontId="2" fillId="2" borderId="0" xfId="2" applyFill="1" applyBorder="1" applyAlignment="1">
      <alignment horizontal="center" vertical="center"/>
    </xf>
    <xf numFmtId="14" fontId="2" fillId="2" borderId="0" xfId="2" applyNumberFormat="1" applyFill="1" applyBorder="1" applyAlignment="1">
      <alignment horizontal="center"/>
    </xf>
    <xf numFmtId="0" fontId="2" fillId="2" borderId="0" xfId="2" applyFill="1" applyBorder="1"/>
    <xf numFmtId="0" fontId="2" fillId="2" borderId="0" xfId="2" applyFill="1" applyBorder="1" applyAlignment="1">
      <alignment horizontal="center"/>
    </xf>
    <xf numFmtId="42" fontId="2" fillId="2" borderId="0" xfId="2" applyNumberFormat="1" applyFill="1" applyBorder="1"/>
    <xf numFmtId="14" fontId="2" fillId="0" borderId="0" xfId="2" applyNumberFormat="1" applyBorder="1" applyAlignment="1">
      <alignment horizontal="center"/>
    </xf>
    <xf numFmtId="0" fontId="0" fillId="0" borderId="0" xfId="0" applyBorder="1" applyAlignment="1">
      <alignment horizontal="center" vertical="center"/>
    </xf>
    <xf numFmtId="0" fontId="0" fillId="0" borderId="0" xfId="0" applyBorder="1" applyAlignment="1">
      <alignment horizontal="center"/>
    </xf>
    <xf numFmtId="0" fontId="0" fillId="0" borderId="0" xfId="0" applyBorder="1"/>
    <xf numFmtId="0" fontId="2" fillId="3" borderId="0" xfId="2" applyFill="1" applyBorder="1" applyAlignment="1">
      <alignment horizontal="center" vertical="center"/>
    </xf>
    <xf numFmtId="14" fontId="2" fillId="3" borderId="0" xfId="2" applyNumberFormat="1" applyFill="1" applyBorder="1" applyAlignment="1">
      <alignment horizontal="center"/>
    </xf>
    <xf numFmtId="0" fontId="2" fillId="3" borderId="0" xfId="2" applyFill="1" applyBorder="1"/>
    <xf numFmtId="0" fontId="2" fillId="3" borderId="0" xfId="2" applyFill="1" applyBorder="1" applyAlignment="1">
      <alignment horizontal="center"/>
    </xf>
    <xf numFmtId="6" fontId="2" fillId="3" borderId="0" xfId="2" applyNumberFormat="1" applyFill="1" applyBorder="1"/>
    <xf numFmtId="0" fontId="2" fillId="4" borderId="0" xfId="2" applyFill="1" applyBorder="1" applyAlignment="1">
      <alignment horizontal="center" vertical="center"/>
    </xf>
    <xf numFmtId="14" fontId="2" fillId="4" borderId="0" xfId="2" applyNumberFormat="1" applyFill="1" applyBorder="1" applyAlignment="1">
      <alignment horizontal="center"/>
    </xf>
    <xf numFmtId="0" fontId="2" fillId="4" borderId="0" xfId="2" applyFill="1" applyBorder="1"/>
    <xf numFmtId="0" fontId="2" fillId="4" borderId="0" xfId="2" applyFill="1" applyBorder="1" applyAlignment="1">
      <alignment horizontal="center"/>
    </xf>
    <xf numFmtId="42" fontId="2" fillId="4" borderId="0" xfId="2" applyNumberFormat="1" applyFill="1" applyBorder="1"/>
    <xf numFmtId="0" fontId="18" fillId="0" borderId="0" xfId="0" applyFont="1" applyBorder="1" applyAlignment="1">
      <alignment horizontal="center"/>
    </xf>
    <xf numFmtId="0" fontId="18" fillId="0" borderId="0" xfId="0" applyFont="1" applyBorder="1"/>
    <xf numFmtId="0" fontId="3" fillId="0" borderId="0" xfId="2" applyFont="1" applyBorder="1" applyAlignment="1">
      <alignment horizontal="right"/>
    </xf>
    <xf numFmtId="0" fontId="3" fillId="5" borderId="0" xfId="2" applyFont="1" applyFill="1" applyBorder="1"/>
    <xf numFmtId="0" fontId="2" fillId="0" borderId="10" xfId="2" applyBorder="1"/>
    <xf numFmtId="0" fontId="2" fillId="0" borderId="11" xfId="2" applyBorder="1" applyAlignment="1">
      <alignment horizontal="center" vertical="center"/>
    </xf>
    <xf numFmtId="0" fontId="2" fillId="0" borderId="11" xfId="2" applyBorder="1"/>
    <xf numFmtId="0" fontId="2" fillId="0" borderId="12" xfId="2" applyBorder="1"/>
    <xf numFmtId="0" fontId="3" fillId="0" borderId="13" xfId="2" applyFont="1" applyBorder="1"/>
    <xf numFmtId="0" fontId="3" fillId="0" borderId="14" xfId="2" applyFont="1" applyBorder="1" applyAlignment="1">
      <alignment horizontal="center"/>
    </xf>
    <xf numFmtId="0" fontId="19" fillId="0" borderId="13" xfId="2" applyFont="1" applyBorder="1" applyAlignment="1">
      <alignment horizontal="center"/>
    </xf>
    <xf numFmtId="0" fontId="19" fillId="0" borderId="14" xfId="2" applyFont="1" applyBorder="1" applyAlignment="1">
      <alignment horizontal="center"/>
    </xf>
    <xf numFmtId="0" fontId="2" fillId="0" borderId="13" xfId="2" applyBorder="1"/>
    <xf numFmtId="0" fontId="2" fillId="0" borderId="14" xfId="2" applyBorder="1"/>
    <xf numFmtId="0" fontId="2" fillId="2" borderId="13" xfId="2" applyFill="1" applyBorder="1"/>
    <xf numFmtId="42" fontId="2" fillId="2" borderId="14" xfId="2" applyNumberFormat="1" applyFill="1" applyBorder="1"/>
    <xf numFmtId="42" fontId="2" fillId="0" borderId="14" xfId="2" applyNumberFormat="1" applyBorder="1"/>
    <xf numFmtId="0" fontId="0" fillId="0" borderId="13" xfId="0" applyBorder="1"/>
    <xf numFmtId="0" fontId="0" fillId="0" borderId="14" xfId="0" applyBorder="1"/>
    <xf numFmtId="173" fontId="2" fillId="0" borderId="14" xfId="2" applyNumberFormat="1" applyBorder="1"/>
    <xf numFmtId="0" fontId="2" fillId="3" borderId="13" xfId="2" applyFill="1" applyBorder="1"/>
    <xf numFmtId="6" fontId="2" fillId="3" borderId="14" xfId="2" applyNumberFormat="1" applyFill="1" applyBorder="1"/>
    <xf numFmtId="0" fontId="2" fillId="4" borderId="13" xfId="2" applyFill="1" applyBorder="1"/>
    <xf numFmtId="42" fontId="2" fillId="4" borderId="14" xfId="2" applyNumberFormat="1" applyFill="1" applyBorder="1"/>
    <xf numFmtId="42" fontId="3" fillId="0" borderId="15" xfId="2" applyNumberFormat="1" applyFont="1" applyBorder="1"/>
    <xf numFmtId="172" fontId="2" fillId="0" borderId="14" xfId="4" applyNumberFormat="1" applyFont="1" applyFill="1" applyBorder="1"/>
    <xf numFmtId="42" fontId="3" fillId="0" borderId="16" xfId="2" applyNumberFormat="1" applyFont="1" applyBorder="1"/>
    <xf numFmtId="42" fontId="3" fillId="0" borderId="14" xfId="2" applyNumberFormat="1" applyFont="1" applyBorder="1"/>
    <xf numFmtId="0" fontId="2" fillId="0" borderId="17" xfId="2" applyBorder="1"/>
    <xf numFmtId="0" fontId="2" fillId="0" borderId="18" xfId="2" applyBorder="1" applyAlignment="1">
      <alignment horizontal="center" vertical="center"/>
    </xf>
    <xf numFmtId="0" fontId="2" fillId="0" borderId="18" xfId="2" applyBorder="1"/>
    <xf numFmtId="0" fontId="2" fillId="0" borderId="19" xfId="2" applyBorder="1"/>
    <xf numFmtId="42" fontId="3" fillId="5" borderId="21" xfId="2" applyNumberFormat="1" applyFont="1" applyFill="1" applyBorder="1"/>
    <xf numFmtId="0" fontId="3" fillId="5" borderId="21" xfId="2" applyFont="1" applyFill="1" applyBorder="1"/>
    <xf numFmtId="42" fontId="3" fillId="5" borderId="20" xfId="2" applyNumberFormat="1" applyFont="1" applyFill="1" applyBorder="1"/>
    <xf numFmtId="0" fontId="2" fillId="0" borderId="0" xfId="2" applyFont="1" applyBorder="1" applyAlignment="1">
      <alignment horizontal="center"/>
    </xf>
    <xf numFmtId="0" fontId="2" fillId="0" borderId="0" xfId="2" applyFont="1" applyBorder="1"/>
    <xf numFmtId="0" fontId="2" fillId="0" borderId="0" xfId="2" applyFont="1" applyBorder="1" applyAlignment="1">
      <alignment horizontal="right"/>
    </xf>
    <xf numFmtId="42" fontId="2" fillId="0" borderId="14" xfId="2" applyNumberFormat="1" applyFont="1" applyBorder="1"/>
    <xf numFmtId="175" fontId="2" fillId="0" borderId="14" xfId="1" applyNumberFormat="1" applyFont="1" applyBorder="1"/>
    <xf numFmtId="0" fontId="3" fillId="0" borderId="13" xfId="2" applyFont="1" applyFill="1" applyBorder="1"/>
    <xf numFmtId="0" fontId="2" fillId="0" borderId="0" xfId="2" applyFill="1" applyBorder="1" applyAlignment="1">
      <alignment horizontal="center" vertical="center"/>
    </xf>
    <xf numFmtId="0" fontId="2" fillId="0" borderId="0" xfId="2" applyFill="1" applyBorder="1"/>
    <xf numFmtId="0" fontId="3" fillId="4" borderId="0" xfId="2" applyFont="1" applyFill="1" applyBorder="1" applyAlignment="1">
      <alignment horizontal="right"/>
    </xf>
    <xf numFmtId="0" fontId="3" fillId="4" borderId="0" xfId="2" applyFont="1" applyFill="1" applyBorder="1" applyAlignment="1"/>
    <xf numFmtId="0" fontId="3" fillId="0" borderId="0" xfId="2" applyFont="1" applyFill="1" applyBorder="1" applyAlignment="1"/>
    <xf numFmtId="42" fontId="3" fillId="4" borderId="14" xfId="2" applyNumberFormat="1" applyFont="1" applyFill="1" applyBorder="1"/>
  </cellXfs>
  <cellStyles count="5">
    <cellStyle name="Comma" xfId="4" builtinId="3"/>
    <cellStyle name="Currency" xfId="1" builtinId="4"/>
    <cellStyle name="Currency 2" xfId="3" xr:uid="{00000000-0005-0000-0000-000001000000}"/>
    <cellStyle name="Normal" xfId="0" builtinId="0"/>
    <cellStyle name="Normal 2" xfId="2" xr:uid="{00000000-0005-0000-0000-000003000000}"/>
  </cellStyles>
  <dxfs count="0"/>
  <tableStyles count="0" defaultTableStyle="TableStyleMedium2" defaultPivotStyle="PivotStyleLight16"/>
  <colors>
    <mruColors>
      <color rgb="FF8FFFC7"/>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12" Type="http://schemas.openxmlformats.org/officeDocument/2006/relationships/customXml" Target="../customXml/item5.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11" Type="http://schemas.openxmlformats.org/officeDocument/2006/relationships/customXml" Target="../customXml/item4.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person displayName="Ashley D Livingood" id="{9BE57E42-A58E-48BD-B6A7-48F61D637E9D}" userId="S::s275077@corp.aepsc.com::e49d7f2a-98ba-46ee-a195-601126cdaf00"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Q63" dT="2022-08-23T22:26:57.16" personId="{9BE57E42-A58E-48BD-B6A7-48F61D637E9D}" id="{6D98BFB9-0CD8-4DCB-9CC4-2E8CE1228CE3}">
    <text>storm restoration Friday-Monday; DHE weekend time would all be incremental</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CA8454-C5D0-4FFE-94B4-10268E7E01A9}">
  <sheetPr>
    <pageSetUpPr fitToPage="1"/>
  </sheetPr>
  <dimension ref="A1:P72"/>
  <sheetViews>
    <sheetView tabSelected="1" zoomScale="90" zoomScaleNormal="90" workbookViewId="0">
      <selection activeCell="K62" sqref="K62"/>
    </sheetView>
  </sheetViews>
  <sheetFormatPr defaultColWidth="9.140625" defaultRowHeight="12.75" x14ac:dyDescent="0.2"/>
  <cols>
    <col min="1" max="1" width="9.140625" style="1"/>
    <col min="2" max="2" width="31.5703125" style="1" bestFit="1" customWidth="1"/>
    <col min="3" max="3" width="6" style="45" customWidth="1"/>
    <col min="4" max="4" width="17" style="1" customWidth="1"/>
    <col min="5" max="5" width="3.42578125" style="1" customWidth="1"/>
    <col min="6" max="6" width="27.5703125" style="1" bestFit="1" customWidth="1"/>
    <col min="7" max="7" width="3.42578125" style="1" customWidth="1"/>
    <col min="8" max="8" width="24.5703125" style="1" customWidth="1"/>
    <col min="9" max="9" width="3.42578125" style="1" customWidth="1"/>
    <col min="10" max="10" width="19.5703125" style="1" customWidth="1"/>
    <col min="11" max="11" width="22.42578125" style="1" customWidth="1"/>
    <col min="12" max="12" width="14" style="4" customWidth="1"/>
    <col min="13" max="13" width="10.7109375" style="4" customWidth="1"/>
    <col min="14" max="14" width="15.85546875" style="4" customWidth="1"/>
    <col min="15" max="16" width="12.85546875" style="1" bestFit="1" customWidth="1"/>
    <col min="17" max="16384" width="9.140625" style="1"/>
  </cols>
  <sheetData>
    <row r="1" spans="2:14" ht="15" x14ac:dyDescent="0.2">
      <c r="B1" s="64" t="s">
        <v>0</v>
      </c>
      <c r="C1" s="64"/>
      <c r="D1" s="64"/>
      <c r="E1" s="64"/>
      <c r="F1" s="64"/>
      <c r="G1" s="64"/>
      <c r="H1" s="64"/>
      <c r="I1" s="64"/>
      <c r="J1" s="64"/>
    </row>
    <row r="2" spans="2:14" ht="15" x14ac:dyDescent="0.2">
      <c r="B2" s="64" t="s">
        <v>84</v>
      </c>
      <c r="C2" s="64"/>
      <c r="D2" s="64"/>
      <c r="E2" s="64"/>
      <c r="F2" s="64"/>
      <c r="G2" s="64"/>
      <c r="H2" s="64"/>
      <c r="I2" s="64"/>
      <c r="J2" s="64"/>
    </row>
    <row r="3" spans="2:14" hidden="1" x14ac:dyDescent="0.2">
      <c r="B3" s="65" t="s">
        <v>1</v>
      </c>
      <c r="C3" s="65"/>
      <c r="D3" s="65"/>
      <c r="E3" s="65"/>
      <c r="F3" s="65"/>
      <c r="G3" s="65"/>
      <c r="H3" s="65"/>
      <c r="I3" s="65"/>
      <c r="J3" s="65"/>
    </row>
    <row r="4" spans="2:14" x14ac:dyDescent="0.2">
      <c r="B4" s="65"/>
      <c r="C4" s="65"/>
      <c r="D4" s="65"/>
      <c r="E4" s="65"/>
      <c r="F4" s="65"/>
      <c r="G4" s="65"/>
      <c r="H4" s="65"/>
      <c r="I4" s="65"/>
      <c r="J4" s="65"/>
    </row>
    <row r="5" spans="2:14" ht="13.5" thickBot="1" x14ac:dyDescent="0.25">
      <c r="B5" s="2"/>
      <c r="D5" s="2"/>
      <c r="E5" s="2"/>
      <c r="F5" s="2"/>
      <c r="G5" s="2"/>
      <c r="H5" s="2"/>
      <c r="I5" s="2"/>
      <c r="J5" s="2"/>
    </row>
    <row r="6" spans="2:14" ht="15" customHeight="1" x14ac:dyDescent="0.2">
      <c r="B6" s="109"/>
      <c r="C6" s="110"/>
      <c r="D6" s="111"/>
      <c r="E6" s="111"/>
      <c r="F6" s="111"/>
      <c r="G6" s="111"/>
      <c r="H6" s="111"/>
      <c r="I6" s="111"/>
      <c r="J6" s="112"/>
      <c r="L6" s="50"/>
      <c r="N6" s="15"/>
    </row>
    <row r="7" spans="2:14" x14ac:dyDescent="0.2">
      <c r="B7" s="113"/>
      <c r="C7" s="80"/>
      <c r="D7" s="81"/>
      <c r="E7" s="81"/>
      <c r="F7" s="81"/>
      <c r="G7" s="81"/>
      <c r="H7" s="80" t="s">
        <v>79</v>
      </c>
      <c r="I7" s="81"/>
      <c r="J7" s="114" t="s">
        <v>2</v>
      </c>
      <c r="K7" s="6" t="s">
        <v>111</v>
      </c>
    </row>
    <row r="8" spans="2:14" x14ac:dyDescent="0.2">
      <c r="B8" s="115" t="s">
        <v>3</v>
      </c>
      <c r="C8" s="82"/>
      <c r="D8" s="83" t="s">
        <v>4</v>
      </c>
      <c r="E8" s="83"/>
      <c r="F8" s="83" t="s">
        <v>83</v>
      </c>
      <c r="G8" s="83"/>
      <c r="H8" s="82" t="s">
        <v>85</v>
      </c>
      <c r="I8" s="81"/>
      <c r="J8" s="116" t="s">
        <v>80</v>
      </c>
      <c r="K8" s="47" t="s">
        <v>110</v>
      </c>
    </row>
    <row r="9" spans="2:14" x14ac:dyDescent="0.2">
      <c r="B9" s="117"/>
      <c r="C9" s="84"/>
      <c r="D9" s="85"/>
      <c r="E9" s="71"/>
      <c r="F9" s="85"/>
      <c r="G9" s="71"/>
      <c r="H9" s="71"/>
      <c r="I9" s="71"/>
      <c r="J9" s="118"/>
    </row>
    <row r="10" spans="2:14" x14ac:dyDescent="0.2">
      <c r="B10" s="117"/>
      <c r="C10" s="84"/>
      <c r="D10" s="85"/>
      <c r="E10" s="71"/>
      <c r="F10" s="85"/>
      <c r="G10" s="71"/>
      <c r="H10" s="71"/>
      <c r="I10" s="71"/>
      <c r="J10" s="118"/>
      <c r="L10" s="15">
        <f>J11+J34</f>
        <v>8437304.7819891032</v>
      </c>
      <c r="N10" s="49">
        <f>(J11/L10)*L12</f>
        <v>3690893.8358143438</v>
      </c>
    </row>
    <row r="11" spans="2:14" x14ac:dyDescent="0.2">
      <c r="B11" s="119" t="s">
        <v>108</v>
      </c>
      <c r="C11" s="86" t="s">
        <v>82</v>
      </c>
      <c r="D11" s="87">
        <v>45662</v>
      </c>
      <c r="E11" s="88"/>
      <c r="F11" s="89" t="s">
        <v>107</v>
      </c>
      <c r="G11" s="88"/>
      <c r="H11" s="90">
        <v>7166335.5100000007</v>
      </c>
      <c r="I11" s="88"/>
      <c r="J11" s="120">
        <v>4194197.2165434603</v>
      </c>
      <c r="K11" s="79" t="s">
        <v>86</v>
      </c>
      <c r="M11" s="15"/>
      <c r="N11" s="33"/>
    </row>
    <row r="12" spans="2:14" x14ac:dyDescent="0.2">
      <c r="B12" s="117"/>
      <c r="C12" s="84"/>
      <c r="D12" s="91"/>
      <c r="E12" s="71"/>
      <c r="F12" s="85"/>
      <c r="G12" s="71"/>
      <c r="H12" s="71"/>
      <c r="I12" s="71"/>
      <c r="J12" s="121"/>
      <c r="K12" s="79"/>
      <c r="L12" s="50">
        <f>L10-J46</f>
        <v>7424828.7819891032</v>
      </c>
      <c r="N12" s="49">
        <f>(J34/L10)*L12</f>
        <v>3733934.9461747594</v>
      </c>
    </row>
    <row r="13" spans="2:14" ht="12.75" hidden="1" customHeight="1" x14ac:dyDescent="0.2">
      <c r="B13" s="117"/>
      <c r="C13" s="84"/>
      <c r="D13" s="91"/>
      <c r="E13" s="71"/>
      <c r="F13" s="85"/>
      <c r="G13" s="71"/>
      <c r="H13" s="71"/>
      <c r="I13" s="71"/>
      <c r="J13" s="121"/>
      <c r="K13" s="79"/>
      <c r="L13" s="50"/>
    </row>
    <row r="14" spans="2:14" ht="12.75" hidden="1" customHeight="1" x14ac:dyDescent="0.2">
      <c r="B14" s="117"/>
      <c r="C14" s="84"/>
      <c r="D14" s="91"/>
      <c r="E14" s="71"/>
      <c r="F14" s="85"/>
      <c r="G14" s="71"/>
      <c r="H14" s="71"/>
      <c r="I14" s="71"/>
      <c r="J14" s="121"/>
      <c r="K14" s="79"/>
      <c r="L14" s="50"/>
    </row>
    <row r="15" spans="2:14" ht="12.75" hidden="1" customHeight="1" x14ac:dyDescent="0.2">
      <c r="B15" s="117"/>
      <c r="C15" s="84"/>
      <c r="D15" s="91"/>
      <c r="E15" s="71"/>
      <c r="F15" s="85"/>
      <c r="G15" s="71"/>
      <c r="H15" s="71"/>
      <c r="I15" s="71"/>
      <c r="J15" s="121"/>
      <c r="K15" s="79"/>
      <c r="L15" s="50"/>
    </row>
    <row r="16" spans="2:14" ht="12.75" hidden="1" customHeight="1" x14ac:dyDescent="0.2">
      <c r="B16" s="117"/>
      <c r="C16" s="84"/>
      <c r="D16" s="85"/>
      <c r="E16" s="71"/>
      <c r="F16" s="85"/>
      <c r="G16" s="71"/>
      <c r="H16" s="71"/>
      <c r="I16" s="71"/>
      <c r="J16" s="118"/>
      <c r="K16" s="79"/>
      <c r="L16" s="50"/>
    </row>
    <row r="17" spans="2:12" s="4" customFormat="1" ht="12.75" hidden="1" customHeight="1" x14ac:dyDescent="0.2">
      <c r="B17" s="117"/>
      <c r="C17" s="84"/>
      <c r="D17" s="91"/>
      <c r="E17" s="71"/>
      <c r="F17" s="85"/>
      <c r="G17" s="71"/>
      <c r="H17" s="71"/>
      <c r="I17" s="71"/>
      <c r="J17" s="121"/>
      <c r="K17" s="79"/>
      <c r="L17" s="50"/>
    </row>
    <row r="18" spans="2:12" s="4" customFormat="1" ht="12.75" hidden="1" customHeight="1" x14ac:dyDescent="0.2">
      <c r="B18" s="117"/>
      <c r="C18" s="84"/>
      <c r="D18" s="85"/>
      <c r="E18" s="71"/>
      <c r="F18" s="85"/>
      <c r="G18" s="71"/>
      <c r="H18" s="71"/>
      <c r="I18" s="71"/>
      <c r="J18" s="118"/>
      <c r="K18" s="79"/>
      <c r="L18" s="50"/>
    </row>
    <row r="19" spans="2:12" s="4" customFormat="1" ht="12.75" hidden="1" customHeight="1" x14ac:dyDescent="0.2">
      <c r="B19" s="117"/>
      <c r="C19" s="84"/>
      <c r="D19" s="91"/>
      <c r="E19" s="71"/>
      <c r="F19" s="85"/>
      <c r="G19" s="71"/>
      <c r="H19" s="71"/>
      <c r="I19" s="71"/>
      <c r="J19" s="118"/>
      <c r="K19" s="79"/>
      <c r="L19" s="50"/>
    </row>
    <row r="20" spans="2:12" s="4" customFormat="1" ht="12.75" hidden="1" customHeight="1" x14ac:dyDescent="0.2">
      <c r="B20" s="117"/>
      <c r="C20" s="84"/>
      <c r="D20" s="91"/>
      <c r="E20" s="71"/>
      <c r="F20" s="85"/>
      <c r="G20" s="71"/>
      <c r="H20" s="71"/>
      <c r="I20" s="71"/>
      <c r="J20" s="121"/>
      <c r="K20" s="79"/>
      <c r="L20" s="50"/>
    </row>
    <row r="21" spans="2:12" s="4" customFormat="1" ht="12.75" hidden="1" customHeight="1" x14ac:dyDescent="0.2">
      <c r="B21" s="117"/>
      <c r="C21" s="84"/>
      <c r="D21" s="91"/>
      <c r="E21" s="71"/>
      <c r="F21" s="85"/>
      <c r="G21" s="71"/>
      <c r="H21" s="71"/>
      <c r="I21" s="71"/>
      <c r="J21" s="121"/>
      <c r="K21" s="79"/>
      <c r="L21" s="50"/>
    </row>
    <row r="22" spans="2:12" s="4" customFormat="1" ht="12.75" hidden="1" customHeight="1" x14ac:dyDescent="0.2">
      <c r="B22" s="117"/>
      <c r="C22" s="84"/>
      <c r="D22" s="91"/>
      <c r="E22" s="71"/>
      <c r="F22" s="85"/>
      <c r="G22" s="71"/>
      <c r="H22" s="71"/>
      <c r="I22" s="71"/>
      <c r="J22" s="121"/>
      <c r="K22" s="79"/>
      <c r="L22" s="50"/>
    </row>
    <row r="23" spans="2:12" s="4" customFormat="1" ht="12.75" hidden="1" customHeight="1" x14ac:dyDescent="0.2">
      <c r="B23" s="117"/>
      <c r="C23" s="84"/>
      <c r="D23" s="91"/>
      <c r="E23" s="71"/>
      <c r="F23" s="85"/>
      <c r="G23" s="71"/>
      <c r="H23" s="71"/>
      <c r="I23" s="71"/>
      <c r="J23" s="121"/>
      <c r="K23" s="79"/>
      <c r="L23" s="50"/>
    </row>
    <row r="24" spans="2:12" s="4" customFormat="1" ht="12.75" hidden="1" customHeight="1" x14ac:dyDescent="0.2">
      <c r="B24" s="117"/>
      <c r="C24" s="84"/>
      <c r="D24" s="91"/>
      <c r="E24" s="71"/>
      <c r="F24" s="85"/>
      <c r="G24" s="71"/>
      <c r="H24" s="71"/>
      <c r="I24" s="71"/>
      <c r="J24" s="121"/>
      <c r="K24" s="79"/>
      <c r="L24" s="50"/>
    </row>
    <row r="25" spans="2:12" s="4" customFormat="1" ht="12.75" hidden="1" customHeight="1" x14ac:dyDescent="0.2">
      <c r="B25" s="117"/>
      <c r="C25" s="84"/>
      <c r="D25" s="91"/>
      <c r="E25" s="71"/>
      <c r="F25" s="85"/>
      <c r="G25" s="71"/>
      <c r="H25" s="71"/>
      <c r="I25" s="71"/>
      <c r="J25" s="121"/>
      <c r="K25" s="79"/>
      <c r="L25" s="50"/>
    </row>
    <row r="26" spans="2:12" s="4" customFormat="1" ht="12.75" hidden="1" customHeight="1" x14ac:dyDescent="0.2">
      <c r="B26" s="117"/>
      <c r="C26" s="84"/>
      <c r="D26" s="91"/>
      <c r="E26" s="71"/>
      <c r="F26" s="85"/>
      <c r="G26" s="71"/>
      <c r="H26" s="71"/>
      <c r="I26" s="71"/>
      <c r="J26" s="121"/>
      <c r="K26" s="79"/>
      <c r="L26" s="50"/>
    </row>
    <row r="27" spans="2:12" s="4" customFormat="1" ht="12.75" hidden="1" customHeight="1" x14ac:dyDescent="0.2">
      <c r="B27" s="117"/>
      <c r="C27" s="84"/>
      <c r="D27" s="91"/>
      <c r="E27" s="71"/>
      <c r="F27" s="85"/>
      <c r="G27" s="71"/>
      <c r="H27" s="71"/>
      <c r="I27" s="71"/>
      <c r="J27" s="121"/>
      <c r="K27" s="79"/>
      <c r="L27" s="50"/>
    </row>
    <row r="28" spans="2:12" s="4" customFormat="1" ht="12.75" hidden="1" customHeight="1" x14ac:dyDescent="0.2">
      <c r="B28" s="117"/>
      <c r="C28" s="84"/>
      <c r="D28" s="85"/>
      <c r="E28" s="71"/>
      <c r="F28" s="85"/>
      <c r="G28" s="71"/>
      <c r="H28" s="71"/>
      <c r="I28" s="71"/>
      <c r="J28" s="118"/>
      <c r="K28" s="79"/>
    </row>
    <row r="29" spans="2:12" s="4" customFormat="1" ht="12.75" hidden="1" customHeight="1" x14ac:dyDescent="0.2">
      <c r="B29" s="117"/>
      <c r="C29" s="84"/>
      <c r="D29" s="85"/>
      <c r="E29" s="71"/>
      <c r="F29" s="85"/>
      <c r="G29" s="71"/>
      <c r="H29" s="71"/>
      <c r="I29" s="71"/>
      <c r="J29" s="118"/>
      <c r="K29" s="79"/>
    </row>
    <row r="30" spans="2:12" s="4" customFormat="1" ht="12.75" hidden="1" customHeight="1" x14ac:dyDescent="0.2">
      <c r="B30" s="117"/>
      <c r="C30" s="84"/>
      <c r="D30" s="85"/>
      <c r="E30" s="71"/>
      <c r="F30" s="85"/>
      <c r="G30" s="71"/>
      <c r="H30" s="71"/>
      <c r="I30" s="71"/>
      <c r="J30" s="118"/>
      <c r="K30" s="79"/>
    </row>
    <row r="31" spans="2:12" s="4" customFormat="1" ht="12.75" hidden="1" customHeight="1" x14ac:dyDescent="0.2">
      <c r="B31" s="117"/>
      <c r="C31" s="84"/>
      <c r="D31" s="85"/>
      <c r="E31" s="71"/>
      <c r="F31" s="85"/>
      <c r="G31" s="71"/>
      <c r="H31" s="71"/>
      <c r="I31" s="71"/>
      <c r="J31" s="121"/>
      <c r="K31" s="79"/>
    </row>
    <row r="32" spans="2:12" s="4" customFormat="1" ht="12.75" hidden="1" customHeight="1" x14ac:dyDescent="0.2">
      <c r="B32" s="117"/>
      <c r="C32" s="84"/>
      <c r="D32" s="85"/>
      <c r="E32" s="71"/>
      <c r="F32" s="85"/>
      <c r="G32" s="71"/>
      <c r="H32" s="71"/>
      <c r="I32" s="71"/>
      <c r="J32" s="121"/>
      <c r="K32" s="79"/>
    </row>
    <row r="33" spans="1:14" ht="15" hidden="1" customHeight="1" x14ac:dyDescent="0.25">
      <c r="B33" s="122"/>
      <c r="C33" s="92"/>
      <c r="D33" s="93"/>
      <c r="E33" s="94"/>
      <c r="F33" s="93"/>
      <c r="G33" s="94"/>
      <c r="H33" s="94"/>
      <c r="I33" s="94"/>
      <c r="J33" s="123"/>
      <c r="K33" s="79"/>
    </row>
    <row r="34" spans="1:14" x14ac:dyDescent="0.2">
      <c r="B34" s="119" t="s">
        <v>106</v>
      </c>
      <c r="C34" s="86" t="s">
        <v>82</v>
      </c>
      <c r="D34" s="87">
        <v>45703</v>
      </c>
      <c r="E34" s="88"/>
      <c r="F34" s="89" t="s">
        <v>105</v>
      </c>
      <c r="G34" s="88"/>
      <c r="H34" s="90">
        <v>7430857.3000000007</v>
      </c>
      <c r="I34" s="88"/>
      <c r="J34" s="120">
        <v>4243107.5654456429</v>
      </c>
      <c r="K34" s="79"/>
      <c r="N34" s="33"/>
    </row>
    <row r="35" spans="1:14" x14ac:dyDescent="0.2">
      <c r="B35" s="117"/>
      <c r="C35" s="84"/>
      <c r="D35" s="85"/>
      <c r="E35" s="71"/>
      <c r="F35" s="85"/>
      <c r="G35" s="71"/>
      <c r="H35" s="71"/>
      <c r="I35" s="71"/>
      <c r="J35" s="121"/>
      <c r="K35" s="79"/>
    </row>
    <row r="36" spans="1:14" x14ac:dyDescent="0.2">
      <c r="B36" s="119" t="s">
        <v>104</v>
      </c>
      <c r="C36" s="86" t="s">
        <v>82</v>
      </c>
      <c r="D36" s="87">
        <v>45703</v>
      </c>
      <c r="E36" s="88"/>
      <c r="F36" s="89" t="s">
        <v>112</v>
      </c>
      <c r="G36" s="88"/>
      <c r="H36" s="90">
        <v>131695</v>
      </c>
      <c r="I36" s="88"/>
      <c r="J36" s="120">
        <v>131695</v>
      </c>
      <c r="K36" s="79"/>
      <c r="N36" s="15"/>
    </row>
    <row r="37" spans="1:14" x14ac:dyDescent="0.2">
      <c r="B37" s="117"/>
      <c r="C37" s="84"/>
      <c r="D37" s="71"/>
      <c r="E37" s="71"/>
      <c r="F37" s="71"/>
      <c r="G37" s="71"/>
      <c r="H37" s="71"/>
      <c r="I37" s="71"/>
      <c r="J37" s="124"/>
      <c r="K37" s="2"/>
      <c r="L37" s="33"/>
    </row>
    <row r="38" spans="1:14" x14ac:dyDescent="0.2">
      <c r="B38" s="125" t="s">
        <v>113</v>
      </c>
      <c r="C38" s="95" t="s">
        <v>82</v>
      </c>
      <c r="D38" s="96">
        <v>45793</v>
      </c>
      <c r="E38" s="97"/>
      <c r="F38" s="98" t="s">
        <v>103</v>
      </c>
      <c r="G38" s="97"/>
      <c r="H38" s="99">
        <v>4651950</v>
      </c>
      <c r="I38" s="97"/>
      <c r="J38" s="126">
        <v>2685148</v>
      </c>
      <c r="K38" s="62" t="s">
        <v>116</v>
      </c>
      <c r="L38" s="33"/>
    </row>
    <row r="39" spans="1:14" x14ac:dyDescent="0.2">
      <c r="B39" s="117"/>
      <c r="C39" s="84"/>
      <c r="D39" s="71"/>
      <c r="E39" s="71"/>
      <c r="F39" s="85"/>
      <c r="G39" s="71"/>
      <c r="H39" s="73"/>
      <c r="I39" s="71"/>
      <c r="J39" s="121"/>
      <c r="K39" s="2"/>
      <c r="L39" s="33"/>
    </row>
    <row r="40" spans="1:14" x14ac:dyDescent="0.2">
      <c r="B40" s="127" t="s">
        <v>114</v>
      </c>
      <c r="C40" s="100" t="s">
        <v>82</v>
      </c>
      <c r="D40" s="101">
        <v>46009</v>
      </c>
      <c r="E40" s="102"/>
      <c r="F40" s="103" t="s">
        <v>89</v>
      </c>
      <c r="G40" s="102"/>
      <c r="H40" s="104">
        <v>2370655</v>
      </c>
      <c r="I40" s="102"/>
      <c r="J40" s="128">
        <v>1425286</v>
      </c>
      <c r="K40" s="63" t="s">
        <v>109</v>
      </c>
      <c r="L40" s="33"/>
    </row>
    <row r="41" spans="1:14" x14ac:dyDescent="0.2">
      <c r="B41" s="117"/>
      <c r="C41" s="84"/>
      <c r="D41" s="71"/>
      <c r="E41" s="71"/>
      <c r="F41" s="71"/>
      <c r="G41" s="71"/>
      <c r="H41" s="71"/>
      <c r="I41" s="71"/>
      <c r="J41" s="124"/>
      <c r="L41" s="33"/>
    </row>
    <row r="42" spans="1:14" x14ac:dyDescent="0.2">
      <c r="B42" s="117"/>
      <c r="C42" s="84"/>
      <c r="D42" s="71"/>
      <c r="E42" s="71"/>
      <c r="F42" s="67"/>
      <c r="G42" s="68"/>
      <c r="H42" s="22"/>
      <c r="I42" s="69"/>
      <c r="J42" s="129"/>
    </row>
    <row r="43" spans="1:14" x14ac:dyDescent="0.2">
      <c r="B43" s="117"/>
      <c r="C43" s="84"/>
      <c r="D43" s="71"/>
      <c r="E43" s="71"/>
      <c r="F43" s="70"/>
      <c r="G43" s="71"/>
      <c r="H43" s="71"/>
      <c r="I43" s="71"/>
      <c r="J43" s="121"/>
    </row>
    <row r="44" spans="1:14" customFormat="1" ht="15" x14ac:dyDescent="0.25">
      <c r="A44" s="1"/>
      <c r="B44" s="117"/>
      <c r="C44" s="84"/>
      <c r="D44" s="71"/>
      <c r="E44" s="71"/>
      <c r="F44" s="70"/>
      <c r="G44" s="71"/>
      <c r="H44" s="72" t="s">
        <v>101</v>
      </c>
      <c r="I44" s="71"/>
      <c r="J44" s="121">
        <v>1013489</v>
      </c>
      <c r="L44" s="59"/>
      <c r="M44" s="59"/>
      <c r="N44" s="61"/>
    </row>
    <row r="45" spans="1:14" customFormat="1" ht="15" x14ac:dyDescent="0.25">
      <c r="A45" s="1"/>
      <c r="B45" s="117"/>
      <c r="C45" s="84"/>
      <c r="D45" s="71"/>
      <c r="E45" s="71"/>
      <c r="F45" s="70"/>
      <c r="G45" s="71"/>
      <c r="H45" s="72" t="s">
        <v>81</v>
      </c>
      <c r="I45" s="71"/>
      <c r="J45" s="130">
        <v>0.999</v>
      </c>
      <c r="L45" s="59"/>
      <c r="M45" s="59"/>
      <c r="N45" s="59"/>
    </row>
    <row r="46" spans="1:14" customFormat="1" ht="15" x14ac:dyDescent="0.25">
      <c r="A46" s="1"/>
      <c r="B46" s="117"/>
      <c r="C46" s="84"/>
      <c r="D46" s="71"/>
      <c r="E46" s="71"/>
      <c r="F46" s="70"/>
      <c r="G46" s="71"/>
      <c r="H46" s="72" t="s">
        <v>100</v>
      </c>
      <c r="I46" s="71"/>
      <c r="J46" s="121">
        <f>ROUND(J44*J45,0)</f>
        <v>1012476</v>
      </c>
      <c r="L46" s="59"/>
      <c r="M46" s="59"/>
      <c r="N46" s="59"/>
    </row>
    <row r="47" spans="1:14" customFormat="1" ht="15" x14ac:dyDescent="0.25">
      <c r="A47" s="1"/>
      <c r="B47" s="117"/>
      <c r="C47" s="84"/>
      <c r="D47" s="71"/>
      <c r="E47" s="71"/>
      <c r="F47" s="70"/>
      <c r="G47" s="71"/>
      <c r="H47" s="73"/>
      <c r="I47" s="71"/>
      <c r="J47" s="121"/>
      <c r="L47" s="59"/>
      <c r="M47" s="59"/>
      <c r="N47" s="59"/>
    </row>
    <row r="48" spans="1:14" customFormat="1" ht="15" x14ac:dyDescent="0.25">
      <c r="A48" s="1"/>
      <c r="B48" s="117"/>
      <c r="C48" s="84"/>
      <c r="D48" s="85"/>
      <c r="E48" s="71"/>
      <c r="F48" s="74"/>
      <c r="G48" s="71"/>
      <c r="H48" s="72" t="s">
        <v>99</v>
      </c>
      <c r="I48" s="71"/>
      <c r="J48" s="121">
        <v>89872</v>
      </c>
      <c r="L48" s="59"/>
      <c r="M48" s="59"/>
      <c r="N48" s="59"/>
    </row>
    <row r="49" spans="1:16" customFormat="1" ht="15" x14ac:dyDescent="0.25">
      <c r="A49" s="1"/>
      <c r="B49" s="117"/>
      <c r="C49" s="84"/>
      <c r="D49" s="85"/>
      <c r="E49" s="71"/>
      <c r="F49" s="74"/>
      <c r="G49" s="71"/>
      <c r="H49" s="72" t="s">
        <v>81</v>
      </c>
      <c r="I49" s="71"/>
      <c r="J49" s="130">
        <v>0.98499999999999999</v>
      </c>
      <c r="L49" s="59"/>
      <c r="M49" s="59"/>
      <c r="N49" s="59"/>
    </row>
    <row r="50" spans="1:16" customFormat="1" ht="15" x14ac:dyDescent="0.25">
      <c r="A50" s="1"/>
      <c r="B50" s="117"/>
      <c r="C50" s="84"/>
      <c r="D50" s="85"/>
      <c r="E50" s="71"/>
      <c r="F50" s="74"/>
      <c r="G50" s="71"/>
      <c r="H50" s="72" t="s">
        <v>98</v>
      </c>
      <c r="I50" s="71"/>
      <c r="J50" s="121">
        <f>ROUND(J48*J49,0)</f>
        <v>88524</v>
      </c>
      <c r="L50" s="59"/>
      <c r="M50" s="59"/>
      <c r="N50" s="59"/>
      <c r="O50" s="60"/>
    </row>
    <row r="51" spans="1:16" customFormat="1" ht="15" x14ac:dyDescent="0.25">
      <c r="A51" s="1"/>
      <c r="B51" s="117"/>
      <c r="C51" s="84"/>
      <c r="D51" s="71"/>
      <c r="E51" s="71"/>
      <c r="F51" s="70"/>
      <c r="G51" s="71"/>
      <c r="H51" s="71"/>
      <c r="I51" s="71"/>
      <c r="J51" s="121"/>
      <c r="L51" s="59"/>
      <c r="M51" s="59"/>
      <c r="N51" s="59"/>
      <c r="O51" s="60"/>
    </row>
    <row r="52" spans="1:16" customFormat="1" ht="15" x14ac:dyDescent="0.25">
      <c r="A52" s="1"/>
      <c r="B52" s="117"/>
      <c r="C52" s="84"/>
      <c r="D52" s="85"/>
      <c r="E52" s="71"/>
      <c r="F52" s="75"/>
      <c r="G52" s="76"/>
      <c r="H52" s="77" t="s">
        <v>97</v>
      </c>
      <c r="I52" s="76"/>
      <c r="J52" s="131">
        <f>ROUND(J46+J50,0)</f>
        <v>1101000</v>
      </c>
      <c r="L52" s="59"/>
      <c r="M52" s="59"/>
      <c r="N52" s="59"/>
    </row>
    <row r="53" spans="1:16" customFormat="1" ht="15" x14ac:dyDescent="0.25">
      <c r="A53" s="1"/>
      <c r="B53" s="117"/>
      <c r="C53" s="84"/>
      <c r="D53" s="85"/>
      <c r="E53" s="71"/>
      <c r="F53" s="105"/>
      <c r="G53" s="106"/>
      <c r="H53" s="107"/>
      <c r="I53" s="106"/>
      <c r="J53" s="132"/>
      <c r="L53" s="59"/>
      <c r="M53" s="59"/>
      <c r="N53" s="59"/>
    </row>
    <row r="54" spans="1:16" customFormat="1" ht="15.75" thickBot="1" x14ac:dyDescent="0.3">
      <c r="A54" s="1"/>
      <c r="B54" s="145"/>
      <c r="C54" s="146"/>
      <c r="D54" s="147"/>
      <c r="E54" s="147"/>
      <c r="F54" s="108" t="s">
        <v>102</v>
      </c>
      <c r="G54" s="78"/>
      <c r="H54" s="137">
        <f>SUM(H11:H40)</f>
        <v>21751492.810000002</v>
      </c>
      <c r="I54" s="138"/>
      <c r="J54" s="139">
        <f>SUM(J11:J40)</f>
        <v>12679433.781989103</v>
      </c>
      <c r="L54" s="59"/>
      <c r="M54" s="59"/>
      <c r="N54" s="59"/>
    </row>
    <row r="55" spans="1:16" customFormat="1" ht="15.75" thickTop="1" x14ac:dyDescent="0.25">
      <c r="A55" s="1"/>
      <c r="B55" s="117"/>
      <c r="C55" s="84"/>
      <c r="D55" s="85"/>
      <c r="E55" s="71"/>
      <c r="F55" s="105"/>
      <c r="G55" s="106"/>
      <c r="H55" s="107"/>
      <c r="I55" s="106"/>
      <c r="J55" s="132"/>
      <c r="L55" s="59"/>
      <c r="M55" s="59"/>
      <c r="N55" s="59"/>
    </row>
    <row r="56" spans="1:16" customFormat="1" ht="15" x14ac:dyDescent="0.25">
      <c r="A56" s="1"/>
      <c r="B56" s="117"/>
      <c r="C56" s="84"/>
      <c r="D56" s="140"/>
      <c r="E56" s="141"/>
      <c r="F56" s="105"/>
      <c r="G56" s="106"/>
      <c r="H56" s="142" t="s">
        <v>119</v>
      </c>
      <c r="I56" s="106"/>
      <c r="J56" s="143">
        <v>1101000</v>
      </c>
      <c r="L56" s="59"/>
      <c r="M56" s="59"/>
      <c r="N56" s="59"/>
    </row>
    <row r="57" spans="1:16" customFormat="1" ht="15" x14ac:dyDescent="0.25">
      <c r="A57" s="1"/>
      <c r="B57" s="117"/>
      <c r="C57" s="84"/>
      <c r="D57" s="140"/>
      <c r="E57" s="141"/>
      <c r="F57" s="105"/>
      <c r="G57" s="106"/>
      <c r="H57" s="142" t="s">
        <v>117</v>
      </c>
      <c r="I57" s="106"/>
      <c r="J57" s="143">
        <f>J11+J34+J36-J56</f>
        <v>7467999.7819891032</v>
      </c>
      <c r="L57" s="59"/>
      <c r="M57" s="59"/>
      <c r="N57" s="59"/>
    </row>
    <row r="58" spans="1:16" customFormat="1" ht="15" x14ac:dyDescent="0.25">
      <c r="A58" s="1"/>
      <c r="B58" s="117"/>
      <c r="C58" s="84"/>
      <c r="D58" s="140"/>
      <c r="E58" s="141"/>
      <c r="F58" s="105"/>
      <c r="G58" s="106"/>
      <c r="H58" s="142" t="s">
        <v>118</v>
      </c>
      <c r="I58" s="106"/>
      <c r="J58" s="144">
        <f>J38</f>
        <v>2685148</v>
      </c>
      <c r="L58" s="59"/>
      <c r="M58" s="59"/>
      <c r="N58" s="59"/>
    </row>
    <row r="59" spans="1:16" customFormat="1" ht="15" x14ac:dyDescent="0.25">
      <c r="A59" s="1"/>
      <c r="B59" s="117"/>
      <c r="C59" s="84"/>
      <c r="D59" s="85"/>
      <c r="E59" s="71"/>
      <c r="F59" s="105"/>
      <c r="G59" s="106"/>
      <c r="H59" s="107"/>
      <c r="I59" s="106"/>
      <c r="J59" s="132"/>
      <c r="L59" s="59"/>
      <c r="M59" s="59"/>
      <c r="N59" s="59"/>
    </row>
    <row r="60" spans="1:16" ht="15.75" customHeight="1" x14ac:dyDescent="0.2">
      <c r="B60" s="117"/>
      <c r="C60" s="84"/>
      <c r="D60" s="150"/>
      <c r="E60" s="150"/>
      <c r="F60" s="149"/>
      <c r="G60" s="149"/>
      <c r="H60" s="148" t="s">
        <v>115</v>
      </c>
      <c r="I60" s="102"/>
      <c r="J60" s="151">
        <f>J54-J56-J57-J58</f>
        <v>1425286</v>
      </c>
      <c r="O60" s="12"/>
      <c r="P60" s="12"/>
    </row>
    <row r="61" spans="1:16" x14ac:dyDescent="0.2">
      <c r="B61" s="117"/>
      <c r="C61" s="84"/>
      <c r="D61" s="71"/>
      <c r="E61" s="71"/>
      <c r="F61" s="71"/>
      <c r="G61" s="71"/>
      <c r="H61" s="71"/>
      <c r="I61" s="71"/>
      <c r="J61" s="118"/>
    </row>
    <row r="62" spans="1:16" ht="13.5" thickBot="1" x14ac:dyDescent="0.25">
      <c r="B62" s="133"/>
      <c r="C62" s="134"/>
      <c r="D62" s="135"/>
      <c r="E62" s="135"/>
      <c r="F62" s="135"/>
      <c r="G62" s="135"/>
      <c r="H62" s="135"/>
      <c r="I62" s="135"/>
      <c r="J62" s="136"/>
    </row>
    <row r="65" spans="2:10" x14ac:dyDescent="0.2">
      <c r="B65" s="48"/>
      <c r="C65" s="48"/>
      <c r="D65" s="48"/>
      <c r="E65" s="48"/>
      <c r="F65" s="48"/>
      <c r="G65" s="48"/>
      <c r="H65" s="48"/>
      <c r="I65" s="48"/>
      <c r="J65" s="48"/>
    </row>
    <row r="66" spans="2:10" x14ac:dyDescent="0.2">
      <c r="B66" s="48"/>
      <c r="C66" s="48"/>
      <c r="D66" s="48"/>
      <c r="E66" s="48"/>
      <c r="F66" s="48"/>
      <c r="G66" s="48"/>
      <c r="H66" s="48"/>
      <c r="I66" s="48"/>
      <c r="J66" s="48"/>
    </row>
    <row r="67" spans="2:10" x14ac:dyDescent="0.2">
      <c r="B67" s="48"/>
      <c r="C67" s="48"/>
      <c r="D67" s="48"/>
      <c r="E67" s="48"/>
      <c r="F67" s="48"/>
      <c r="G67" s="48"/>
      <c r="H67" s="48"/>
      <c r="I67" s="48"/>
      <c r="J67" s="48"/>
    </row>
    <row r="68" spans="2:10" x14ac:dyDescent="0.2">
      <c r="B68" s="48"/>
      <c r="C68" s="48"/>
      <c r="D68" s="48"/>
      <c r="E68" s="48"/>
      <c r="F68" s="48"/>
      <c r="G68" s="48"/>
      <c r="H68" s="48"/>
      <c r="I68" s="48"/>
      <c r="J68" s="48"/>
    </row>
    <row r="69" spans="2:10" x14ac:dyDescent="0.2">
      <c r="F69" s="12"/>
      <c r="G69" s="12"/>
      <c r="H69" s="12"/>
    </row>
    <row r="71" spans="2:10" x14ac:dyDescent="0.2">
      <c r="J71" s="12"/>
    </row>
    <row r="72" spans="2:10" x14ac:dyDescent="0.2">
      <c r="J72" s="12"/>
    </row>
  </sheetData>
  <mergeCells count="5">
    <mergeCell ref="K11:K36"/>
    <mergeCell ref="B1:J1"/>
    <mergeCell ref="B2:J2"/>
    <mergeCell ref="B3:J3"/>
    <mergeCell ref="B4:J4"/>
  </mergeCells>
  <pageMargins left="1" right="1" top="1" bottom="1" header="0.5" footer="0.5"/>
  <pageSetup scale="41" orientation="portrait" horizontalDpi="1200" verticalDpi="120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142190-AD2D-4AAB-8817-FAD5E362E6A0}">
  <sheetPr>
    <tabColor rgb="FF8FFFC7"/>
    <pageSetUpPr fitToPage="1"/>
  </sheetPr>
  <dimension ref="A1:Y103"/>
  <sheetViews>
    <sheetView zoomScale="90" zoomScaleNormal="90" workbookViewId="0">
      <selection activeCell="H82" sqref="H82"/>
    </sheetView>
  </sheetViews>
  <sheetFormatPr defaultColWidth="9.140625" defaultRowHeight="12.75" x14ac:dyDescent="0.2"/>
  <cols>
    <col min="1" max="1" width="0.85546875" style="1" customWidth="1"/>
    <col min="2" max="2" width="22.140625" style="1" customWidth="1"/>
    <col min="3" max="3" width="0.85546875" style="1" customWidth="1"/>
    <col min="4" max="4" width="36.140625" style="1" customWidth="1"/>
    <col min="5" max="5" width="22" style="1" bestFit="1" customWidth="1"/>
    <col min="6" max="6" width="1.28515625" style="1" customWidth="1"/>
    <col min="7" max="7" width="22.5703125" style="1" customWidth="1"/>
    <col min="8" max="8" width="20" style="1" customWidth="1"/>
    <col min="9" max="9" width="16.140625" style="1" customWidth="1"/>
    <col min="10" max="10" width="14.7109375" style="1" customWidth="1"/>
    <col min="11" max="11" width="16.85546875" style="1" customWidth="1"/>
    <col min="12" max="12" width="1.7109375" style="1" customWidth="1"/>
    <col min="13" max="13" width="14.7109375" style="1" customWidth="1"/>
    <col min="14" max="14" width="15.85546875" style="1" customWidth="1"/>
    <col min="15" max="15" width="16.85546875" style="1" customWidth="1"/>
    <col min="16" max="16" width="14.7109375" style="1" customWidth="1"/>
    <col min="17" max="17" width="16.140625" style="1" customWidth="1"/>
    <col min="18" max="19" width="2.5703125" style="1" customWidth="1"/>
    <col min="20" max="23" width="16.140625" style="1" customWidth="1"/>
    <col min="24" max="24" width="2.7109375" style="1" customWidth="1"/>
    <col min="25" max="25" width="47" style="4" hidden="1" customWidth="1"/>
    <col min="26" max="16384" width="9.140625" style="1"/>
  </cols>
  <sheetData>
    <row r="1" spans="2:25" ht="15" x14ac:dyDescent="0.25">
      <c r="E1" s="3"/>
      <c r="F1" s="3"/>
      <c r="I1"/>
    </row>
    <row r="2" spans="2:25" ht="20.25" thickBot="1" x14ac:dyDescent="0.3">
      <c r="B2" s="5" t="s">
        <v>5</v>
      </c>
      <c r="C2" s="3"/>
      <c r="D2" s="3"/>
      <c r="E2" s="3"/>
      <c r="F2" s="3"/>
      <c r="G2" s="66" t="s">
        <v>94</v>
      </c>
      <c r="H2" s="66"/>
      <c r="I2" s="66"/>
      <c r="J2" s="66"/>
      <c r="K2" s="66"/>
      <c r="M2" s="66" t="s">
        <v>95</v>
      </c>
      <c r="N2" s="66"/>
      <c r="O2" s="66"/>
      <c r="P2" s="66"/>
      <c r="Q2" s="66"/>
      <c r="R2" s="6"/>
      <c r="S2" s="6"/>
      <c r="T2" s="6"/>
      <c r="U2" s="6"/>
      <c r="V2" s="6"/>
      <c r="W2" s="6"/>
    </row>
    <row r="3" spans="2:25" ht="19.5" x14ac:dyDescent="0.25">
      <c r="B3" s="5" t="s">
        <v>6</v>
      </c>
      <c r="C3" s="3"/>
      <c r="D3" s="3"/>
    </row>
    <row r="4" spans="2:25" x14ac:dyDescent="0.2">
      <c r="B4" s="3" t="s">
        <v>96</v>
      </c>
      <c r="C4" s="3"/>
      <c r="D4" s="3"/>
      <c r="G4" s="6" t="s">
        <v>7</v>
      </c>
      <c r="H4" s="6" t="s">
        <v>8</v>
      </c>
      <c r="I4" s="6" t="s">
        <v>9</v>
      </c>
      <c r="J4" s="6" t="s">
        <v>10</v>
      </c>
      <c r="K4" s="6" t="s">
        <v>11</v>
      </c>
      <c r="M4" s="6" t="s">
        <v>7</v>
      </c>
      <c r="N4" s="6" t="s">
        <v>8</v>
      </c>
      <c r="O4" s="6" t="s">
        <v>9</v>
      </c>
      <c r="P4" s="6" t="s">
        <v>10</v>
      </c>
      <c r="Q4" s="6" t="s">
        <v>11</v>
      </c>
      <c r="R4" s="6"/>
      <c r="S4" s="6"/>
      <c r="T4" s="6"/>
      <c r="U4" s="6"/>
      <c r="V4" s="6"/>
      <c r="W4" s="6"/>
    </row>
    <row r="5" spans="2:25" ht="15" x14ac:dyDescent="0.2">
      <c r="B5" s="7"/>
      <c r="C5" s="3"/>
      <c r="D5" s="7" t="s">
        <v>12</v>
      </c>
      <c r="G5" s="6" t="s">
        <v>13</v>
      </c>
      <c r="H5" s="6" t="s">
        <v>14</v>
      </c>
      <c r="I5" s="6" t="s">
        <v>15</v>
      </c>
      <c r="J5" s="6" t="s">
        <v>16</v>
      </c>
      <c r="K5" s="6" t="s">
        <v>17</v>
      </c>
      <c r="M5" s="6" t="s">
        <v>13</v>
      </c>
      <c r="N5" s="6" t="s">
        <v>14</v>
      </c>
      <c r="O5" s="6" t="s">
        <v>15</v>
      </c>
      <c r="P5" s="6" t="s">
        <v>16</v>
      </c>
      <c r="Q5" s="6" t="s">
        <v>17</v>
      </c>
      <c r="R5" s="6"/>
      <c r="S5" s="6"/>
      <c r="T5" s="6"/>
      <c r="U5" s="6"/>
      <c r="V5" s="6"/>
      <c r="W5" s="6"/>
    </row>
    <row r="6" spans="2:25" x14ac:dyDescent="0.2">
      <c r="B6" s="1" t="s">
        <v>89</v>
      </c>
      <c r="D6" s="8"/>
      <c r="G6" s="6"/>
      <c r="H6" s="6" t="s">
        <v>18</v>
      </c>
      <c r="I6" s="6"/>
      <c r="J6" s="6"/>
      <c r="K6" s="6"/>
      <c r="M6" s="6"/>
      <c r="N6" s="6" t="s">
        <v>18</v>
      </c>
      <c r="O6" s="6"/>
      <c r="P6" s="6"/>
      <c r="Q6" s="6"/>
      <c r="R6" s="6"/>
      <c r="S6" s="6"/>
      <c r="T6" s="6"/>
      <c r="U6" s="6"/>
      <c r="V6" s="6"/>
      <c r="W6" s="6"/>
    </row>
    <row r="7" spans="2:25" ht="13.5" thickBot="1" x14ac:dyDescent="0.25">
      <c r="B7" s="3"/>
      <c r="G7" s="9" t="s">
        <v>19</v>
      </c>
      <c r="H7" s="9" t="s">
        <v>20</v>
      </c>
      <c r="I7" s="9" t="s">
        <v>21</v>
      </c>
      <c r="J7" s="9"/>
      <c r="K7" s="9" t="s">
        <v>22</v>
      </c>
      <c r="M7" s="9" t="s">
        <v>19</v>
      </c>
      <c r="N7" s="9" t="s">
        <v>20</v>
      </c>
      <c r="O7" s="9" t="s">
        <v>21</v>
      </c>
      <c r="P7" s="9"/>
      <c r="Q7" s="9" t="s">
        <v>22</v>
      </c>
      <c r="R7" s="6"/>
      <c r="S7" s="6"/>
      <c r="T7" s="6"/>
      <c r="U7" s="6"/>
      <c r="V7" s="6"/>
      <c r="W7" s="6"/>
    </row>
    <row r="8" spans="2:25" ht="5.0999999999999996" customHeight="1" x14ac:dyDescent="0.2">
      <c r="B8" s="3"/>
      <c r="G8" s="6"/>
      <c r="H8" s="6"/>
      <c r="I8" s="6"/>
      <c r="J8" s="6"/>
      <c r="K8" s="6"/>
      <c r="M8" s="6"/>
      <c r="N8" s="6"/>
      <c r="O8" s="6"/>
      <c r="P8" s="6"/>
      <c r="Q8" s="6"/>
      <c r="R8" s="6"/>
      <c r="S8" s="6"/>
      <c r="T8" s="6"/>
      <c r="U8" s="6"/>
      <c r="V8" s="6"/>
      <c r="W8" s="6"/>
    </row>
    <row r="9" spans="2:25" ht="15" thickBot="1" x14ac:dyDescent="0.25">
      <c r="B9" s="10" t="s">
        <v>23</v>
      </c>
      <c r="D9" s="1" t="s">
        <v>24</v>
      </c>
      <c r="E9" s="11" t="s">
        <v>25</v>
      </c>
      <c r="G9" s="12">
        <v>47140</v>
      </c>
      <c r="H9" s="12">
        <v>4714</v>
      </c>
      <c r="I9" s="12">
        <v>105279</v>
      </c>
      <c r="J9" s="12"/>
      <c r="K9" s="12">
        <f>J9+I9+H9+G9</f>
        <v>157133</v>
      </c>
      <c r="M9" s="12">
        <v>0</v>
      </c>
      <c r="N9" s="12">
        <v>0</v>
      </c>
      <c r="O9" s="12">
        <v>0</v>
      </c>
      <c r="P9" s="12">
        <v>0</v>
      </c>
      <c r="Q9" s="12">
        <f>SUM(M9:P9)</f>
        <v>0</v>
      </c>
      <c r="R9" s="12"/>
      <c r="S9" s="12"/>
      <c r="T9" s="12"/>
      <c r="U9" s="12"/>
      <c r="V9" s="12"/>
      <c r="W9" s="12"/>
    </row>
    <row r="10" spans="2:25" x14ac:dyDescent="0.2">
      <c r="B10" s="3" t="s">
        <v>26</v>
      </c>
      <c r="E10" s="11" t="s">
        <v>27</v>
      </c>
      <c r="G10" s="13">
        <v>644</v>
      </c>
      <c r="H10" s="13">
        <v>63.7</v>
      </c>
      <c r="I10" s="13">
        <v>1439.1</v>
      </c>
      <c r="J10" s="13">
        <v>0</v>
      </c>
      <c r="K10" s="13">
        <f>G10+H10+I10</f>
        <v>2146.8000000000002</v>
      </c>
      <c r="M10" s="13">
        <f>G10</f>
        <v>644</v>
      </c>
      <c r="N10" s="13">
        <f>H10</f>
        <v>63.7</v>
      </c>
      <c r="O10" s="13">
        <f>I10</f>
        <v>1439.1</v>
      </c>
      <c r="P10" s="13">
        <v>0</v>
      </c>
      <c r="Q10" s="13">
        <f>SUM(M10:P10)</f>
        <v>2146.8000000000002</v>
      </c>
      <c r="R10" s="14"/>
      <c r="S10" s="14"/>
      <c r="T10" s="14"/>
      <c r="U10" s="14"/>
      <c r="V10" s="14"/>
      <c r="W10" s="14"/>
    </row>
    <row r="11" spans="2:25" x14ac:dyDescent="0.2">
      <c r="E11" s="11"/>
    </row>
    <row r="12" spans="2:25" ht="13.5" thickBot="1" x14ac:dyDescent="0.25">
      <c r="D12" s="1" t="s">
        <v>28</v>
      </c>
      <c r="E12" s="11" t="s">
        <v>25</v>
      </c>
      <c r="G12" s="12">
        <v>83729</v>
      </c>
      <c r="H12" s="12">
        <v>8373</v>
      </c>
      <c r="I12" s="12">
        <v>186994</v>
      </c>
      <c r="J12" s="12"/>
      <c r="K12" s="12">
        <f>J12+I12+H12+G12</f>
        <v>279096</v>
      </c>
      <c r="M12" s="12">
        <f t="shared" ref="M12:P13" si="0">G12</f>
        <v>83729</v>
      </c>
      <c r="N12" s="12">
        <f t="shared" si="0"/>
        <v>8373</v>
      </c>
      <c r="O12" s="12">
        <f t="shared" si="0"/>
        <v>186994</v>
      </c>
      <c r="P12" s="12">
        <f t="shared" si="0"/>
        <v>0</v>
      </c>
      <c r="Q12" s="12">
        <f>SUM(M12:P12)</f>
        <v>279096</v>
      </c>
      <c r="R12" s="12"/>
      <c r="S12" s="12"/>
      <c r="T12" s="15">
        <f>223294-K12</f>
        <v>-55802</v>
      </c>
      <c r="U12" s="12"/>
      <c r="V12" s="12"/>
      <c r="W12" s="12"/>
    </row>
    <row r="13" spans="2:25" x14ac:dyDescent="0.2">
      <c r="E13" s="11" t="s">
        <v>27</v>
      </c>
      <c r="G13" s="13">
        <v>1044.7</v>
      </c>
      <c r="H13" s="13">
        <v>104.9</v>
      </c>
      <c r="I13" s="13">
        <v>2333.4</v>
      </c>
      <c r="J13" s="13">
        <v>0</v>
      </c>
      <c r="K13" s="13">
        <f>G13+H13+I13+J13</f>
        <v>3483</v>
      </c>
      <c r="M13" s="13">
        <f t="shared" si="0"/>
        <v>1044.7</v>
      </c>
      <c r="N13" s="13">
        <f t="shared" si="0"/>
        <v>104.9</v>
      </c>
      <c r="O13" s="13">
        <f t="shared" si="0"/>
        <v>2333.4</v>
      </c>
      <c r="P13" s="13">
        <v>0</v>
      </c>
      <c r="Q13" s="13">
        <f>SUM(M13:P13)</f>
        <v>3483</v>
      </c>
      <c r="R13" s="14"/>
      <c r="S13" s="14"/>
      <c r="T13" s="16"/>
      <c r="U13" s="14"/>
      <c r="V13" s="14"/>
      <c r="W13" s="14"/>
    </row>
    <row r="14" spans="2:25" x14ac:dyDescent="0.2">
      <c r="T14" s="4"/>
      <c r="Y14" s="17" t="s">
        <v>29</v>
      </c>
    </row>
    <row r="15" spans="2:25" x14ac:dyDescent="0.2">
      <c r="D15" s="1" t="s">
        <v>30</v>
      </c>
      <c r="E15" s="11" t="s">
        <v>31</v>
      </c>
      <c r="G15" s="12">
        <v>16874</v>
      </c>
      <c r="H15" s="12">
        <v>1687</v>
      </c>
      <c r="I15" s="12">
        <v>37685</v>
      </c>
      <c r="J15" s="12"/>
      <c r="K15" s="12">
        <f>G15+H15+I15+J15</f>
        <v>56246</v>
      </c>
      <c r="M15" s="12">
        <v>0</v>
      </c>
      <c r="N15" s="12">
        <v>0</v>
      </c>
      <c r="O15" s="12">
        <v>0</v>
      </c>
      <c r="P15" s="12">
        <v>0</v>
      </c>
      <c r="Q15" s="12">
        <f t="shared" ref="Q15:Q20" si="1">SUM(M15:P15)</f>
        <v>0</v>
      </c>
      <c r="R15" s="12"/>
      <c r="S15" s="12"/>
      <c r="T15" s="15"/>
      <c r="U15" s="12"/>
      <c r="V15" s="12"/>
      <c r="W15" s="12"/>
    </row>
    <row r="16" spans="2:25" x14ac:dyDescent="0.2">
      <c r="D16" s="1" t="s">
        <v>32</v>
      </c>
      <c r="E16" s="11" t="s">
        <v>33</v>
      </c>
      <c r="G16" s="12">
        <v>9461</v>
      </c>
      <c r="H16" s="12">
        <v>946</v>
      </c>
      <c r="I16" s="12">
        <f>44+21087</f>
        <v>21131</v>
      </c>
      <c r="J16" s="12"/>
      <c r="K16" s="12">
        <f t="shared" ref="K16:K20" si="2">G16+H16+I16+J16</f>
        <v>31538</v>
      </c>
      <c r="M16" s="12">
        <f>G16</f>
        <v>9461</v>
      </c>
      <c r="N16" s="12">
        <f>H16</f>
        <v>946</v>
      </c>
      <c r="O16" s="12">
        <f>I16</f>
        <v>21131</v>
      </c>
      <c r="P16" s="12">
        <f>J16</f>
        <v>0</v>
      </c>
      <c r="Q16" s="12">
        <f t="shared" si="1"/>
        <v>31538</v>
      </c>
      <c r="R16" s="12"/>
      <c r="S16" s="12"/>
      <c r="T16" s="15"/>
      <c r="U16" s="12"/>
      <c r="V16" s="12"/>
      <c r="W16" s="12"/>
      <c r="Y16" s="4" t="s">
        <v>34</v>
      </c>
    </row>
    <row r="17" spans="2:25" x14ac:dyDescent="0.2">
      <c r="D17" s="18"/>
      <c r="E17" s="11" t="s">
        <v>35</v>
      </c>
      <c r="G17" s="12">
        <v>-1573</v>
      </c>
      <c r="H17" s="12">
        <v>-157</v>
      </c>
      <c r="I17" s="12">
        <f>39-3561</f>
        <v>-3522</v>
      </c>
      <c r="J17" s="12"/>
      <c r="K17" s="12">
        <f t="shared" si="2"/>
        <v>-5252</v>
      </c>
      <c r="M17" s="12">
        <v>0</v>
      </c>
      <c r="N17" s="12">
        <v>0</v>
      </c>
      <c r="O17" s="12">
        <v>0</v>
      </c>
      <c r="P17" s="12">
        <v>0</v>
      </c>
      <c r="Q17" s="12">
        <f t="shared" si="1"/>
        <v>0</v>
      </c>
      <c r="R17" s="12"/>
      <c r="S17" s="12"/>
      <c r="T17" s="15"/>
      <c r="U17" s="12"/>
      <c r="V17" s="12"/>
      <c r="W17" s="12"/>
      <c r="Y17" s="19">
        <v>614800</v>
      </c>
    </row>
    <row r="18" spans="2:25" x14ac:dyDescent="0.2">
      <c r="E18" s="11" t="s">
        <v>36</v>
      </c>
      <c r="G18" s="12">
        <v>-12884</v>
      </c>
      <c r="H18" s="12">
        <v>-1303</v>
      </c>
      <c r="I18" s="12">
        <v>-28755</v>
      </c>
      <c r="J18" s="12"/>
      <c r="K18" s="12">
        <f t="shared" si="2"/>
        <v>-42942</v>
      </c>
      <c r="M18" s="12">
        <v>0</v>
      </c>
      <c r="N18" s="12">
        <v>0</v>
      </c>
      <c r="O18" s="12">
        <v>0</v>
      </c>
      <c r="P18" s="12">
        <v>0</v>
      </c>
      <c r="Q18" s="12">
        <f t="shared" si="1"/>
        <v>0</v>
      </c>
      <c r="R18" s="12"/>
      <c r="S18" s="12"/>
      <c r="T18" s="15"/>
      <c r="U18" s="12"/>
      <c r="V18" s="12"/>
      <c r="W18" s="12"/>
    </row>
    <row r="19" spans="2:25" x14ac:dyDescent="0.2">
      <c r="E19" s="11" t="s">
        <v>37</v>
      </c>
      <c r="G19" s="12">
        <v>109916</v>
      </c>
      <c r="H19" s="12">
        <v>4535</v>
      </c>
      <c r="I19" s="12"/>
      <c r="J19" s="12"/>
      <c r="K19" s="12">
        <f t="shared" si="2"/>
        <v>114451</v>
      </c>
      <c r="M19" s="12">
        <f>G19</f>
        <v>109916</v>
      </c>
      <c r="N19" s="12">
        <f>H19</f>
        <v>4535</v>
      </c>
      <c r="O19" s="12">
        <f>I19</f>
        <v>0</v>
      </c>
      <c r="P19" s="12">
        <f>J19</f>
        <v>0</v>
      </c>
      <c r="Q19" s="12">
        <f t="shared" si="1"/>
        <v>114451</v>
      </c>
      <c r="R19" s="12"/>
      <c r="S19" s="12"/>
      <c r="T19" s="15"/>
      <c r="U19" s="12"/>
      <c r="V19" s="12"/>
      <c r="W19" s="12"/>
      <c r="Y19" s="4" t="s">
        <v>38</v>
      </c>
    </row>
    <row r="20" spans="2:25" x14ac:dyDescent="0.2">
      <c r="E20" s="11" t="s">
        <v>39</v>
      </c>
      <c r="G20" s="20">
        <v>7783</v>
      </c>
      <c r="H20" s="20">
        <v>764</v>
      </c>
      <c r="I20" s="20">
        <v>17132</v>
      </c>
      <c r="J20" s="20"/>
      <c r="K20" s="20">
        <f t="shared" si="2"/>
        <v>25679</v>
      </c>
      <c r="M20" s="12">
        <v>0</v>
      </c>
      <c r="N20" s="12">
        <v>0</v>
      </c>
      <c r="O20" s="12">
        <v>0</v>
      </c>
      <c r="P20" s="12">
        <v>0</v>
      </c>
      <c r="Q20" s="12">
        <f t="shared" si="1"/>
        <v>0</v>
      </c>
      <c r="R20" s="12"/>
      <c r="S20" s="12"/>
      <c r="T20" s="15"/>
      <c r="U20" s="12"/>
      <c r="V20" s="12"/>
      <c r="W20" s="12"/>
      <c r="Y20" s="19">
        <f>31030+1679</f>
        <v>32709</v>
      </c>
    </row>
    <row r="21" spans="2:25" x14ac:dyDescent="0.2">
      <c r="D21" s="3" t="s">
        <v>40</v>
      </c>
      <c r="E21" s="11"/>
      <c r="G21" s="21">
        <f>SUM(G15:G20)+G12+G9</f>
        <v>260446</v>
      </c>
      <c r="H21" s="21">
        <f t="shared" ref="H21:K21" si="3">SUM(H15:H20)+H12+H9</f>
        <v>19559</v>
      </c>
      <c r="I21" s="21">
        <f t="shared" si="3"/>
        <v>335944</v>
      </c>
      <c r="J21" s="21">
        <f t="shared" si="3"/>
        <v>0</v>
      </c>
      <c r="K21" s="21">
        <f t="shared" si="3"/>
        <v>615949</v>
      </c>
      <c r="M21" s="22">
        <f>M9+M12+SUM(M15:M20)</f>
        <v>203106</v>
      </c>
      <c r="N21" s="22">
        <f>N9+N12+SUM(N15:N20)</f>
        <v>13854</v>
      </c>
      <c r="O21" s="22">
        <f>O9+O12+SUM(O15:O20)</f>
        <v>208125</v>
      </c>
      <c r="P21" s="22">
        <f>P9+P12+SUM(P15:P20)</f>
        <v>0</v>
      </c>
      <c r="Q21" s="22">
        <f>Q9+Q12+SUM(Q15:Q20)</f>
        <v>425085</v>
      </c>
      <c r="R21" s="21"/>
      <c r="S21" s="21"/>
      <c r="T21" s="23"/>
      <c r="U21" s="21"/>
      <c r="V21" s="21"/>
      <c r="W21" s="21"/>
    </row>
    <row r="22" spans="2:25" x14ac:dyDescent="0.2">
      <c r="E22" s="11"/>
      <c r="G22" s="12"/>
      <c r="H22" s="12"/>
      <c r="I22" s="12"/>
      <c r="J22" s="12"/>
      <c r="K22" s="12"/>
      <c r="N22" s="12"/>
      <c r="O22" s="12"/>
      <c r="P22" s="12"/>
      <c r="Q22" s="12"/>
      <c r="R22" s="12"/>
      <c r="S22" s="12"/>
      <c r="T22" s="15"/>
      <c r="U22" s="12"/>
      <c r="V22" s="12"/>
      <c r="W22" s="12"/>
      <c r="Y22" s="4" t="s">
        <v>41</v>
      </c>
    </row>
    <row r="23" spans="2:25" x14ac:dyDescent="0.2">
      <c r="B23" s="3" t="s">
        <v>42</v>
      </c>
      <c r="E23" s="11" t="s">
        <v>43</v>
      </c>
      <c r="G23" s="20">
        <v>31638</v>
      </c>
      <c r="H23" s="20">
        <v>2733</v>
      </c>
      <c r="I23" s="20">
        <v>70970</v>
      </c>
      <c r="J23" s="20"/>
      <c r="K23" s="20">
        <f>J23+I23+H23+G23</f>
        <v>105341</v>
      </c>
      <c r="M23" s="20">
        <f>$Q$23*0.25</f>
        <v>1401.1055501789199</v>
      </c>
      <c r="N23" s="20">
        <f>$Q$23*0.02</f>
        <v>112.08844401431359</v>
      </c>
      <c r="O23" s="20">
        <f>$Q$23*0.73</f>
        <v>4091.2282065224458</v>
      </c>
      <c r="P23" s="20">
        <v>0</v>
      </c>
      <c r="Q23" s="20">
        <f>K23*Y23</f>
        <v>5604.4222007156795</v>
      </c>
      <c r="R23" s="12"/>
      <c r="S23" s="12"/>
      <c r="T23" s="15">
        <f>251603.59-K23</f>
        <v>146262.59</v>
      </c>
      <c r="U23" s="12"/>
      <c r="V23" s="12"/>
      <c r="W23" s="12"/>
      <c r="Y23" s="24">
        <f>Y20/Y17</f>
        <v>5.320266753415745E-2</v>
      </c>
    </row>
    <row r="24" spans="2:25" x14ac:dyDescent="0.2">
      <c r="B24" s="3"/>
      <c r="D24" s="3" t="s">
        <v>44</v>
      </c>
      <c r="E24" s="11"/>
      <c r="G24" s="21">
        <f>G23</f>
        <v>31638</v>
      </c>
      <c r="H24" s="21">
        <f t="shared" ref="H24:I24" si="4">H23</f>
        <v>2733</v>
      </c>
      <c r="I24" s="21">
        <f t="shared" si="4"/>
        <v>70970</v>
      </c>
      <c r="J24" s="21"/>
      <c r="K24" s="21">
        <f>K23</f>
        <v>105341</v>
      </c>
      <c r="M24" s="21">
        <f>SUM(M23)</f>
        <v>1401.1055501789199</v>
      </c>
      <c r="N24" s="21">
        <f>SUM(N23)</f>
        <v>112.08844401431359</v>
      </c>
      <c r="O24" s="21">
        <f>SUM(O23)</f>
        <v>4091.2282065224458</v>
      </c>
      <c r="P24" s="21">
        <f>SUM(P23)</f>
        <v>0</v>
      </c>
      <c r="Q24" s="21">
        <f>SUM(M24:P24)</f>
        <v>5604.4222007156795</v>
      </c>
      <c r="R24" s="21"/>
      <c r="S24" s="21"/>
      <c r="T24" s="23"/>
      <c r="U24" s="21"/>
      <c r="V24" s="21"/>
      <c r="W24" s="21"/>
    </row>
    <row r="25" spans="2:25" x14ac:dyDescent="0.2">
      <c r="B25" s="3"/>
    </row>
    <row r="26" spans="2:25" x14ac:dyDescent="0.2">
      <c r="B26" s="3" t="s">
        <v>45</v>
      </c>
      <c r="E26" s="11" t="s">
        <v>46</v>
      </c>
      <c r="G26" s="12">
        <v>2383</v>
      </c>
      <c r="H26" s="12">
        <v>194</v>
      </c>
      <c r="I26" s="12">
        <v>5359</v>
      </c>
      <c r="J26" s="12"/>
      <c r="K26" s="12">
        <f>G26+H26+I26+J26</f>
        <v>7936</v>
      </c>
      <c r="M26" s="12">
        <v>0</v>
      </c>
      <c r="N26" s="12">
        <v>0</v>
      </c>
      <c r="O26" s="12">
        <v>0</v>
      </c>
      <c r="P26" s="12">
        <v>0</v>
      </c>
      <c r="Q26" s="12">
        <f t="shared" ref="Q26:Q31" si="5">SUM(M26:P26)</f>
        <v>0</v>
      </c>
      <c r="R26" s="12"/>
      <c r="S26" s="12"/>
      <c r="T26" s="12"/>
      <c r="U26" s="12"/>
      <c r="V26" s="12"/>
      <c r="W26" s="12"/>
    </row>
    <row r="27" spans="2:25" x14ac:dyDescent="0.2">
      <c r="B27" s="3"/>
      <c r="E27" s="11" t="s">
        <v>47</v>
      </c>
      <c r="G27" s="12">
        <v>2663</v>
      </c>
      <c r="H27" s="12">
        <v>266</v>
      </c>
      <c r="I27" s="12">
        <v>5947</v>
      </c>
      <c r="J27" s="12"/>
      <c r="K27" s="12">
        <f t="shared" ref="K27:K30" si="6">G27+H27+I27+J27</f>
        <v>8876</v>
      </c>
      <c r="M27" s="12">
        <f>G27</f>
        <v>2663</v>
      </c>
      <c r="N27" s="12">
        <f>H27</f>
        <v>266</v>
      </c>
      <c r="O27" s="12">
        <f>I27</f>
        <v>5947</v>
      </c>
      <c r="P27" s="12">
        <f>J27</f>
        <v>0</v>
      </c>
      <c r="Q27" s="12">
        <f>SUM(M27:P27)</f>
        <v>8876</v>
      </c>
      <c r="R27" s="12"/>
      <c r="S27" s="12"/>
      <c r="T27" s="12"/>
      <c r="U27" s="12"/>
      <c r="V27" s="12"/>
      <c r="W27" s="12"/>
    </row>
    <row r="28" spans="2:25" x14ac:dyDescent="0.2">
      <c r="B28" s="3"/>
      <c r="E28" s="1" t="s">
        <v>48</v>
      </c>
      <c r="G28" s="12"/>
      <c r="H28" s="12"/>
      <c r="I28" s="12"/>
      <c r="J28" s="12"/>
      <c r="K28" s="12">
        <f t="shared" si="6"/>
        <v>0</v>
      </c>
      <c r="M28" s="12">
        <v>0</v>
      </c>
      <c r="N28" s="12">
        <v>0</v>
      </c>
      <c r="O28" s="12">
        <v>0</v>
      </c>
      <c r="P28" s="12">
        <v>0</v>
      </c>
      <c r="Q28" s="12">
        <f t="shared" si="5"/>
        <v>0</v>
      </c>
      <c r="R28" s="12"/>
      <c r="S28" s="12"/>
      <c r="T28" s="12"/>
      <c r="U28" s="12"/>
      <c r="V28" s="12"/>
      <c r="W28" s="12"/>
    </row>
    <row r="29" spans="2:25" x14ac:dyDescent="0.2">
      <c r="B29" s="3"/>
      <c r="E29" s="11" t="s">
        <v>49</v>
      </c>
      <c r="G29" s="12">
        <v>13992</v>
      </c>
      <c r="H29" s="12">
        <v>1399</v>
      </c>
      <c r="I29" s="12">
        <v>31314</v>
      </c>
      <c r="J29" s="12"/>
      <c r="K29" s="12">
        <f t="shared" si="6"/>
        <v>46705</v>
      </c>
      <c r="M29" s="12">
        <f t="shared" ref="M29:P30" si="7">G29</f>
        <v>13992</v>
      </c>
      <c r="N29" s="12">
        <f t="shared" si="7"/>
        <v>1399</v>
      </c>
      <c r="O29" s="12">
        <f t="shared" si="7"/>
        <v>31314</v>
      </c>
      <c r="P29" s="12">
        <f t="shared" si="7"/>
        <v>0</v>
      </c>
      <c r="Q29" s="12">
        <f t="shared" si="5"/>
        <v>46705</v>
      </c>
      <c r="R29" s="12"/>
      <c r="S29" s="12"/>
      <c r="T29" s="12"/>
      <c r="U29" s="12"/>
      <c r="V29" s="12"/>
      <c r="W29" s="12"/>
    </row>
    <row r="30" spans="2:25" x14ac:dyDescent="0.2">
      <c r="B30" s="3"/>
      <c r="E30" s="11" t="s">
        <v>50</v>
      </c>
      <c r="G30" s="20">
        <v>4162</v>
      </c>
      <c r="H30" s="20">
        <v>375</v>
      </c>
      <c r="I30" s="20">
        <v>9313</v>
      </c>
      <c r="J30" s="20"/>
      <c r="K30" s="20">
        <f t="shared" si="6"/>
        <v>13850</v>
      </c>
      <c r="M30" s="20">
        <f t="shared" si="7"/>
        <v>4162</v>
      </c>
      <c r="N30" s="20">
        <f t="shared" si="7"/>
        <v>375</v>
      </c>
      <c r="O30" s="20">
        <f t="shared" si="7"/>
        <v>9313</v>
      </c>
      <c r="P30" s="20">
        <f>J30</f>
        <v>0</v>
      </c>
      <c r="Q30" s="20">
        <f t="shared" si="5"/>
        <v>13850</v>
      </c>
      <c r="R30" s="12"/>
      <c r="S30" s="12"/>
      <c r="T30" s="12"/>
      <c r="U30" s="12"/>
      <c r="V30" s="12"/>
      <c r="W30" s="12"/>
    </row>
    <row r="31" spans="2:25" x14ac:dyDescent="0.2">
      <c r="B31" s="3"/>
      <c r="D31" s="3" t="s">
        <v>51</v>
      </c>
      <c r="G31" s="21">
        <f>SUM(G26:G30)</f>
        <v>23200</v>
      </c>
      <c r="H31" s="21">
        <f t="shared" ref="H31:I31" si="8">SUM(H26:H30)</f>
        <v>2234</v>
      </c>
      <c r="I31" s="21">
        <f t="shared" si="8"/>
        <v>51933</v>
      </c>
      <c r="J31" s="21"/>
      <c r="K31" s="21">
        <f>SUM(K26:K30)</f>
        <v>77367</v>
      </c>
      <c r="M31" s="21">
        <f>SUM(M26:M30)</f>
        <v>20817</v>
      </c>
      <c r="N31" s="21">
        <f>SUM(N26:N30)</f>
        <v>2040</v>
      </c>
      <c r="O31" s="21">
        <f>SUM(O26:O30)</f>
        <v>46574</v>
      </c>
      <c r="P31" s="21">
        <f>SUM(P26:P30)</f>
        <v>0</v>
      </c>
      <c r="Q31" s="21">
        <f t="shared" si="5"/>
        <v>69431</v>
      </c>
      <c r="R31" s="21"/>
      <c r="S31" s="21"/>
      <c r="T31" s="21"/>
      <c r="U31" s="21"/>
      <c r="V31" s="21"/>
      <c r="W31" s="21"/>
    </row>
    <row r="32" spans="2:25" x14ac:dyDescent="0.2">
      <c r="B32" s="3"/>
    </row>
    <row r="33" spans="2:23" x14ac:dyDescent="0.2">
      <c r="B33" s="3" t="s">
        <v>52</v>
      </c>
      <c r="D33" s="3" t="s">
        <v>53</v>
      </c>
      <c r="E33" s="1" t="s">
        <v>54</v>
      </c>
      <c r="G33" s="12">
        <v>12897</v>
      </c>
      <c r="H33" s="12"/>
      <c r="I33" s="12"/>
      <c r="J33" s="12"/>
      <c r="K33" s="12">
        <f>G33+H33+I33+J33</f>
        <v>12897</v>
      </c>
      <c r="M33" s="12">
        <f t="shared" ref="M33:P34" si="9">G33</f>
        <v>12897</v>
      </c>
      <c r="N33" s="12">
        <f t="shared" si="9"/>
        <v>0</v>
      </c>
      <c r="O33" s="12">
        <f t="shared" si="9"/>
        <v>0</v>
      </c>
      <c r="P33" s="12">
        <f t="shared" si="9"/>
        <v>0</v>
      </c>
      <c r="Q33" s="12">
        <f>SUM(M33:P33)</f>
        <v>12897</v>
      </c>
      <c r="R33" s="12"/>
      <c r="S33" s="12"/>
      <c r="T33" s="12"/>
      <c r="U33" s="12"/>
      <c r="V33" s="12"/>
      <c r="W33" s="12"/>
    </row>
    <row r="34" spans="2:23" x14ac:dyDescent="0.2">
      <c r="B34" s="3" t="s">
        <v>55</v>
      </c>
      <c r="D34" s="3" t="s">
        <v>56</v>
      </c>
      <c r="E34" s="1" t="s">
        <v>57</v>
      </c>
      <c r="G34" s="12">
        <v>9983</v>
      </c>
      <c r="H34" s="12"/>
      <c r="I34" s="12"/>
      <c r="J34" s="12"/>
      <c r="K34" s="12">
        <f t="shared" ref="K34:K42" si="10">G34+H34+I34+J34</f>
        <v>9983</v>
      </c>
      <c r="M34" s="12">
        <f t="shared" si="9"/>
        <v>9983</v>
      </c>
      <c r="N34" s="12">
        <f t="shared" si="9"/>
        <v>0</v>
      </c>
      <c r="O34" s="12">
        <f t="shared" si="9"/>
        <v>0</v>
      </c>
      <c r="P34" s="12">
        <f t="shared" si="9"/>
        <v>0</v>
      </c>
      <c r="Q34" s="12">
        <f>SUM(M34:P34)</f>
        <v>9983</v>
      </c>
      <c r="R34" s="12"/>
      <c r="S34" s="12"/>
      <c r="T34" s="12"/>
      <c r="U34" s="12"/>
      <c r="V34" s="12"/>
      <c r="W34" s="12"/>
    </row>
    <row r="35" spans="2:23" x14ac:dyDescent="0.2">
      <c r="D35" s="3"/>
      <c r="K35" s="12">
        <f t="shared" si="10"/>
        <v>0</v>
      </c>
      <c r="Q35" s="12"/>
      <c r="R35" s="12"/>
      <c r="S35" s="12"/>
      <c r="T35" s="12"/>
      <c r="U35" s="12"/>
      <c r="V35" s="12"/>
      <c r="W35" s="12"/>
    </row>
    <row r="36" spans="2:23" x14ac:dyDescent="0.2">
      <c r="D36" s="3" t="s">
        <v>58</v>
      </c>
      <c r="E36" s="1" t="s">
        <v>59</v>
      </c>
      <c r="G36" s="12">
        <v>8770</v>
      </c>
      <c r="H36" s="12"/>
      <c r="I36" s="12"/>
      <c r="J36" s="12"/>
      <c r="K36" s="12">
        <f t="shared" si="10"/>
        <v>8770</v>
      </c>
      <c r="M36" s="12">
        <f t="shared" ref="M36:P41" si="11">G36</f>
        <v>8770</v>
      </c>
      <c r="N36" s="12">
        <f t="shared" si="11"/>
        <v>0</v>
      </c>
      <c r="O36" s="12">
        <f t="shared" si="11"/>
        <v>0</v>
      </c>
      <c r="P36" s="12">
        <f t="shared" si="11"/>
        <v>0</v>
      </c>
      <c r="Q36" s="12">
        <f t="shared" ref="Q36:Q41" si="12">SUM(M36:P36)</f>
        <v>8770</v>
      </c>
      <c r="R36" s="12"/>
      <c r="S36" s="12"/>
      <c r="T36" s="12"/>
      <c r="U36" s="12"/>
      <c r="V36" s="12"/>
      <c r="W36" s="12"/>
    </row>
    <row r="37" spans="2:23" x14ac:dyDescent="0.2">
      <c r="D37" s="3" t="s">
        <v>60</v>
      </c>
      <c r="E37" s="1" t="s">
        <v>61</v>
      </c>
      <c r="G37" s="12">
        <f>5767+101</f>
        <v>5868</v>
      </c>
      <c r="H37" s="12"/>
      <c r="I37" s="12"/>
      <c r="J37" s="12"/>
      <c r="K37" s="12">
        <f t="shared" si="10"/>
        <v>5868</v>
      </c>
      <c r="M37" s="12">
        <f t="shared" si="11"/>
        <v>5868</v>
      </c>
      <c r="N37" s="12">
        <f t="shared" si="11"/>
        <v>0</v>
      </c>
      <c r="O37" s="12">
        <f t="shared" si="11"/>
        <v>0</v>
      </c>
      <c r="P37" s="12">
        <f t="shared" si="11"/>
        <v>0</v>
      </c>
      <c r="Q37" s="12">
        <f t="shared" si="12"/>
        <v>5868</v>
      </c>
      <c r="R37" s="12"/>
      <c r="S37" s="12"/>
      <c r="T37" s="12"/>
      <c r="U37" s="12"/>
      <c r="V37" s="12"/>
      <c r="W37" s="12"/>
    </row>
    <row r="38" spans="2:23" x14ac:dyDescent="0.2">
      <c r="D38" s="3"/>
      <c r="E38" s="1" t="s">
        <v>62</v>
      </c>
      <c r="G38" s="12">
        <v>288</v>
      </c>
      <c r="H38" s="12"/>
      <c r="I38" s="12"/>
      <c r="J38" s="12"/>
      <c r="K38" s="12">
        <f t="shared" si="10"/>
        <v>288</v>
      </c>
      <c r="M38" s="12">
        <f t="shared" si="11"/>
        <v>288</v>
      </c>
      <c r="N38" s="12">
        <f t="shared" si="11"/>
        <v>0</v>
      </c>
      <c r="O38" s="12">
        <f t="shared" si="11"/>
        <v>0</v>
      </c>
      <c r="P38" s="12">
        <f t="shared" si="11"/>
        <v>0</v>
      </c>
      <c r="Q38" s="12">
        <f t="shared" si="12"/>
        <v>288</v>
      </c>
      <c r="R38" s="12"/>
      <c r="S38" s="12"/>
      <c r="T38" s="12"/>
      <c r="U38" s="12"/>
      <c r="V38" s="12"/>
      <c r="W38" s="12"/>
    </row>
    <row r="39" spans="2:23" x14ac:dyDescent="0.2">
      <c r="D39" s="3"/>
      <c r="E39" s="1" t="s">
        <v>63</v>
      </c>
      <c r="G39" s="12">
        <v>43240</v>
      </c>
      <c r="H39" s="12"/>
      <c r="I39" s="12"/>
      <c r="J39" s="12"/>
      <c r="K39" s="12">
        <f t="shared" si="10"/>
        <v>43240</v>
      </c>
      <c r="M39" s="12">
        <f t="shared" si="11"/>
        <v>43240</v>
      </c>
      <c r="N39" s="12">
        <f t="shared" si="11"/>
        <v>0</v>
      </c>
      <c r="O39" s="12">
        <f t="shared" si="11"/>
        <v>0</v>
      </c>
      <c r="P39" s="12">
        <f t="shared" si="11"/>
        <v>0</v>
      </c>
      <c r="Q39" s="12">
        <f t="shared" si="12"/>
        <v>43240</v>
      </c>
      <c r="R39" s="12"/>
      <c r="S39" s="12"/>
      <c r="T39" s="12"/>
      <c r="U39" s="12"/>
      <c r="V39" s="12"/>
      <c r="W39" s="12"/>
    </row>
    <row r="40" spans="2:23" x14ac:dyDescent="0.2">
      <c r="D40" s="3"/>
      <c r="E40" s="1" t="s">
        <v>64</v>
      </c>
      <c r="G40" s="12">
        <v>1725</v>
      </c>
      <c r="H40" s="12"/>
      <c r="I40" s="12"/>
      <c r="J40" s="12"/>
      <c r="K40" s="12">
        <f t="shared" si="10"/>
        <v>1725</v>
      </c>
      <c r="M40" s="12">
        <f t="shared" si="11"/>
        <v>1725</v>
      </c>
      <c r="N40" s="12">
        <f t="shared" si="11"/>
        <v>0</v>
      </c>
      <c r="O40" s="12">
        <f t="shared" si="11"/>
        <v>0</v>
      </c>
      <c r="P40" s="12">
        <f t="shared" si="11"/>
        <v>0</v>
      </c>
      <c r="Q40" s="12">
        <f t="shared" si="12"/>
        <v>1725</v>
      </c>
      <c r="R40" s="12"/>
      <c r="S40" s="12"/>
      <c r="T40" s="12"/>
      <c r="U40" s="12"/>
      <c r="V40" s="12"/>
      <c r="W40" s="12"/>
    </row>
    <row r="41" spans="2:23" x14ac:dyDescent="0.2">
      <c r="D41" s="3"/>
      <c r="E41" s="1" t="s">
        <v>65</v>
      </c>
      <c r="G41" s="12">
        <v>11204</v>
      </c>
      <c r="H41" s="12"/>
      <c r="I41" s="12"/>
      <c r="J41" s="12"/>
      <c r="K41" s="12">
        <f t="shared" si="10"/>
        <v>11204</v>
      </c>
      <c r="M41" s="12">
        <f t="shared" si="11"/>
        <v>11204</v>
      </c>
      <c r="N41" s="12">
        <f t="shared" si="11"/>
        <v>0</v>
      </c>
      <c r="O41" s="12">
        <f t="shared" si="11"/>
        <v>0</v>
      </c>
      <c r="P41" s="12">
        <f t="shared" si="11"/>
        <v>0</v>
      </c>
      <c r="Q41" s="12">
        <f t="shared" si="12"/>
        <v>11204</v>
      </c>
      <c r="R41" s="12"/>
      <c r="S41" s="12"/>
      <c r="T41" s="12"/>
      <c r="U41" s="12"/>
      <c r="V41" s="12"/>
      <c r="W41" s="12"/>
    </row>
    <row r="42" spans="2:23" x14ac:dyDescent="0.2">
      <c r="D42" s="3"/>
      <c r="K42" s="12">
        <f t="shared" si="10"/>
        <v>0</v>
      </c>
      <c r="Q42" s="12"/>
      <c r="R42" s="12"/>
      <c r="S42" s="12"/>
      <c r="T42" s="12"/>
      <c r="U42" s="12"/>
      <c r="V42" s="12"/>
      <c r="W42" s="12"/>
    </row>
    <row r="43" spans="2:23" x14ac:dyDescent="0.2">
      <c r="D43" s="3" t="s">
        <v>66</v>
      </c>
      <c r="G43" s="12"/>
      <c r="H43" s="12">
        <f>H11</f>
        <v>0</v>
      </c>
      <c r="I43" s="12">
        <v>0</v>
      </c>
      <c r="J43" s="12">
        <v>0</v>
      </c>
      <c r="K43" s="12">
        <f>SUM(G43:J43)</f>
        <v>0</v>
      </c>
      <c r="M43" s="12">
        <f>G43</f>
        <v>0</v>
      </c>
      <c r="N43" s="12">
        <f>H43</f>
        <v>0</v>
      </c>
      <c r="O43" s="12">
        <f>I43</f>
        <v>0</v>
      </c>
      <c r="P43" s="12">
        <f>J43</f>
        <v>0</v>
      </c>
      <c r="Q43" s="12">
        <f>SUM(M43:P43)</f>
        <v>0</v>
      </c>
      <c r="R43" s="12"/>
      <c r="S43" s="12"/>
      <c r="T43" s="12"/>
      <c r="U43" s="12"/>
      <c r="V43" s="12"/>
      <c r="W43" s="12"/>
    </row>
    <row r="44" spans="2:23" x14ac:dyDescent="0.2">
      <c r="D44" s="3"/>
    </row>
    <row r="45" spans="2:23" x14ac:dyDescent="0.2">
      <c r="D45" s="3" t="s">
        <v>67</v>
      </c>
      <c r="G45" s="12"/>
      <c r="H45" s="12"/>
      <c r="I45" s="12">
        <v>0</v>
      </c>
      <c r="J45" s="12">
        <v>0</v>
      </c>
      <c r="K45" s="12">
        <f>SUM(G45:J45)</f>
        <v>0</v>
      </c>
      <c r="M45" s="12">
        <f>G45</f>
        <v>0</v>
      </c>
      <c r="N45" s="12">
        <f>H45</f>
        <v>0</v>
      </c>
      <c r="O45" s="12">
        <f>I45</f>
        <v>0</v>
      </c>
      <c r="P45" s="12">
        <f>J45</f>
        <v>0</v>
      </c>
      <c r="Q45" s="12">
        <f>SUM(M45:P45)</f>
        <v>0</v>
      </c>
      <c r="R45" s="12"/>
      <c r="S45" s="12"/>
      <c r="T45" s="12"/>
      <c r="U45" s="12"/>
      <c r="V45" s="12"/>
      <c r="W45" s="12"/>
    </row>
    <row r="46" spans="2:23" x14ac:dyDescent="0.2">
      <c r="D46" s="3"/>
    </row>
    <row r="47" spans="2:23" x14ac:dyDescent="0.2">
      <c r="D47" s="3" t="s">
        <v>68</v>
      </c>
      <c r="G47" s="12"/>
      <c r="H47" s="12"/>
      <c r="I47" s="12">
        <v>0</v>
      </c>
      <c r="J47" s="12">
        <v>0</v>
      </c>
      <c r="K47" s="12">
        <f>SUM(G47:J47)</f>
        <v>0</v>
      </c>
      <c r="M47" s="12">
        <f>G47</f>
        <v>0</v>
      </c>
      <c r="N47" s="12">
        <f>H47</f>
        <v>0</v>
      </c>
      <c r="O47" s="12">
        <f>I47</f>
        <v>0</v>
      </c>
      <c r="P47" s="12">
        <f>J47</f>
        <v>0</v>
      </c>
      <c r="Q47" s="12">
        <f>SUM(M47:P47)</f>
        <v>0</v>
      </c>
      <c r="R47" s="12"/>
      <c r="S47" s="12"/>
      <c r="T47" s="12"/>
      <c r="U47" s="12"/>
      <c r="V47" s="12"/>
      <c r="W47" s="12"/>
    </row>
    <row r="48" spans="2:23" x14ac:dyDescent="0.2">
      <c r="D48" s="3"/>
    </row>
    <row r="49" spans="2:23" x14ac:dyDescent="0.2">
      <c r="D49" s="3" t="s">
        <v>69</v>
      </c>
      <c r="G49" s="12"/>
      <c r="H49" s="12">
        <v>0</v>
      </c>
      <c r="I49" s="12">
        <v>0</v>
      </c>
      <c r="J49" s="12">
        <v>0</v>
      </c>
      <c r="K49" s="12">
        <f>SUM(G49:J49)</f>
        <v>0</v>
      </c>
      <c r="M49" s="12">
        <f>G49</f>
        <v>0</v>
      </c>
      <c r="N49" s="12">
        <f>H49</f>
        <v>0</v>
      </c>
      <c r="O49" s="12">
        <f>I49</f>
        <v>0</v>
      </c>
      <c r="P49" s="12">
        <f>J49</f>
        <v>0</v>
      </c>
      <c r="Q49" s="12">
        <f>SUM(M49:P49)</f>
        <v>0</v>
      </c>
      <c r="R49" s="12"/>
      <c r="S49" s="12"/>
      <c r="T49" s="12"/>
      <c r="U49" s="12"/>
      <c r="V49" s="12"/>
      <c r="W49" s="12"/>
    </row>
    <row r="50" spans="2:23" x14ac:dyDescent="0.2">
      <c r="D50" s="3" t="s">
        <v>70</v>
      </c>
    </row>
    <row r="51" spans="2:23" x14ac:dyDescent="0.2">
      <c r="D51" s="3"/>
    </row>
    <row r="52" spans="2:23" x14ac:dyDescent="0.2">
      <c r="B52" s="3"/>
      <c r="D52" s="3" t="s">
        <v>65</v>
      </c>
      <c r="G52" s="20"/>
      <c r="H52" s="20">
        <v>0</v>
      </c>
      <c r="I52" s="20">
        <v>0</v>
      </c>
      <c r="J52" s="20">
        <v>0</v>
      </c>
      <c r="K52" s="20">
        <f>SUM(G52:J52)</f>
        <v>0</v>
      </c>
      <c r="M52" s="20">
        <f>G52</f>
        <v>0</v>
      </c>
      <c r="N52" s="20">
        <f>H52</f>
        <v>0</v>
      </c>
      <c r="O52" s="20">
        <f>I52</f>
        <v>0</v>
      </c>
      <c r="P52" s="20">
        <f>J52</f>
        <v>0</v>
      </c>
      <c r="Q52" s="20">
        <f>SUM(M52:P52)</f>
        <v>0</v>
      </c>
      <c r="R52" s="12"/>
      <c r="S52" s="12"/>
      <c r="T52" s="12"/>
      <c r="U52" s="12"/>
      <c r="V52" s="12"/>
      <c r="W52" s="12"/>
    </row>
    <row r="53" spans="2:23" x14ac:dyDescent="0.2">
      <c r="D53" s="3" t="s">
        <v>71</v>
      </c>
      <c r="G53" s="21">
        <f>SUM(G33:G52)</f>
        <v>93975</v>
      </c>
      <c r="H53" s="21">
        <f>SUM(H33:H52)</f>
        <v>0</v>
      </c>
      <c r="I53" s="21">
        <f>SUM(I33:I52)</f>
        <v>0</v>
      </c>
      <c r="J53" s="21">
        <f>SUM(J33:J52)</f>
        <v>0</v>
      </c>
      <c r="K53" s="21">
        <f>SUM(G53:J53)</f>
        <v>93975</v>
      </c>
      <c r="M53" s="21">
        <f>SUM(M33:M52)</f>
        <v>93975</v>
      </c>
      <c r="N53" s="21">
        <f>SUM(N33:N52)</f>
        <v>0</v>
      </c>
      <c r="O53" s="21">
        <f>SUM(O33:O52)</f>
        <v>0</v>
      </c>
      <c r="P53" s="21">
        <f>SUM(P33:P52)</f>
        <v>0</v>
      </c>
      <c r="Q53" s="21">
        <f>SUM(M53:P53)</f>
        <v>93975</v>
      </c>
      <c r="R53" s="21"/>
      <c r="S53" s="21"/>
      <c r="T53" s="21"/>
      <c r="U53" s="21"/>
      <c r="V53" s="21"/>
      <c r="W53" s="21"/>
    </row>
    <row r="54" spans="2:23" x14ac:dyDescent="0.2">
      <c r="B54" s="3"/>
      <c r="G54" s="12"/>
    </row>
    <row r="55" spans="2:23" x14ac:dyDescent="0.2">
      <c r="B55" s="3" t="s">
        <v>72</v>
      </c>
      <c r="G55" s="12">
        <v>0</v>
      </c>
      <c r="H55" s="12">
        <v>0</v>
      </c>
      <c r="I55" s="12">
        <v>0</v>
      </c>
      <c r="J55" s="12">
        <v>0</v>
      </c>
      <c r="K55" s="12">
        <f>SUM(G55:J55)</f>
        <v>0</v>
      </c>
      <c r="M55" s="12">
        <v>0</v>
      </c>
      <c r="N55" s="12">
        <v>0</v>
      </c>
      <c r="O55" s="12">
        <v>0</v>
      </c>
      <c r="P55" s="12">
        <v>0</v>
      </c>
      <c r="Q55" s="12">
        <f>SUM(M55:P55)</f>
        <v>0</v>
      </c>
      <c r="R55" s="12"/>
      <c r="S55" s="12"/>
      <c r="T55" s="12"/>
      <c r="U55" s="12"/>
      <c r="V55" s="12"/>
      <c r="W55" s="12"/>
    </row>
    <row r="56" spans="2:23" x14ac:dyDescent="0.2">
      <c r="B56" s="3" t="s">
        <v>73</v>
      </c>
      <c r="D56" s="12"/>
    </row>
    <row r="57" spans="2:23" ht="13.5" thickBot="1" x14ac:dyDescent="0.25">
      <c r="K57" s="12"/>
      <c r="Q57" s="25"/>
      <c r="R57" s="12"/>
      <c r="S57" s="12"/>
      <c r="T57" s="12"/>
      <c r="U57" s="12"/>
      <c r="V57" s="12"/>
      <c r="W57" s="12"/>
    </row>
    <row r="58" spans="2:23" x14ac:dyDescent="0.2">
      <c r="B58" s="3" t="s">
        <v>74</v>
      </c>
      <c r="E58" s="12"/>
      <c r="G58" s="26">
        <f>G21+G24+G31+G53+G55</f>
        <v>409259</v>
      </c>
      <c r="H58" s="26">
        <f>H21+H24+H31+H53+H55</f>
        <v>24526</v>
      </c>
      <c r="I58" s="26">
        <f>I21+I24+I31+I53+I55</f>
        <v>458847</v>
      </c>
      <c r="J58" s="26">
        <f>J21+J24+J31+J53+J55</f>
        <v>0</v>
      </c>
      <c r="K58" s="26">
        <f>SUM(G58:J58)</f>
        <v>892632</v>
      </c>
      <c r="L58" s="43"/>
      <c r="M58" s="26">
        <f>M21+M24+M31+M53+M55</f>
        <v>319299.10555017891</v>
      </c>
      <c r="N58" s="26">
        <f>N21+N24+N31+N53+N55</f>
        <v>16006.088444014313</v>
      </c>
      <c r="O58" s="26">
        <f>O21+O24+O31+O53+O55</f>
        <v>258790.22820652244</v>
      </c>
      <c r="P58" s="26">
        <f>P21+P24+P31+P53+P55</f>
        <v>0</v>
      </c>
      <c r="Q58" s="26">
        <f>SUM(M58:P58)</f>
        <v>594095.42220071563</v>
      </c>
      <c r="R58" s="21"/>
      <c r="S58" s="21"/>
      <c r="T58" s="21"/>
      <c r="U58" s="21"/>
      <c r="V58" s="21"/>
      <c r="W58" s="21"/>
    </row>
    <row r="61" spans="2:23" ht="14.25" x14ac:dyDescent="0.2">
      <c r="B61" s="10" t="s">
        <v>75</v>
      </c>
    </row>
    <row r="62" spans="2:23" x14ac:dyDescent="0.2">
      <c r="E62" s="11"/>
    </row>
    <row r="63" spans="2:23" x14ac:dyDescent="0.2">
      <c r="D63" s="1" t="s">
        <v>76</v>
      </c>
      <c r="E63" s="11" t="s">
        <v>25</v>
      </c>
      <c r="G63" s="12">
        <v>120868.79999999999</v>
      </c>
      <c r="H63" s="12">
        <v>12086.88</v>
      </c>
      <c r="I63" s="12">
        <v>269940.32</v>
      </c>
      <c r="J63" s="12"/>
      <c r="K63" s="12">
        <f>I63+H63+G63</f>
        <v>402896</v>
      </c>
      <c r="M63" s="12">
        <f>Q63*0.25</f>
        <v>100724</v>
      </c>
      <c r="N63" s="12">
        <f>Q63*0.02</f>
        <v>8057.92</v>
      </c>
      <c r="O63" s="12">
        <f>Q63*0.73</f>
        <v>294114.08</v>
      </c>
      <c r="P63" s="12">
        <f t="shared" ref="P63" si="13">J63</f>
        <v>0</v>
      </c>
      <c r="Q63" s="12">
        <f>K63</f>
        <v>402896</v>
      </c>
    </row>
    <row r="64" spans="2:23" x14ac:dyDescent="0.2">
      <c r="E64" s="11"/>
      <c r="G64" s="12"/>
      <c r="H64" s="12"/>
      <c r="I64" s="12"/>
      <c r="J64" s="12"/>
      <c r="K64" s="12"/>
      <c r="M64" s="12"/>
      <c r="N64" s="12"/>
      <c r="O64" s="12"/>
      <c r="P64" s="12"/>
      <c r="Q64" s="12"/>
    </row>
    <row r="65" spans="1:24" x14ac:dyDescent="0.2">
      <c r="D65" s="1" t="s">
        <v>92</v>
      </c>
      <c r="E65" s="11" t="s">
        <v>25</v>
      </c>
      <c r="G65" s="12"/>
      <c r="H65" s="12"/>
      <c r="I65" s="12">
        <v>460750</v>
      </c>
      <c r="J65" s="12"/>
      <c r="K65" s="12">
        <f>I65+H65+G65</f>
        <v>460750</v>
      </c>
      <c r="M65" s="12">
        <f>G65</f>
        <v>0</v>
      </c>
      <c r="N65" s="12">
        <f>H65</f>
        <v>0</v>
      </c>
      <c r="O65" s="12">
        <f>I65</f>
        <v>460750</v>
      </c>
      <c r="P65" s="12">
        <f>J65</f>
        <v>0</v>
      </c>
      <c r="Q65" s="12">
        <f>K65</f>
        <v>460750</v>
      </c>
    </row>
    <row r="66" spans="1:24" x14ac:dyDescent="0.2">
      <c r="E66" s="11"/>
    </row>
    <row r="67" spans="1:24" x14ac:dyDescent="0.2">
      <c r="D67" s="1" t="s">
        <v>90</v>
      </c>
      <c r="E67" s="11" t="s">
        <v>25</v>
      </c>
      <c r="G67" s="12">
        <v>56730</v>
      </c>
      <c r="H67" s="12">
        <v>5673</v>
      </c>
      <c r="I67" s="12">
        <v>126697</v>
      </c>
      <c r="J67" s="12"/>
      <c r="K67" s="12">
        <f>I67+H67+G67</f>
        <v>189100</v>
      </c>
      <c r="M67" s="12">
        <f>G67</f>
        <v>56730</v>
      </c>
      <c r="N67" s="12">
        <f>H67</f>
        <v>5673</v>
      </c>
      <c r="O67" s="12">
        <f>I67</f>
        <v>126697</v>
      </c>
      <c r="P67" s="12">
        <f>J67</f>
        <v>0</v>
      </c>
      <c r="Q67" s="12">
        <f>K67</f>
        <v>189100</v>
      </c>
    </row>
    <row r="68" spans="1:24" x14ac:dyDescent="0.2">
      <c r="E68" s="11"/>
    </row>
    <row r="69" spans="1:24" x14ac:dyDescent="0.2">
      <c r="D69" s="1" t="s">
        <v>88</v>
      </c>
      <c r="E69" s="11" t="s">
        <v>25</v>
      </c>
      <c r="G69" s="12">
        <v>69942</v>
      </c>
      <c r="H69" s="12">
        <v>6994.2</v>
      </c>
      <c r="I69" s="12">
        <v>156203.80000000002</v>
      </c>
      <c r="J69" s="12"/>
      <c r="K69" s="12">
        <f>I69+H69+G69</f>
        <v>233140.00000000003</v>
      </c>
      <c r="M69" s="12">
        <f>G70</f>
        <v>0</v>
      </c>
      <c r="N69" s="12">
        <f>H69</f>
        <v>6994.2</v>
      </c>
      <c r="O69" s="12">
        <f>I69</f>
        <v>156203.80000000002</v>
      </c>
      <c r="P69" s="12">
        <f>J69</f>
        <v>0</v>
      </c>
      <c r="Q69" s="12">
        <f>K69</f>
        <v>233140.00000000003</v>
      </c>
    </row>
    <row r="70" spans="1:24" x14ac:dyDescent="0.2">
      <c r="E70" s="11"/>
      <c r="G70" s="12"/>
      <c r="H70" s="12"/>
      <c r="I70" s="12"/>
      <c r="J70" s="12"/>
      <c r="K70" s="12"/>
      <c r="M70" s="12"/>
      <c r="N70" s="12"/>
      <c r="O70" s="12"/>
      <c r="P70" s="12"/>
      <c r="Q70" s="12"/>
    </row>
    <row r="71" spans="1:24" x14ac:dyDescent="0.2">
      <c r="D71" s="1" t="s">
        <v>93</v>
      </c>
      <c r="E71" s="11" t="s">
        <v>25</v>
      </c>
      <c r="G71" s="12">
        <v>25080</v>
      </c>
      <c r="H71" s="12">
        <v>2508</v>
      </c>
      <c r="I71" s="12">
        <v>56012</v>
      </c>
      <c r="J71" s="12"/>
      <c r="K71" s="12">
        <f t="shared" ref="K71" si="14">I71+H71+G71</f>
        <v>83600</v>
      </c>
      <c r="M71" s="12">
        <f t="shared" ref="M71" si="15">G71</f>
        <v>25080</v>
      </c>
      <c r="N71" s="12">
        <f t="shared" ref="N71" si="16">H71</f>
        <v>2508</v>
      </c>
      <c r="O71" s="12">
        <f t="shared" ref="O71" si="17">I71</f>
        <v>56012</v>
      </c>
      <c r="P71" s="12">
        <f t="shared" ref="P71" si="18">J71</f>
        <v>0</v>
      </c>
      <c r="Q71" s="12">
        <f t="shared" ref="Q71" si="19">K71</f>
        <v>83600</v>
      </c>
    </row>
    <row r="72" spans="1:24" x14ac:dyDescent="0.2">
      <c r="E72" s="11"/>
      <c r="G72" s="12"/>
      <c r="H72" s="12"/>
      <c r="I72" s="12"/>
      <c r="J72" s="12"/>
      <c r="K72" s="12"/>
      <c r="M72" s="12"/>
      <c r="N72" s="12"/>
      <c r="O72" s="12"/>
      <c r="P72" s="12"/>
      <c r="Q72" s="12"/>
    </row>
    <row r="73" spans="1:24" x14ac:dyDescent="0.2">
      <c r="D73" s="1" t="s">
        <v>91</v>
      </c>
      <c r="E73" s="11" t="s">
        <v>25</v>
      </c>
      <c r="G73" s="12">
        <v>22545</v>
      </c>
      <c r="H73" s="12">
        <v>2255</v>
      </c>
      <c r="I73" s="12">
        <v>50351</v>
      </c>
      <c r="J73" s="12"/>
      <c r="K73" s="12">
        <f t="shared" ref="K73" si="20">I73+H73+G73</f>
        <v>75151</v>
      </c>
      <c r="M73" s="12">
        <f t="shared" ref="M73" si="21">G73</f>
        <v>22545</v>
      </c>
      <c r="N73" s="12">
        <f t="shared" ref="N73" si="22">H73</f>
        <v>2255</v>
      </c>
      <c r="O73" s="12">
        <f t="shared" ref="O73" si="23">I73</f>
        <v>50351</v>
      </c>
      <c r="P73" s="12">
        <f t="shared" ref="P73" si="24">J73</f>
        <v>0</v>
      </c>
      <c r="Q73" s="12">
        <f t="shared" ref="Q73" si="25">K73</f>
        <v>75151</v>
      </c>
    </row>
    <row r="74" spans="1:24" x14ac:dyDescent="0.2">
      <c r="E74" s="11"/>
      <c r="G74" s="12"/>
      <c r="H74" s="12"/>
      <c r="I74" s="12"/>
      <c r="J74" s="12"/>
      <c r="K74" s="12"/>
      <c r="M74" s="12"/>
      <c r="N74" s="12"/>
      <c r="O74" s="12"/>
      <c r="P74" s="12"/>
      <c r="Q74" s="12"/>
    </row>
    <row r="75" spans="1:24" x14ac:dyDescent="0.2">
      <c r="D75" s="1" t="s">
        <v>87</v>
      </c>
      <c r="E75" s="11" t="s">
        <v>25</v>
      </c>
      <c r="G75" s="12">
        <v>10016</v>
      </c>
      <c r="H75" s="12">
        <v>1002</v>
      </c>
      <c r="I75" s="12">
        <v>22368</v>
      </c>
      <c r="J75" s="12"/>
      <c r="K75" s="12">
        <f t="shared" ref="K75" si="26">I75+H75+G75</f>
        <v>33386</v>
      </c>
      <c r="M75" s="12">
        <f t="shared" ref="M75" si="27">G75</f>
        <v>10016</v>
      </c>
      <c r="N75" s="12">
        <f t="shared" ref="N75" si="28">H75</f>
        <v>1002</v>
      </c>
      <c r="O75" s="12">
        <f t="shared" ref="O75" si="29">I75</f>
        <v>22368</v>
      </c>
      <c r="P75" s="12">
        <f t="shared" ref="P75" si="30">J75</f>
        <v>0</v>
      </c>
      <c r="Q75" s="12">
        <f t="shared" ref="Q75" si="31">K75</f>
        <v>33386</v>
      </c>
    </row>
    <row r="76" spans="1:24" s="4" customFormat="1" ht="13.5" thickBot="1" x14ac:dyDescent="0.25">
      <c r="A76" s="1"/>
      <c r="B76" s="1"/>
      <c r="C76" s="1"/>
      <c r="D76" s="1"/>
      <c r="E76" s="11"/>
      <c r="F76" s="1"/>
      <c r="G76" s="1"/>
      <c r="H76" s="1"/>
      <c r="I76" s="1"/>
      <c r="J76" s="1"/>
      <c r="K76" s="12"/>
      <c r="L76" s="1"/>
      <c r="M76" s="12"/>
      <c r="N76" s="12"/>
      <c r="O76" s="12"/>
      <c r="P76" s="12"/>
      <c r="Q76" s="12"/>
      <c r="R76" s="1"/>
      <c r="S76" s="1"/>
      <c r="T76" s="1"/>
      <c r="U76" s="1"/>
      <c r="V76" s="1"/>
      <c r="W76" s="57"/>
      <c r="X76" s="1"/>
    </row>
    <row r="77" spans="1:24" s="4" customFormat="1" ht="13.5" thickBot="1" x14ac:dyDescent="0.25">
      <c r="A77" s="1"/>
      <c r="B77" s="3" t="s">
        <v>77</v>
      </c>
      <c r="C77" s="1"/>
      <c r="D77" s="1"/>
      <c r="E77" s="11" t="s">
        <v>25</v>
      </c>
      <c r="F77" s="1"/>
      <c r="G77" s="26">
        <f t="shared" ref="G77:Q77" si="32">SUM(G63:G76)</f>
        <v>305181.8</v>
      </c>
      <c r="H77" s="26">
        <f t="shared" si="32"/>
        <v>30519.079999999998</v>
      </c>
      <c r="I77" s="26">
        <f t="shared" si="32"/>
        <v>1142322.1200000001</v>
      </c>
      <c r="J77" s="26">
        <f t="shared" si="32"/>
        <v>0</v>
      </c>
      <c r="K77" s="26">
        <f t="shared" si="32"/>
        <v>1478023</v>
      </c>
      <c r="L77" s="26">
        <f t="shared" si="32"/>
        <v>0</v>
      </c>
      <c r="M77" s="26">
        <f t="shared" si="32"/>
        <v>215095</v>
      </c>
      <c r="N77" s="26">
        <f t="shared" si="32"/>
        <v>26490.12</v>
      </c>
      <c r="O77" s="26">
        <f t="shared" si="32"/>
        <v>1166495.8800000001</v>
      </c>
      <c r="P77" s="26">
        <f t="shared" si="32"/>
        <v>0</v>
      </c>
      <c r="Q77" s="26">
        <f t="shared" si="32"/>
        <v>1478023</v>
      </c>
      <c r="R77" s="21"/>
      <c r="S77" s="21"/>
      <c r="T77" s="21"/>
      <c r="U77" s="21"/>
      <c r="V77" s="21"/>
      <c r="W77" s="21"/>
      <c r="X77" s="12"/>
    </row>
    <row r="78" spans="1:24" s="4" customFormat="1" x14ac:dyDescent="0.2">
      <c r="A78" s="1"/>
      <c r="B78" s="3"/>
      <c r="C78" s="1"/>
      <c r="D78" s="1"/>
      <c r="E78" s="11" t="s">
        <v>27</v>
      </c>
      <c r="F78" s="1"/>
      <c r="G78" s="26">
        <f>G76</f>
        <v>0</v>
      </c>
      <c r="H78" s="26">
        <f>H76</f>
        <v>0</v>
      </c>
      <c r="I78" s="26">
        <f>I76</f>
        <v>0</v>
      </c>
      <c r="J78" s="26">
        <f>J76</f>
        <v>0</v>
      </c>
      <c r="K78" s="26">
        <f>K76</f>
        <v>0</v>
      </c>
      <c r="L78" s="1"/>
      <c r="M78" s="26">
        <f>M76</f>
        <v>0</v>
      </c>
      <c r="N78" s="26">
        <f>N76</f>
        <v>0</v>
      </c>
      <c r="O78" s="26">
        <f>O76</f>
        <v>0</v>
      </c>
      <c r="P78" s="26">
        <f>P76</f>
        <v>0</v>
      </c>
      <c r="Q78" s="26">
        <f>Q76</f>
        <v>0</v>
      </c>
      <c r="R78" s="27"/>
      <c r="S78" s="27"/>
      <c r="T78" s="27"/>
      <c r="U78" s="27"/>
      <c r="V78" s="27"/>
      <c r="W78" s="27"/>
      <c r="X78" s="1"/>
    </row>
    <row r="79" spans="1:24" s="4" customFormat="1" x14ac:dyDescent="0.2">
      <c r="A79" s="1"/>
      <c r="B79" s="1"/>
      <c r="C79" s="1"/>
      <c r="D79" s="1"/>
      <c r="E79" s="1"/>
      <c r="F79" s="1"/>
      <c r="G79" s="1"/>
      <c r="H79" s="1"/>
      <c r="I79" s="1"/>
      <c r="J79" s="1"/>
      <c r="K79" s="12"/>
      <c r="L79" s="1"/>
      <c r="M79" s="1"/>
      <c r="N79" s="1"/>
      <c r="O79" s="1"/>
      <c r="P79" s="1"/>
      <c r="Q79" s="1"/>
      <c r="R79" s="1"/>
      <c r="S79" s="1"/>
      <c r="T79" s="1"/>
      <c r="U79" s="1"/>
      <c r="V79" s="1"/>
      <c r="W79" s="1"/>
      <c r="X79" s="12"/>
    </row>
    <row r="80" spans="1:24" s="4" customFormat="1" ht="13.5" thickBot="1" x14ac:dyDescent="0.25">
      <c r="A80" s="1"/>
      <c r="B80" s="1"/>
      <c r="C80" s="1"/>
      <c r="D80" s="1"/>
      <c r="E80" s="1"/>
      <c r="F80" s="1"/>
      <c r="G80" s="1"/>
      <c r="H80" s="1"/>
      <c r="I80" s="1"/>
      <c r="J80" s="1"/>
      <c r="K80" s="1"/>
      <c r="L80" s="1"/>
      <c r="M80" s="1"/>
      <c r="N80" s="1"/>
      <c r="O80" s="1"/>
      <c r="P80" s="1"/>
      <c r="Q80" s="1"/>
      <c r="R80" s="1"/>
      <c r="S80" s="1"/>
      <c r="T80" s="1"/>
      <c r="U80" s="1"/>
      <c r="V80" s="1"/>
      <c r="W80" s="1"/>
      <c r="X80" s="1"/>
    </row>
    <row r="81" spans="1:24" s="4" customFormat="1" ht="15" thickBot="1" x14ac:dyDescent="0.25">
      <c r="A81" s="1"/>
      <c r="B81" s="10" t="s">
        <v>78</v>
      </c>
      <c r="C81" s="1"/>
      <c r="D81" s="1"/>
      <c r="E81" s="1"/>
      <c r="F81" s="1"/>
      <c r="G81" s="28">
        <f t="shared" ref="G81:Q81" si="33">G58+G77</f>
        <v>714440.8</v>
      </c>
      <c r="H81" s="28">
        <f t="shared" si="33"/>
        <v>55045.08</v>
      </c>
      <c r="I81" s="28">
        <f t="shared" si="33"/>
        <v>1601169.12</v>
      </c>
      <c r="J81" s="28">
        <f t="shared" si="33"/>
        <v>0</v>
      </c>
      <c r="K81" s="28">
        <f t="shared" si="33"/>
        <v>2370655</v>
      </c>
      <c r="L81" s="28">
        <f t="shared" si="33"/>
        <v>0</v>
      </c>
      <c r="M81" s="28">
        <f t="shared" si="33"/>
        <v>534394.10555017891</v>
      </c>
      <c r="N81" s="28">
        <f t="shared" si="33"/>
        <v>42496.208444014308</v>
      </c>
      <c r="O81" s="28">
        <f t="shared" si="33"/>
        <v>1425286.1082065227</v>
      </c>
      <c r="P81" s="28">
        <f t="shared" si="33"/>
        <v>0</v>
      </c>
      <c r="Q81" s="28">
        <f t="shared" si="33"/>
        <v>2072118.4222007156</v>
      </c>
      <c r="R81" s="21"/>
      <c r="S81" s="21"/>
      <c r="T81" s="21"/>
      <c r="U81" s="21"/>
      <c r="V81" s="21"/>
      <c r="W81" s="21"/>
      <c r="X81" s="1"/>
    </row>
    <row r="82" spans="1:24" s="4" customFormat="1" ht="13.5" thickTop="1" x14ac:dyDescent="0.2">
      <c r="A82" s="1"/>
      <c r="B82" s="1"/>
      <c r="C82" s="1"/>
      <c r="D82" s="1"/>
      <c r="E82" s="1"/>
      <c r="F82" s="1"/>
      <c r="G82" s="1"/>
      <c r="H82" s="1"/>
      <c r="I82" s="29"/>
      <c r="J82" s="1"/>
      <c r="K82" s="1"/>
      <c r="L82" s="1"/>
      <c r="M82" s="1"/>
      <c r="N82" s="1"/>
      <c r="O82" s="30"/>
      <c r="P82" s="1"/>
      <c r="Q82" s="1"/>
      <c r="R82" s="1"/>
      <c r="S82" s="1"/>
      <c r="T82" s="1"/>
      <c r="U82" s="1"/>
      <c r="V82" s="1"/>
      <c r="W82" s="1"/>
      <c r="X82" s="1"/>
    </row>
    <row r="83" spans="1:24" x14ac:dyDescent="0.2">
      <c r="I83" s="29"/>
      <c r="K83" s="12"/>
      <c r="O83" s="30"/>
    </row>
    <row r="84" spans="1:24" x14ac:dyDescent="0.2">
      <c r="G84" s="18"/>
      <c r="H84" s="18"/>
      <c r="I84" s="18"/>
      <c r="J84" s="12"/>
      <c r="K84" s="12"/>
      <c r="O84" s="55"/>
    </row>
    <row r="85" spans="1:24" x14ac:dyDescent="0.2">
      <c r="G85" s="29"/>
      <c r="H85" s="29"/>
      <c r="I85" s="29"/>
      <c r="K85" s="12"/>
      <c r="O85" s="44"/>
    </row>
    <row r="86" spans="1:24" x14ac:dyDescent="0.2">
      <c r="G86" s="29"/>
      <c r="H86" s="29"/>
      <c r="I86" s="29"/>
      <c r="J86" s="12"/>
      <c r="K86" s="12"/>
      <c r="O86" s="30"/>
    </row>
    <row r="87" spans="1:24" x14ac:dyDescent="0.2">
      <c r="G87" s="29"/>
      <c r="H87" s="29"/>
      <c r="I87" s="29"/>
      <c r="J87" s="29"/>
      <c r="K87" s="12"/>
      <c r="M87" s="31"/>
      <c r="N87" s="31"/>
      <c r="O87" s="32"/>
      <c r="P87" s="31"/>
      <c r="Q87" s="31"/>
      <c r="R87" s="31"/>
      <c r="S87" s="31"/>
      <c r="T87" s="31"/>
      <c r="U87" s="31"/>
    </row>
    <row r="88" spans="1:24" x14ac:dyDescent="0.2">
      <c r="K88" s="29"/>
      <c r="M88" s="31"/>
      <c r="N88" s="31"/>
      <c r="O88" s="32"/>
      <c r="P88" s="31"/>
      <c r="Q88" s="31"/>
      <c r="R88" s="31"/>
      <c r="S88" s="31"/>
      <c r="T88" s="31"/>
      <c r="U88" s="31"/>
    </row>
    <row r="89" spans="1:24" x14ac:dyDescent="0.2">
      <c r="G89" s="56"/>
      <c r="H89" s="56"/>
      <c r="I89" s="58"/>
      <c r="M89" s="31"/>
      <c r="N89" s="31"/>
      <c r="O89" s="32"/>
      <c r="P89" s="31"/>
      <c r="Q89" s="31"/>
      <c r="R89" s="31"/>
      <c r="S89" s="31"/>
      <c r="T89" s="31"/>
      <c r="U89" s="31"/>
    </row>
    <row r="90" spans="1:24" x14ac:dyDescent="0.2">
      <c r="I90" s="46"/>
      <c r="M90" s="31"/>
      <c r="N90" s="31"/>
      <c r="O90" s="31"/>
      <c r="P90" s="31"/>
      <c r="Q90" s="31"/>
      <c r="R90" s="31"/>
      <c r="S90" s="31"/>
      <c r="T90" s="31"/>
      <c r="U90" s="31"/>
    </row>
    <row r="91" spans="1:24" s="4" customFormat="1" x14ac:dyDescent="0.2">
      <c r="G91" s="36"/>
      <c r="H91" s="36"/>
      <c r="I91" s="36"/>
      <c r="M91" s="52"/>
      <c r="N91" s="51"/>
      <c r="O91" s="51"/>
      <c r="P91" s="51"/>
      <c r="Q91" s="33"/>
    </row>
    <row r="92" spans="1:24" s="4" customFormat="1" x14ac:dyDescent="0.2">
      <c r="M92" s="53"/>
    </row>
    <row r="93" spans="1:24" s="4" customFormat="1" x14ac:dyDescent="0.2">
      <c r="K93" s="54"/>
      <c r="N93" s="36"/>
      <c r="O93" s="36"/>
      <c r="P93" s="36"/>
    </row>
    <row r="94" spans="1:24" s="4" customFormat="1" x14ac:dyDescent="0.2">
      <c r="J94" s="54"/>
      <c r="K94" s="54"/>
    </row>
    <row r="95" spans="1:24" x14ac:dyDescent="0.2">
      <c r="E95" s="37"/>
      <c r="G95" s="35"/>
      <c r="H95" s="35"/>
      <c r="I95" s="38"/>
      <c r="J95" s="39"/>
      <c r="K95" s="38"/>
      <c r="M95" s="31"/>
      <c r="N95" s="4"/>
      <c r="O95" s="4"/>
      <c r="P95" s="4"/>
      <c r="Q95" s="4"/>
      <c r="R95" s="4"/>
      <c r="S95" s="4"/>
      <c r="T95" s="4"/>
      <c r="U95" s="4"/>
    </row>
    <row r="96" spans="1:24" x14ac:dyDescent="0.2">
      <c r="I96" s="38"/>
      <c r="J96" s="39"/>
      <c r="K96" s="39"/>
      <c r="M96" s="34"/>
      <c r="N96" s="40"/>
      <c r="O96" s="40"/>
      <c r="P96" s="40"/>
      <c r="Q96" s="4"/>
      <c r="R96" s="4"/>
      <c r="S96" s="4"/>
      <c r="T96" s="4"/>
      <c r="U96" s="4"/>
    </row>
    <row r="97" spans="7:21" x14ac:dyDescent="0.2">
      <c r="H97" s="35"/>
      <c r="I97" s="35"/>
      <c r="M97" s="31"/>
      <c r="N97" s="4"/>
      <c r="O97" s="4"/>
      <c r="P97" s="4"/>
      <c r="Q97" s="4"/>
      <c r="R97" s="4"/>
      <c r="S97" s="4"/>
      <c r="T97" s="4"/>
      <c r="U97" s="4"/>
    </row>
    <row r="98" spans="7:21" x14ac:dyDescent="0.2">
      <c r="G98" s="41"/>
      <c r="H98" s="41"/>
      <c r="I98" s="41"/>
      <c r="M98" s="31"/>
      <c r="N98" s="31"/>
      <c r="O98" s="31"/>
      <c r="P98" s="31"/>
      <c r="Q98" s="31"/>
      <c r="R98" s="31"/>
      <c r="S98" s="31"/>
      <c r="T98" s="31"/>
      <c r="U98" s="31"/>
    </row>
    <row r="99" spans="7:21" x14ac:dyDescent="0.2">
      <c r="G99" s="35"/>
      <c r="H99" s="35"/>
      <c r="I99" s="35"/>
      <c r="M99" s="31"/>
      <c r="N99" s="31"/>
      <c r="O99" s="31"/>
      <c r="P99" s="31"/>
      <c r="Q99" s="31"/>
      <c r="R99" s="31"/>
      <c r="S99" s="31"/>
      <c r="T99" s="31"/>
      <c r="U99" s="31"/>
    </row>
    <row r="100" spans="7:21" x14ac:dyDescent="0.2">
      <c r="G100" s="41"/>
      <c r="H100" s="41"/>
      <c r="I100" s="41"/>
      <c r="M100" s="31"/>
      <c r="N100" s="31"/>
      <c r="O100" s="31"/>
      <c r="P100" s="31"/>
      <c r="Q100" s="31"/>
      <c r="R100" s="31"/>
      <c r="S100" s="31"/>
      <c r="T100" s="31"/>
      <c r="U100" s="31"/>
    </row>
    <row r="101" spans="7:21" x14ac:dyDescent="0.2">
      <c r="G101" s="42"/>
      <c r="H101" s="42"/>
      <c r="I101" s="42"/>
      <c r="M101" s="31"/>
      <c r="N101" s="31"/>
      <c r="O101" s="31"/>
      <c r="P101" s="31"/>
      <c r="Q101" s="31"/>
      <c r="R101" s="31"/>
      <c r="S101" s="31"/>
      <c r="T101" s="31"/>
      <c r="U101" s="31"/>
    </row>
    <row r="102" spans="7:21" x14ac:dyDescent="0.2">
      <c r="G102" s="35"/>
      <c r="H102" s="35"/>
      <c r="I102" s="35"/>
      <c r="M102" s="31"/>
      <c r="N102" s="31"/>
      <c r="O102" s="31"/>
      <c r="P102" s="31"/>
      <c r="Q102" s="31"/>
      <c r="R102" s="31"/>
      <c r="S102" s="31"/>
      <c r="T102" s="31"/>
      <c r="U102" s="31"/>
    </row>
    <row r="103" spans="7:21" x14ac:dyDescent="0.2">
      <c r="M103" s="31"/>
      <c r="N103" s="31"/>
      <c r="O103" s="31"/>
      <c r="P103" s="31"/>
      <c r="Q103" s="31"/>
      <c r="R103" s="31"/>
      <c r="S103" s="31"/>
      <c r="T103" s="31"/>
      <c r="U103" s="31"/>
    </row>
  </sheetData>
  <mergeCells count="2">
    <mergeCell ref="G2:K2"/>
    <mergeCell ref="M2:Q2"/>
  </mergeCells>
  <printOptions horizontalCentered="1"/>
  <pageMargins left="0.25" right="0.25" top="0.25" bottom="0.25" header="0.25" footer="0"/>
  <pageSetup scale="37" orientation="landscape" copies="2" r:id="rId1"/>
  <headerFooter alignWithMargins="0"/>
  <rowBreaks count="1" manualBreakCount="1">
    <brk id="59" min="1" max="16" man="1"/>
  </rowBreak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f88ffb1c-9230-4705-a789-27bae69f5829">
      <Terms xmlns="http://schemas.microsoft.com/office/infopath/2007/PartnerControls"/>
    </lcf76f155ced4ddcb4097134ff3c332f>
    <TaxCatchAll xmlns="b6888f76-1100-40b0-929b-1efe9044426d" xsi:nil="true"/>
    <OriginalFileDate xmlns="f88ffb1c-9230-4705-a789-27bae69f5829" xsi:nil="true"/>
    <Owner xmlns="f88ffb1c-9230-4705-a789-27bae69f5829">
      <UserInfo>
        <DisplayName/>
        <AccountId xsi:nil="true"/>
        <AccountType/>
      </UserInfo>
    </Owner>
    <_Flow_SignoffStatus xmlns="f88ffb1c-9230-4705-a789-27bae69f5829"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DF805D1E1DA4A49A223477D3B105720" ma:contentTypeVersion="20" ma:contentTypeDescription="Create a new document." ma:contentTypeScope="" ma:versionID="049995464e7bd8919604ce5b50842935">
  <xsd:schema xmlns:xsd="http://www.w3.org/2001/XMLSchema" xmlns:xs="http://www.w3.org/2001/XMLSchema" xmlns:p="http://schemas.microsoft.com/office/2006/metadata/properties" xmlns:ns2="f88ffb1c-9230-4705-a789-27bae69f5829" xmlns:ns3="b6888f76-1100-40b0-929b-1efe9044426d" targetNamespace="http://schemas.microsoft.com/office/2006/metadata/properties" ma:root="true" ma:fieldsID="d05b0b3c092d42dd81fdac30d210b6a3" ns2:_="" ns3:_="">
    <xsd:import namespace="f88ffb1c-9230-4705-a789-27bae69f5829"/>
    <xsd:import namespace="b6888f76-1100-40b0-929b-1efe9044426d"/>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Owner" minOccurs="0"/>
                <xsd:element ref="ns2:OriginalFileDate" minOccurs="0"/>
                <xsd:element ref="ns2:_Flow_SignoffStatu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88ffb1c-9230-4705-a789-27bae69f582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fefa54f2-5b03-49c6-9483-51c08a9736bb"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descriptio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Owner" ma:index="22" nillable="true" ma:displayName="Owner" ma:format="Dropdown" ma:list="UserInfo" ma:SharePointGroup="0"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OriginalFileDate" ma:index="23" nillable="true" ma:displayName="Original File Date" ma:format="DateOnly" ma:internalName="OriginalFileDate">
      <xsd:simpleType>
        <xsd:restriction base="dms:DateTime"/>
      </xsd:simpleType>
    </xsd:element>
    <xsd:element name="_Flow_SignoffStatus" ma:index="24" nillable="true" ma:displayName="Sign-off status" ma:internalName="_x0024_Resources_x003a_core_x002c_Signoff_Status">
      <xsd:simpleType>
        <xsd:restriction base="dms:Text"/>
      </xsd:simpleType>
    </xsd:element>
    <xsd:element name="MediaServiceLocation" ma:index="25"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6888f76-1100-40b0-929b-1efe9044426d"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6b0cac33-65cc-488e-b290-aff2b08f7242}" ma:internalName="TaxCatchAll" ma:showField="CatchAllData" ma:web="b6888f76-1100-40b0-929b-1efe9044426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WrappedLabelHistory xmlns:xsd="http://www.w3.org/2001/XMLSchema" xmlns:xsi="http://www.w3.org/2001/XMLSchema-instance" xmlns="http://www.boldonjames.com/2016/02/Classifier/internal/wrappedLabelHistory">
  <Value>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JlOWMwYjhkNy1iZGI0LTRmZDMtYjYyYS1mNTAzMjdhYWVmY2UiIG9yaWdpbj0iZGVmYXVsdFZhbHVlIj48ZWxlbWVudCB1aWQ9IjkzNmUyMmQ1LTQ1YTctNGNiNy05NWFiLTFhYThjN2M4ODc4OSIgdmFsdWU9IiIgeG1sbnM9Imh0dHA6Ly93d3cuYm9sZG9uamFtZXMuY29tLzIwMDgvMDEvc2llL2ludGVybmFsL2xhYmVsIiAvPjwvc2lzbD48VXNlck5hbWU+Q09SUFxzMjc1MDc3PC9Vc2VyTmFtZT48RGF0ZVRpbWU+OC84LzIwMjIgNTo1NDoxNyBQTTwvRGF0ZVRpbWU+PExhYmVsU3RyaW5nPlVuY2F0ZWdvcml6ZWQ8L0xhYmVsU3RyaW5nPjwvaXRlbT48L2xhYmVsSGlzdG9yeT4=</Value>
</WrappedLabelHistory>
</file>

<file path=customXml/item5.xml><?xml version="1.0" encoding="utf-8"?>
<sisl xmlns:xsd="http://www.w3.org/2001/XMLSchema" xmlns:xsi="http://www.w3.org/2001/XMLSchema-instance" xmlns="http://www.boldonjames.com/2008/01/sie/internal/label" sislVersion="0" policy="e9c0b8d7-bdb4-4fd3-b62a-f50327aaefce" origin="userSelected">
  <element uid="936e22d5-45a7-4cb7-95ab-1aa8c7c88789" value=""/>
</sisl>
</file>

<file path=customXml/itemProps1.xml><?xml version="1.0" encoding="utf-8"?>
<ds:datastoreItem xmlns:ds="http://schemas.openxmlformats.org/officeDocument/2006/customXml" ds:itemID="{BC2DF3F9-F415-428E-81E3-C31BFA7B9AFA}">
  <ds:schemaRefs>
    <ds:schemaRef ds:uri="f88ffb1c-9230-4705-a789-27bae69f5829"/>
    <ds:schemaRef ds:uri="http://schemas.microsoft.com/office/infopath/2007/PartnerControls"/>
    <ds:schemaRef ds:uri="http://www.w3.org/XML/1998/namespace"/>
    <ds:schemaRef ds:uri="b6888f76-1100-40b0-929b-1efe9044426d"/>
    <ds:schemaRef ds:uri="http://schemas.microsoft.com/office/2006/documentManagement/types"/>
    <ds:schemaRef ds:uri="http://schemas.microsoft.com/office/2006/metadata/properties"/>
    <ds:schemaRef ds:uri="http://purl.org/dc/dcmitype/"/>
    <ds:schemaRef ds:uri="http://purl.org/dc/elements/1.1/"/>
    <ds:schemaRef ds:uri="http://purl.org/dc/terms/"/>
    <ds:schemaRef ds:uri="http://schemas.openxmlformats.org/package/2006/metadata/core-properties"/>
  </ds:schemaRefs>
</ds:datastoreItem>
</file>

<file path=customXml/itemProps2.xml><?xml version="1.0" encoding="utf-8"?>
<ds:datastoreItem xmlns:ds="http://schemas.openxmlformats.org/officeDocument/2006/customXml" ds:itemID="{330ED02D-2851-4074-9499-2CCA4BE37B7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88ffb1c-9230-4705-a789-27bae69f5829"/>
    <ds:schemaRef ds:uri="b6888f76-1100-40b0-929b-1efe904442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60C110C-83AC-4595-B992-C09ABF9D41BC}">
  <ds:schemaRefs>
    <ds:schemaRef ds:uri="http://schemas.microsoft.com/sharepoint/v3/contenttype/forms"/>
  </ds:schemaRefs>
</ds:datastoreItem>
</file>

<file path=customXml/itemProps4.xml><?xml version="1.0" encoding="utf-8"?>
<ds:datastoreItem xmlns:ds="http://schemas.openxmlformats.org/officeDocument/2006/customXml" ds:itemID="{C0D724BD-85D0-462F-878F-608525343D51}">
  <ds:schemaRefs>
    <ds:schemaRef ds:uri="http://www.w3.org/2001/XMLSchema"/>
    <ds:schemaRef ds:uri="http://www.boldonjames.com/2016/02/Classifier/internal/wrappedLabelHistory"/>
  </ds:schemaRefs>
</ds:datastoreItem>
</file>

<file path=customXml/itemProps5.xml><?xml version="1.0" encoding="utf-8"?>
<ds:datastoreItem xmlns:ds="http://schemas.openxmlformats.org/officeDocument/2006/customXml" ds:itemID="{A49D0120-9FDF-4A73-8901-F535A334B429}">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Summary</vt:lpstr>
      <vt:lpstr>Dec 18-19 -Thunder_Distr</vt:lpstr>
      <vt:lpstr>'Dec 18-19 -Thunder_Distr'!Print_Area</vt:lpstr>
      <vt:lpstr>Summary!Print_Area</vt:lpstr>
      <vt:lpstr>'Dec 18-19 -Thunder_Distr'!Print_Titles</vt:lpstr>
      <vt:lpstr>'Dec 18-19 -Thunder_Distr'!TotalOTHours</vt:lpstr>
    </vt:vector>
  </TitlesOfParts>
  <Company>American Electric Power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s275077</dc:creator>
  <cp:keywords/>
  <cp:lastModifiedBy>J.D. Cullop</cp:lastModifiedBy>
  <dcterms:created xsi:type="dcterms:W3CDTF">2021-03-15T15:22:35Z</dcterms:created>
  <dcterms:modified xsi:type="dcterms:W3CDTF">2026-03-18T20:11:01Z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568a6f62-3e05-45e8-aa46-cb6a10892237</vt:lpwstr>
  </property>
  <property fmtid="{D5CDD505-2E9C-101B-9397-08002B2CF9AE}" pid="3" name="bjDocumentSecurityLabel">
    <vt:lpwstr>Uncategorized</vt:lpwstr>
  </property>
  <property fmtid="{D5CDD505-2E9C-101B-9397-08002B2CF9AE}" pid="4" name="bjSaver">
    <vt:lpwstr>o4/sdbF8sMp5xLAtlg2VB+VDX7/DWUax</vt:lpwstr>
  </property>
  <property fmtid="{D5CDD505-2E9C-101B-9397-08002B2CF9AE}" pid="5" name="MSIP_Label_574d496c-7ac4-4b13-81fd-698eca66b217_SiteId">
    <vt:lpwstr>15f3c881-6b03-4ff6-8559-77bf5177818f</vt:lpwstr>
  </property>
  <property fmtid="{D5CDD505-2E9C-101B-9397-08002B2CF9AE}" pid="6" name="MSIP_Label_574d496c-7ac4-4b13-81fd-698eca66b217_Name">
    <vt:lpwstr>Uncategorized</vt:lpwstr>
  </property>
  <property fmtid="{D5CDD505-2E9C-101B-9397-08002B2CF9AE}" pid="7" name="MSIP_Label_574d496c-7ac4-4b13-81fd-698eca66b217_Enabled">
    <vt:lpwstr>true</vt:lpwstr>
  </property>
  <property fmtid="{D5CDD505-2E9C-101B-9397-08002B2CF9AE}" pid="8" name="bjClsUserRVM">
    <vt:lpwstr>[]</vt:lpwstr>
  </property>
  <property fmtid="{D5CDD505-2E9C-101B-9397-08002B2CF9AE}" pid="9" name="bjLabelHistoryID">
    <vt:lpwstr>{C0D724BD-85D0-462F-878F-608525343D51}</vt:lpwstr>
  </property>
  <property fmtid="{D5CDD505-2E9C-101B-9397-08002B2CF9AE}" pid="10" name="bjDocumentLabelXML">
    <vt:lpwstr>&lt;?xml version="1.0" encoding="us-ascii"?&gt;&lt;sisl xmlns:xsd="http://www.w3.org/2001/XMLSchema" xmlns:xsi="http://www.w3.org/2001/XMLSchema-instance" sislVersion="0" policy="e9c0b8d7-bdb4-4fd3-b62a-f50327aaefce" origin="userSelected" xmlns="http://www.boldonj</vt:lpwstr>
  </property>
  <property fmtid="{D5CDD505-2E9C-101B-9397-08002B2CF9AE}" pid="11" name="bjDocumentLabelXML-0">
    <vt:lpwstr>ames.com/2008/01/sie/internal/label"&gt;&lt;element uid="936e22d5-45a7-4cb7-95ab-1aa8c7c88789" value="" /&gt;&lt;/sisl&gt;</vt:lpwstr>
  </property>
  <property fmtid="{D5CDD505-2E9C-101B-9397-08002B2CF9AE}" pid="12" name="ContentTypeId">
    <vt:lpwstr>0x0101004DF805D1E1DA4A49A223477D3B105720</vt:lpwstr>
  </property>
  <property fmtid="{D5CDD505-2E9C-101B-9397-08002B2CF9AE}" pid="13" name="MediaServiceImageTags">
    <vt:lpwstr/>
  </property>
  <property fmtid="{D5CDD505-2E9C-101B-9397-08002B2CF9AE}" pid="14" name="bjpmDocIH">
    <vt:lpwstr>rF9e2tlYqSWhqVJb8KFazn8B1nIeX/p4</vt:lpwstr>
  </property>
</Properties>
</file>