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CKY\02 Gas Cost Related Filings\EGC\2026\03-2026\Filing\"/>
    </mc:Choice>
  </mc:AlternateContent>
  <xr:revisionPtr revIDLastSave="0" documentId="13_ncr:1_{132E702D-53FA-4F63-875D-2CF7E3479B0F}" xr6:coauthVersionLast="47" xr6:coauthVersionMax="47" xr10:uidLastSave="{00000000-0000-0000-0000-000000000000}"/>
  <bookViews>
    <workbookView xWindow="-28910" yWindow="-110" windowWidth="29020" windowHeight="15820" tabRatio="862" xr2:uid="{40CD75C4-7914-45B6-B9E1-FEBAB2944E33}"/>
  </bookViews>
  <sheets>
    <sheet name="ACA SUMMARY" sheetId="2" r:id="rId1"/>
    <sheet name="SS &amp; GSO" sheetId="3" r:id="rId2"/>
    <sheet name="Uncollectible ACA" sheetId="9" r:id="rId3"/>
  </sheets>
  <definedNames>
    <definedName name="_xlnm.Print_Area" localSheetId="0">'ACA SUMMARY'!$A$1:$L$46</definedName>
    <definedName name="_xlnm.Print_Area" localSheetId="1">'SS &amp; GSO'!$A$1:$I$43</definedName>
    <definedName name="_xlnm.Print_Area" localSheetId="2">'Uncollectible ACA'!$A$2:$F$14</definedName>
    <definedName name="_xlnm.Print_Titles" localSheetId="0">'ACA SUMMARY'!$7:$12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L38" i="2" s="1"/>
  <c r="C16" i="2" l="1"/>
  <c r="C15" i="2" l="1"/>
  <c r="C14" i="2"/>
  <c r="F8" i="9"/>
  <c r="F10" i="9"/>
  <c r="A12" i="9"/>
  <c r="C12" i="9"/>
  <c r="D12" i="9"/>
  <c r="E12" i="9"/>
  <c r="B15" i="3"/>
  <c r="B31" i="3" s="1"/>
  <c r="G16" i="3"/>
  <c r="G17" i="3"/>
  <c r="A19" i="3"/>
  <c r="A31" i="3" s="1"/>
  <c r="A32" i="3" s="1"/>
  <c r="A33" i="3" s="1"/>
  <c r="A35" i="3" s="1"/>
  <c r="A38" i="3" s="1"/>
  <c r="H19" i="3"/>
  <c r="G31" i="3"/>
  <c r="G32" i="3"/>
  <c r="G33" i="3"/>
  <c r="H35" i="3"/>
  <c r="D14" i="2"/>
  <c r="E14" i="2" s="1"/>
  <c r="B15" i="2"/>
  <c r="B16" i="2"/>
  <c r="B16" i="3"/>
  <c r="D15" i="2"/>
  <c r="D16" i="2"/>
  <c r="E16" i="2"/>
  <c r="A18" i="2"/>
  <c r="A20" i="2" s="1"/>
  <c r="A21" i="2" s="1"/>
  <c r="A22" i="2" s="1"/>
  <c r="A24" i="2" s="1"/>
  <c r="A26" i="2" s="1"/>
  <c r="A27" i="2" s="1"/>
  <c r="A28" i="2" s="1"/>
  <c r="A29" i="2" s="1"/>
  <c r="A31" i="2" s="1"/>
  <c r="A33" i="2" s="1"/>
  <c r="A34" i="2" s="1"/>
  <c r="A35" i="2" s="1"/>
  <c r="A36" i="2" s="1"/>
  <c r="A37" i="2" s="1"/>
  <c r="A38" i="2" s="1"/>
  <c r="A40" i="2" s="1"/>
  <c r="A42" i="2" s="1"/>
  <c r="D18" i="2" l="1"/>
  <c r="F16" i="2"/>
  <c r="E15" i="2"/>
  <c r="E18" i="2" s="1"/>
  <c r="B32" i="3"/>
  <c r="F15" i="2"/>
  <c r="F12" i="9"/>
  <c r="L36" i="2" s="1"/>
  <c r="I18" i="2"/>
  <c r="H38" i="3"/>
  <c r="C18" i="2"/>
  <c r="F14" i="2"/>
  <c r="G18" i="2"/>
  <c r="K18" i="2"/>
  <c r="B17" i="3"/>
  <c r="B33" i="3" l="1"/>
  <c r="L35" i="2" l="1"/>
  <c r="L37" i="2" s="1"/>
  <c r="L40" i="2" s="1"/>
  <c r="L28" i="2"/>
  <c r="L31" i="2" s="1"/>
  <c r="J15" i="2"/>
  <c r="L42" i="2" l="1"/>
  <c r="H18" i="2"/>
  <c r="J14" i="2"/>
  <c r="J16" i="2"/>
  <c r="L16" i="2" l="1"/>
  <c r="L14" i="2"/>
  <c r="J18" i="2"/>
  <c r="L15" i="2"/>
  <c r="L18" i="2" l="1"/>
  <c r="L24" i="2" s="1"/>
</calcChain>
</file>

<file path=xl/sharedStrings.xml><?xml version="1.0" encoding="utf-8"?>
<sst xmlns="http://schemas.openxmlformats.org/spreadsheetml/2006/main" count="129" uniqueCount="76">
  <si>
    <t>COLUMBIA GAS OF KENTUCKY, INC.</t>
  </si>
  <si>
    <t>STATEMENT SHOWING COMPUTATION OF</t>
  </si>
  <si>
    <t>ACTUAL GAS COST ADJUSTMENT (ACA)</t>
  </si>
  <si>
    <t>Total</t>
  </si>
  <si>
    <t>Standby</t>
  </si>
  <si>
    <t>Net</t>
  </si>
  <si>
    <t>Average</t>
  </si>
  <si>
    <t>Sales</t>
  </si>
  <si>
    <t>Service</t>
  </si>
  <si>
    <t>Applicable</t>
  </si>
  <si>
    <t>Expected</t>
  </si>
  <si>
    <t>(OVER)/</t>
  </si>
  <si>
    <t>LINE</t>
  </si>
  <si>
    <t>Volumes</t>
  </si>
  <si>
    <t>Gas Cost</t>
  </si>
  <si>
    <t>Cost of Gas</t>
  </si>
  <si>
    <t>UNDER</t>
  </si>
  <si>
    <t>NO.</t>
  </si>
  <si>
    <t>MONTH</t>
  </si>
  <si>
    <t>Per Books</t>
  </si>
  <si>
    <t>Rate</t>
  </si>
  <si>
    <t>Recovery</t>
  </si>
  <si>
    <t>Purchased</t>
  </si>
  <si>
    <t>RECOVERY</t>
  </si>
  <si>
    <t>Capacity Release</t>
  </si>
  <si>
    <t>Mcf</t>
  </si>
  <si>
    <t>$/Mcf</t>
  </si>
  <si>
    <t>$</t>
  </si>
  <si>
    <t>(1)</t>
  </si>
  <si>
    <t>(2)</t>
  </si>
  <si>
    <t>(3)=(1)-(2)</t>
  </si>
  <si>
    <t>(6)</t>
  </si>
  <si>
    <t>TOTAL</t>
  </si>
  <si>
    <t>Off-System Sales</t>
  </si>
  <si>
    <t>Gas Cost Audit</t>
  </si>
  <si>
    <t>TOTAL (OVER)/UNDER-RECOVERY</t>
  </si>
  <si>
    <t>Demand Revenues Received</t>
  </si>
  <si>
    <t>Commodity Revenues Received</t>
  </si>
  <si>
    <t>Commodity Cost of Gas</t>
  </si>
  <si>
    <t>STATEMENT SHOWING ACTUAL COST</t>
  </si>
  <si>
    <t>RECOVERY FROM CUSTOMERS TAKING STANDBY</t>
  </si>
  <si>
    <t>SERVICE UNDER RATE SCHEDULE IS AND GSO</t>
  </si>
  <si>
    <t>SS</t>
  </si>
  <si>
    <t>Commodity</t>
  </si>
  <si>
    <t>(3)</t>
  </si>
  <si>
    <t>Total SS Commodity Recovery</t>
  </si>
  <si>
    <t xml:space="preserve"> </t>
  </si>
  <si>
    <t xml:space="preserve"> Demand</t>
  </si>
  <si>
    <t>Demand</t>
  </si>
  <si>
    <t>Total SS Demand Recovery</t>
  </si>
  <si>
    <t>TOTAL SS AND GSO RECOVERY</t>
  </si>
  <si>
    <t>Month</t>
  </si>
  <si>
    <t>Line</t>
  </si>
  <si>
    <t>No.</t>
  </si>
  <si>
    <t>(4) = (5/3)</t>
  </si>
  <si>
    <t>Demand (Over)/Under Recovery</t>
  </si>
  <si>
    <t>Commodity (Over)/Under Recovery</t>
  </si>
  <si>
    <t>Columbia Gas of Kentucky, Inc.</t>
  </si>
  <si>
    <t>Gas Cost Uncollectible Charge - Actual Cost Adjustment</t>
  </si>
  <si>
    <t>Class</t>
  </si>
  <si>
    <t>Actual Cost</t>
  </si>
  <si>
    <t>Actual Recovery</t>
  </si>
  <si>
    <t>(Over)/Under Activity</t>
  </si>
  <si>
    <t>Gas Cost Uncollectible ACA</t>
  </si>
  <si>
    <t>Total Commodity (Over)/Under Recovery</t>
  </si>
  <si>
    <t>(10)=(9)-(8)</t>
  </si>
  <si>
    <t>(8)=(5)+(6)-(7)</t>
  </si>
  <si>
    <t xml:space="preserve">Gas Left On </t>
  </si>
  <si>
    <t>Demand Cost of Gas</t>
  </si>
  <si>
    <t>BASED ON THE THREE MONTHS ENDED NOVEMBER 30, 2025</t>
  </si>
  <si>
    <t>FOR THE THREE MONTHS ENDED NOVEMBER 30, 2025</t>
  </si>
  <si>
    <t>For the Three Months Ending November 30, 2025</t>
  </si>
  <si>
    <t>COMMODITY ACA TO EXPIRE UNIT 21 FEBRUARY (FEBRUARY 26, 2027)</t>
  </si>
  <si>
    <t>TOTAL ACA TO EXPIRE UNIT 21 FEBRUARY (FEBRUARY 26, 2027)</t>
  </si>
  <si>
    <t>DEMAND ACA TO EXPIRE UNIT 21 FEBRUARY (FEBRUARY 26, 2027)</t>
  </si>
  <si>
    <t>Expected Sales Volumes for the Twelve Months End February 28,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</si>
</sst>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0.0000_)"/>
    <numFmt numFmtId="167" formatCode="&quot;$&quot;#,##0.0000_);\(&quot;$&quot;#,##0.0000\)"/>
    <numFmt numFmtId="168" formatCode="#,##0.0000_);\(#,##0.0000\)"/>
    <numFmt numFmtId="169" formatCode="&quot;$&quot;#,##0"/>
    <numFmt numFmtId="170" formatCode="_(&quot;$&quot;* #,##0_);_(&quot;$&quot;* \(#,##0\);_(&quot;$&quot;* &quot;-&quot;??_);_(@_)"/>
    <numFmt numFmtId="171" formatCode="mmmm\ yyyy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0" fontId="4" fillId="0" borderId="0" xfId="0" quotePrefix="1" applyFont="1" applyAlignment="1">
      <alignment horizontal="center"/>
    </xf>
    <xf numFmtId="43" fontId="2" fillId="0" borderId="0" xfId="1" applyFont="1"/>
    <xf numFmtId="167" fontId="2" fillId="0" borderId="0" xfId="1" applyNumberFormat="1" applyFont="1" applyFill="1"/>
    <xf numFmtId="164" fontId="2" fillId="0" borderId="0" xfId="1" quotePrefix="1" applyNumberFormat="1" applyFont="1"/>
    <xf numFmtId="164" fontId="2" fillId="0" borderId="0" xfId="1" applyNumberFormat="1" applyFont="1" applyBorder="1"/>
    <xf numFmtId="37" fontId="2" fillId="0" borderId="0" xfId="0" applyNumberFormat="1" applyFont="1" applyAlignment="1">
      <alignment horizontal="left"/>
    </xf>
    <xf numFmtId="168" fontId="2" fillId="0" borderId="0" xfId="0" applyNumberFormat="1" applyFont="1"/>
    <xf numFmtId="43" fontId="2" fillId="0" borderId="0" xfId="1" applyFont="1" applyFill="1"/>
    <xf numFmtId="1" fontId="7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37" fontId="2" fillId="0" borderId="0" xfId="1" applyNumberFormat="1" applyFont="1" applyFill="1" applyAlignment="1" applyProtection="1">
      <alignment horizontal="right"/>
    </xf>
    <xf numFmtId="164" fontId="2" fillId="0" borderId="0" xfId="1" applyNumberFormat="1" applyFont="1" applyFill="1" applyAlignment="1" applyProtection="1">
      <alignment horizontal="right"/>
    </xf>
    <xf numFmtId="167" fontId="2" fillId="0" borderId="0" xfId="1" applyNumberFormat="1" applyFont="1" applyFill="1" applyAlignment="1" applyProtection="1">
      <alignment horizontal="right"/>
    </xf>
    <xf numFmtId="169" fontId="2" fillId="0" borderId="0" xfId="1" applyNumberFormat="1" applyFont="1" applyFill="1" applyAlignment="1" applyProtection="1">
      <alignment horizontal="right"/>
    </xf>
    <xf numFmtId="5" fontId="2" fillId="0" borderId="0" xfId="1" applyNumberFormat="1" applyFont="1" applyFill="1" applyAlignment="1" applyProtection="1">
      <alignment horizontal="right"/>
    </xf>
    <xf numFmtId="164" fontId="2" fillId="0" borderId="0" xfId="1" applyNumberFormat="1" applyFont="1" applyAlignment="1">
      <alignment horizontal="center"/>
    </xf>
    <xf numFmtId="164" fontId="6" fillId="0" borderId="0" xfId="1" applyNumberFormat="1" applyFont="1" applyFill="1" applyAlignment="1" applyProtection="1">
      <alignment horizontal="right"/>
    </xf>
    <xf numFmtId="5" fontId="6" fillId="0" borderId="0" xfId="1" applyNumberFormat="1" applyFont="1" applyFill="1" applyAlignment="1" applyProtection="1">
      <alignment horizontal="right"/>
    </xf>
    <xf numFmtId="5" fontId="6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 applyProtection="1"/>
    <xf numFmtId="5" fontId="2" fillId="0" borderId="0" xfId="1" applyNumberFormat="1" applyFont="1" applyFill="1" applyAlignment="1" applyProtection="1"/>
    <xf numFmtId="164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Alignment="1" applyProtection="1"/>
    <xf numFmtId="5" fontId="2" fillId="0" borderId="0" xfId="1" applyNumberFormat="1" applyFont="1" applyFill="1" applyProtection="1"/>
    <xf numFmtId="5" fontId="3" fillId="0" borderId="0" xfId="1" applyNumberFormat="1" applyFont="1" applyFill="1" applyAlignment="1" applyProtection="1">
      <alignment horizontal="right"/>
    </xf>
    <xf numFmtId="5" fontId="2" fillId="0" borderId="2" xfId="1" applyNumberFormat="1" applyFont="1" applyFill="1" applyBorder="1" applyAlignment="1" applyProtection="1">
      <alignment horizontal="right"/>
    </xf>
    <xf numFmtId="167" fontId="4" fillId="0" borderId="0" xfId="1" applyNumberFormat="1" applyFont="1" applyFill="1" applyAlignment="1" applyProtection="1">
      <alignment horizontal="right"/>
    </xf>
    <xf numFmtId="167" fontId="9" fillId="0" borderId="2" xfId="1" applyNumberFormat="1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/>
    </xf>
    <xf numFmtId="170" fontId="2" fillId="0" borderId="0" xfId="2" applyNumberFormat="1" applyFont="1" applyFill="1" applyAlignment="1">
      <alignment horizontal="right"/>
    </xf>
    <xf numFmtId="170" fontId="3" fillId="0" borderId="0" xfId="2" applyNumberFormat="1" applyFont="1" applyFill="1" applyAlignment="1">
      <alignment horizontal="right"/>
    </xf>
    <xf numFmtId="7" fontId="3" fillId="0" borderId="0" xfId="1" applyNumberFormat="1" applyFont="1" applyFill="1" applyBorder="1" applyAlignment="1" applyProtection="1">
      <alignment horizontal="right"/>
    </xf>
    <xf numFmtId="7" fontId="2" fillId="0" borderId="0" xfId="1" applyNumberFormat="1" applyFont="1" applyFill="1" applyAlignment="1" applyProtection="1"/>
    <xf numFmtId="7" fontId="6" fillId="0" borderId="0" xfId="1" applyNumberFormat="1" applyFont="1" applyFill="1" applyAlignment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37" fontId="2" fillId="0" borderId="0" xfId="0" applyNumberFormat="1" applyFont="1"/>
    <xf numFmtId="170" fontId="4" fillId="0" borderId="0" xfId="2" applyNumberFormat="1" applyFont="1" applyFill="1"/>
    <xf numFmtId="44" fontId="4" fillId="0" borderId="0" xfId="2" applyFont="1" applyFill="1"/>
    <xf numFmtId="39" fontId="4" fillId="0" borderId="0" xfId="0" applyNumberFormat="1" applyFont="1"/>
    <xf numFmtId="37" fontId="2" fillId="0" borderId="0" xfId="0" applyNumberFormat="1" applyFont="1" applyAlignment="1">
      <alignment horizontal="right"/>
    </xf>
    <xf numFmtId="0" fontId="5" fillId="0" borderId="0" xfId="0" applyFont="1"/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2" fillId="0" borderId="0" xfId="1" applyNumberFormat="1" applyFont="1" applyFill="1"/>
    <xf numFmtId="171" fontId="2" fillId="0" borderId="0" xfId="0" quotePrefix="1" applyNumberFormat="1" applyFont="1" applyAlignment="1">
      <alignment horizontal="left"/>
    </xf>
    <xf numFmtId="164" fontId="2" fillId="0" borderId="0" xfId="0" applyNumberFormat="1" applyFont="1"/>
    <xf numFmtId="164" fontId="2" fillId="0" borderId="0" xfId="1" applyNumberFormat="1" applyFont="1" applyFill="1"/>
    <xf numFmtId="5" fontId="2" fillId="0" borderId="0" xfId="1" applyNumberFormat="1" applyFont="1" applyFill="1"/>
    <xf numFmtId="164" fontId="2" fillId="0" borderId="0" xfId="1" applyNumberFormat="1" applyFont="1" applyFill="1" applyBorder="1"/>
    <xf numFmtId="5" fontId="2" fillId="0" borderId="1" xfId="1" applyNumberFormat="1" applyFont="1" applyFill="1" applyBorder="1"/>
    <xf numFmtId="5" fontId="2" fillId="0" borderId="0" xfId="0" applyNumberFormat="1" applyFont="1"/>
    <xf numFmtId="5" fontId="6" fillId="0" borderId="0" xfId="0" applyNumberFormat="1" applyFont="1"/>
    <xf numFmtId="5" fontId="2" fillId="0" borderId="1" xfId="0" applyNumberFormat="1" applyFont="1" applyBorder="1"/>
    <xf numFmtId="5" fontId="2" fillId="0" borderId="2" xfId="0" applyNumberFormat="1" applyFont="1" applyBorder="1"/>
    <xf numFmtId="37" fontId="2" fillId="0" borderId="0" xfId="1" applyNumberFormat="1" applyFont="1" applyFill="1"/>
    <xf numFmtId="0" fontId="4" fillId="0" borderId="0" xfId="0" applyFont="1" applyAlignment="1">
      <alignment horizontal="centerContinuous"/>
    </xf>
    <xf numFmtId="37" fontId="4" fillId="0" borderId="0" xfId="0" applyNumberFormat="1" applyFont="1" applyAlignment="1">
      <alignment horizontal="centerContinuous"/>
    </xf>
    <xf numFmtId="1" fontId="4" fillId="0" borderId="0" xfId="0" applyNumberFormat="1" applyFont="1" applyAlignment="1">
      <alignment horizontal="centerContinuous"/>
    </xf>
    <xf numFmtId="37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7" fontId="2" fillId="0" borderId="0" xfId="0" applyNumberFormat="1" applyFont="1"/>
    <xf numFmtId="7" fontId="6" fillId="0" borderId="0" xfId="0" applyNumberFormat="1" applyFont="1"/>
    <xf numFmtId="7" fontId="2" fillId="0" borderId="0" xfId="0" applyNumberFormat="1" applyFont="1" applyAlignment="1">
      <alignment horizontal="right"/>
    </xf>
    <xf numFmtId="37" fontId="6" fillId="0" borderId="0" xfId="0" applyNumberFormat="1" applyFont="1"/>
    <xf numFmtId="0" fontId="6" fillId="0" borderId="0" xfId="0" applyFont="1"/>
    <xf numFmtId="166" fontId="6" fillId="0" borderId="0" xfId="0" applyNumberFormat="1" applyFont="1"/>
    <xf numFmtId="1" fontId="6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left"/>
    </xf>
    <xf numFmtId="1" fontId="2" fillId="0" borderId="0" xfId="0" applyNumberFormat="1" applyFont="1"/>
    <xf numFmtId="37" fontId="6" fillId="0" borderId="0" xfId="0" applyNumberFormat="1" applyFont="1" applyAlignment="1">
      <alignment horizontal="left"/>
    </xf>
    <xf numFmtId="39" fontId="2" fillId="0" borderId="0" xfId="0" applyNumberFormat="1" applyFont="1" applyAlignment="1">
      <alignment horizontal="left"/>
    </xf>
    <xf numFmtId="7" fontId="2" fillId="0" borderId="2" xfId="0" applyNumberFormat="1" applyFont="1" applyBorder="1" applyAlignment="1">
      <alignment horizontal="right"/>
    </xf>
    <xf numFmtId="5" fontId="6" fillId="0" borderId="0" xfId="0" applyNumberFormat="1" applyFont="1" applyAlignment="1">
      <alignment horizontal="left"/>
    </xf>
    <xf numFmtId="5" fontId="2" fillId="0" borderId="0" xfId="1" applyNumberFormat="1" applyFont="1" applyFill="1" applyBorder="1" applyAlignment="1" applyProtection="1">
      <alignment horizontal="right"/>
    </xf>
    <xf numFmtId="37" fontId="9" fillId="0" borderId="0" xfId="0" applyNumberFormat="1" applyFont="1" applyAlignment="1">
      <alignment horizontal="left"/>
    </xf>
    <xf numFmtId="0" fontId="2" fillId="0" borderId="0" xfId="0" quotePrefix="1" applyFont="1"/>
    <xf numFmtId="3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93A7-2FBE-4CCE-9860-2146DF18B529}">
  <sheetPr codeName="Sheet2">
    <pageSetUpPr fitToPage="1"/>
  </sheetPr>
  <dimension ref="A1:GK323"/>
  <sheetViews>
    <sheetView tabSelected="1" zoomScale="80" zoomScaleNormal="80" zoomScaleSheetLayoutView="85" workbookViewId="0">
      <selection activeCell="B39" sqref="B39"/>
    </sheetView>
  </sheetViews>
  <sheetFormatPr defaultColWidth="9.08984375" defaultRowHeight="14.4" customHeight="1" x14ac:dyDescent="0.35"/>
  <cols>
    <col min="1" max="1" width="4.08984375" style="16" bestFit="1" customWidth="1"/>
    <col min="2" max="2" width="16.81640625" style="16" customWidth="1"/>
    <col min="3" max="3" width="10.81640625" style="16" customWidth="1"/>
    <col min="4" max="4" width="10.08984375" style="16" bestFit="1" customWidth="1"/>
    <col min="5" max="5" width="11.54296875" style="16" bestFit="1" customWidth="1"/>
    <col min="6" max="7" width="14.81640625" style="16" bestFit="1" customWidth="1"/>
    <col min="8" max="9" width="12" style="16" customWidth="1"/>
    <col min="10" max="10" width="14.08984375" style="16" customWidth="1"/>
    <col min="11" max="11" width="14.26953125" style="16" bestFit="1" customWidth="1"/>
    <col min="12" max="12" width="14.08984375" style="16" bestFit="1" customWidth="1"/>
    <col min="13" max="14" width="15.81640625" style="16" customWidth="1"/>
    <col min="15" max="15" width="17.81640625" style="16" customWidth="1"/>
    <col min="16" max="16" width="16.81640625" style="16" customWidth="1"/>
    <col min="17" max="155" width="15.81640625" style="16" customWidth="1"/>
    <col min="156" max="16384" width="9.08984375" style="16"/>
  </cols>
  <sheetData>
    <row r="1" spans="1:193" ht="18" customHeight="1" x14ac:dyDescent="0.3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93" ht="14.4" customHeight="1" x14ac:dyDescent="0.35">
      <c r="A2" s="68"/>
      <c r="B2" s="68"/>
      <c r="C2" s="68"/>
      <c r="D2" s="68"/>
      <c r="E2" s="69"/>
      <c r="F2" s="68"/>
      <c r="G2" s="68"/>
      <c r="H2" s="68"/>
      <c r="I2" s="68"/>
      <c r="J2" s="68"/>
      <c r="K2" s="70"/>
      <c r="L2" s="70"/>
    </row>
    <row r="3" spans="1:193" ht="14.4" customHeight="1" x14ac:dyDescent="0.3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93" ht="14.4" customHeight="1" x14ac:dyDescent="0.3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93" ht="14.4" customHeight="1" x14ac:dyDescent="0.35">
      <c r="A5" s="89" t="s">
        <v>69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</row>
    <row r="6" spans="1:193" s="6" customFormat="1" ht="16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6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</row>
    <row r="7" spans="1:193" ht="14.4" customHeight="1" x14ac:dyDescent="0.35">
      <c r="A7" s="1"/>
      <c r="B7" s="1"/>
      <c r="C7" s="44" t="s">
        <v>3</v>
      </c>
      <c r="D7" s="44" t="s">
        <v>4</v>
      </c>
      <c r="E7" s="44" t="s">
        <v>5</v>
      </c>
      <c r="F7" s="44" t="s">
        <v>6</v>
      </c>
      <c r="G7" s="44"/>
      <c r="H7" s="44"/>
      <c r="I7" s="44"/>
      <c r="J7" s="44"/>
      <c r="K7" s="44"/>
      <c r="L7" s="4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</row>
    <row r="8" spans="1:193" ht="14.4" customHeight="1" x14ac:dyDescent="0.35">
      <c r="A8" s="1"/>
      <c r="B8" s="1"/>
      <c r="C8" s="44" t="s">
        <v>7</v>
      </c>
      <c r="D8" s="44" t="s">
        <v>8</v>
      </c>
      <c r="E8" s="44" t="s">
        <v>9</v>
      </c>
      <c r="F8" s="44" t="s">
        <v>10</v>
      </c>
      <c r="G8" s="1"/>
      <c r="H8" s="44" t="s">
        <v>4</v>
      </c>
      <c r="I8" s="44"/>
      <c r="J8" s="44" t="s">
        <v>3</v>
      </c>
      <c r="K8" s="1"/>
      <c r="L8" s="44" t="s">
        <v>11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</row>
    <row r="9" spans="1:193" ht="14.4" customHeight="1" x14ac:dyDescent="0.35">
      <c r="A9" s="44" t="s">
        <v>52</v>
      </c>
      <c r="B9" s="1"/>
      <c r="C9" s="72" t="s">
        <v>13</v>
      </c>
      <c r="D9" s="72" t="s">
        <v>7</v>
      </c>
      <c r="E9" s="72" t="s">
        <v>7</v>
      </c>
      <c r="F9" s="72" t="s">
        <v>14</v>
      </c>
      <c r="G9" s="44" t="s">
        <v>14</v>
      </c>
      <c r="H9" s="72" t="s">
        <v>8</v>
      </c>
      <c r="I9" s="72" t="s">
        <v>67</v>
      </c>
      <c r="J9" s="72" t="s">
        <v>14</v>
      </c>
      <c r="K9" s="44" t="s">
        <v>15</v>
      </c>
      <c r="L9" s="44" t="s">
        <v>16</v>
      </c>
    </row>
    <row r="10" spans="1:193" ht="14.4" customHeight="1" x14ac:dyDescent="0.35">
      <c r="A10" s="17" t="s">
        <v>53</v>
      </c>
      <c r="B10" s="45" t="s">
        <v>51</v>
      </c>
      <c r="C10" s="17" t="s">
        <v>19</v>
      </c>
      <c r="D10" s="17" t="s">
        <v>13</v>
      </c>
      <c r="E10" s="17" t="s">
        <v>13</v>
      </c>
      <c r="F10" s="17" t="s">
        <v>20</v>
      </c>
      <c r="G10" s="17" t="s">
        <v>21</v>
      </c>
      <c r="H10" s="17" t="s">
        <v>21</v>
      </c>
      <c r="I10" s="17" t="s">
        <v>21</v>
      </c>
      <c r="J10" s="17" t="s">
        <v>21</v>
      </c>
      <c r="K10" s="45" t="s">
        <v>22</v>
      </c>
      <c r="L10" s="45" t="s">
        <v>23</v>
      </c>
      <c r="O10" s="18"/>
      <c r="P10" s="18"/>
    </row>
    <row r="11" spans="1:193" ht="14.4" customHeight="1" x14ac:dyDescent="0.35">
      <c r="A11" s="17"/>
      <c r="B11" s="17"/>
      <c r="C11" s="72" t="s">
        <v>25</v>
      </c>
      <c r="D11" s="72" t="s">
        <v>25</v>
      </c>
      <c r="E11" s="72" t="s">
        <v>25</v>
      </c>
      <c r="F11" s="72" t="s">
        <v>26</v>
      </c>
      <c r="G11" s="72" t="s">
        <v>27</v>
      </c>
      <c r="H11" s="72" t="s">
        <v>27</v>
      </c>
      <c r="I11" s="72"/>
      <c r="J11" s="72" t="s">
        <v>27</v>
      </c>
      <c r="K11" s="72" t="s">
        <v>27</v>
      </c>
      <c r="L11" s="72" t="s">
        <v>27</v>
      </c>
    </row>
    <row r="12" spans="1:193" ht="14.4" customHeight="1" x14ac:dyDescent="0.35">
      <c r="A12" s="2"/>
      <c r="B12" s="47"/>
      <c r="C12" s="72" t="s">
        <v>28</v>
      </c>
      <c r="D12" s="72" t="s">
        <v>29</v>
      </c>
      <c r="E12" s="72" t="s">
        <v>30</v>
      </c>
      <c r="F12" s="72" t="s">
        <v>54</v>
      </c>
      <c r="G12" s="72">
        <v>-5</v>
      </c>
      <c r="H12" s="72" t="s">
        <v>31</v>
      </c>
      <c r="I12" s="72">
        <v>-7</v>
      </c>
      <c r="J12" s="72" t="s">
        <v>66</v>
      </c>
      <c r="K12" s="72">
        <v>-9</v>
      </c>
      <c r="L12" s="72" t="s">
        <v>65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</row>
    <row r="13" spans="1:193" s="6" customFormat="1" ht="14.4" customHeight="1" x14ac:dyDescent="0.3">
      <c r="A13" s="2"/>
      <c r="B13" s="47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</row>
    <row r="14" spans="1:193" s="6" customFormat="1" ht="13" x14ac:dyDescent="0.3">
      <c r="A14" s="72">
        <v>1</v>
      </c>
      <c r="B14" s="57">
        <v>45902</v>
      </c>
      <c r="C14" s="20">
        <f>115786.3+133928.2+16393.8+259</f>
        <v>266367.3</v>
      </c>
      <c r="D14" s="20">
        <f>'SS &amp; GSO'!F15</f>
        <v>0</v>
      </c>
      <c r="E14" s="21">
        <f>C14-D14</f>
        <v>266367.3</v>
      </c>
      <c r="F14" s="22">
        <f>ROUND(+G14/E14,4)</f>
        <v>6.4189999999999996</v>
      </c>
      <c r="G14" s="23">
        <v>1709824.0700000003</v>
      </c>
      <c r="H14" s="24">
        <v>44002.539999999994</v>
      </c>
      <c r="I14" s="24">
        <v>-2264.5499999999993</v>
      </c>
      <c r="J14" s="73">
        <f>G14+H14-I14</f>
        <v>1756091.1600000004</v>
      </c>
      <c r="K14" s="73">
        <v>2675268.459999999</v>
      </c>
      <c r="L14" s="73">
        <f>K14-J14</f>
        <v>919177.29999999865</v>
      </c>
    </row>
    <row r="15" spans="1:193" s="6" customFormat="1" ht="13" x14ac:dyDescent="0.3">
      <c r="A15" s="72">
        <v>2</v>
      </c>
      <c r="B15" s="57">
        <f>+B14+31</f>
        <v>45933</v>
      </c>
      <c r="C15" s="20">
        <f>113046.4+158772.4+20770.1+310</f>
        <v>292898.89999999997</v>
      </c>
      <c r="D15" s="20">
        <f>'SS &amp; GSO'!F16</f>
        <v>0</v>
      </c>
      <c r="E15" s="21">
        <f>C15-D15</f>
        <v>292898.89999999997</v>
      </c>
      <c r="F15" s="22">
        <f>ROUND(+G15/E15,4)</f>
        <v>6.492</v>
      </c>
      <c r="G15" s="23">
        <v>1901489.1100000003</v>
      </c>
      <c r="H15" s="24">
        <v>26242.950000000004</v>
      </c>
      <c r="I15" s="24">
        <v>-3039.73</v>
      </c>
      <c r="J15" s="73">
        <f>G15+H15-I15</f>
        <v>1930771.7900000003</v>
      </c>
      <c r="K15" s="73">
        <v>4891885.1500000013</v>
      </c>
      <c r="L15" s="73">
        <f>K15-J15</f>
        <v>2961113.3600000013</v>
      </c>
      <c r="M15" s="25"/>
    </row>
    <row r="16" spans="1:193" s="6" customFormat="1" ht="13" x14ac:dyDescent="0.3">
      <c r="A16" s="72">
        <v>3</v>
      </c>
      <c r="B16" s="57">
        <f>+B15+31</f>
        <v>45964</v>
      </c>
      <c r="C16" s="20">
        <f>491219.3+331316.1+28853.4+470</f>
        <v>851858.79999999993</v>
      </c>
      <c r="D16" s="20">
        <f>'SS &amp; GSO'!F17</f>
        <v>0</v>
      </c>
      <c r="E16" s="21">
        <f>C16-D16</f>
        <v>851858.79999999993</v>
      </c>
      <c r="F16" s="22">
        <f>ROUND(+G16/E16,4)</f>
        <v>6.4941000000000004</v>
      </c>
      <c r="G16" s="23">
        <v>5532052.7699999996</v>
      </c>
      <c r="H16" s="24">
        <v>26242.94</v>
      </c>
      <c r="I16" s="24">
        <v>-10694.560000000001</v>
      </c>
      <c r="J16" s="73">
        <f>G16+H16-I16</f>
        <v>5568990.2699999996</v>
      </c>
      <c r="K16" s="73">
        <v>8239466.1500000004</v>
      </c>
      <c r="L16" s="73">
        <f>K16-J16</f>
        <v>2670475.8800000008</v>
      </c>
      <c r="M16" s="25"/>
    </row>
    <row r="17" spans="1:36" s="6" customFormat="1" ht="13" x14ac:dyDescent="0.3">
      <c r="A17" s="72"/>
      <c r="B17" s="13"/>
      <c r="C17" s="26"/>
      <c r="D17" s="26"/>
      <c r="E17" s="26"/>
      <c r="F17" s="27"/>
      <c r="G17" s="27"/>
      <c r="H17" s="28"/>
      <c r="I17" s="28"/>
      <c r="J17" s="74"/>
      <c r="K17" s="74"/>
      <c r="L17" s="74"/>
      <c r="M17" s="25"/>
      <c r="N17" s="25"/>
      <c r="O17" s="25"/>
    </row>
    <row r="18" spans="1:36" s="6" customFormat="1" ht="13" x14ac:dyDescent="0.3">
      <c r="A18" s="72">
        <f>+A16+1</f>
        <v>4</v>
      </c>
      <c r="B18" s="13" t="s">
        <v>32</v>
      </c>
      <c r="C18" s="29">
        <f>SUM(C14:C16)</f>
        <v>1411125</v>
      </c>
      <c r="D18" s="29">
        <f>SUM(D14:D16)</f>
        <v>0</v>
      </c>
      <c r="E18" s="29">
        <f>SUM(E14:E16)</f>
        <v>1411125</v>
      </c>
      <c r="F18" s="30"/>
      <c r="G18" s="30">
        <f t="shared" ref="G18:L18" si="0">SUM(G14:G16)</f>
        <v>9143365.9499999993</v>
      </c>
      <c r="H18" s="30">
        <f t="shared" si="0"/>
        <v>96488.43</v>
      </c>
      <c r="I18" s="30">
        <f t="shared" si="0"/>
        <v>-15998.84</v>
      </c>
      <c r="J18" s="42">
        <f t="shared" si="0"/>
        <v>9255853.2200000007</v>
      </c>
      <c r="K18" s="75">
        <f t="shared" si="0"/>
        <v>15806619.760000002</v>
      </c>
      <c r="L18" s="75">
        <f t="shared" si="0"/>
        <v>6550766.540000001</v>
      </c>
      <c r="O18" s="25"/>
    </row>
    <row r="19" spans="1:36" s="6" customFormat="1" ht="13" x14ac:dyDescent="0.3">
      <c r="A19" s="72"/>
      <c r="B19" s="13"/>
      <c r="C19" s="76"/>
      <c r="D19" s="31"/>
      <c r="E19" s="31"/>
      <c r="F19" s="31"/>
      <c r="G19" s="32"/>
      <c r="H19" s="32"/>
      <c r="I19" s="32"/>
      <c r="J19" s="43"/>
      <c r="K19" s="74"/>
      <c r="L19" s="74"/>
      <c r="O19" s="25"/>
    </row>
    <row r="20" spans="1:36" s="6" customFormat="1" ht="12.75" customHeight="1" x14ac:dyDescent="0.3">
      <c r="A20" s="72">
        <f>+A18+1</f>
        <v>5</v>
      </c>
      <c r="B20" s="13" t="s">
        <v>33</v>
      </c>
      <c r="C20" s="77"/>
      <c r="D20" s="78"/>
      <c r="E20" s="77"/>
      <c r="F20" s="77"/>
      <c r="G20" s="32"/>
      <c r="H20" s="32"/>
      <c r="I20" s="32"/>
      <c r="J20" s="32"/>
      <c r="K20" s="79"/>
      <c r="L20" s="33">
        <v>-146813.53</v>
      </c>
    </row>
    <row r="21" spans="1:36" s="6" customFormat="1" ht="13" x14ac:dyDescent="0.3">
      <c r="A21" s="72">
        <f>+A20+1</f>
        <v>6</v>
      </c>
      <c r="B21" s="13" t="s">
        <v>24</v>
      </c>
      <c r="C21" s="77"/>
      <c r="D21" s="78"/>
      <c r="E21" s="77"/>
      <c r="F21" s="77"/>
      <c r="G21" s="32"/>
      <c r="H21" s="32"/>
      <c r="I21" s="32"/>
      <c r="J21" s="32"/>
      <c r="K21" s="76"/>
      <c r="L21" s="33">
        <v>0</v>
      </c>
    </row>
    <row r="22" spans="1:36" s="6" customFormat="1" ht="13" x14ac:dyDescent="0.3">
      <c r="A22" s="72">
        <f>+A21+1</f>
        <v>7</v>
      </c>
      <c r="B22" s="13" t="s">
        <v>34</v>
      </c>
      <c r="C22" s="77"/>
      <c r="D22" s="78"/>
      <c r="E22" s="77"/>
      <c r="F22" s="77"/>
      <c r="G22" s="32"/>
      <c r="H22" s="32"/>
      <c r="I22" s="32"/>
      <c r="J22" s="32"/>
      <c r="K22" s="76"/>
      <c r="L22" s="33">
        <v>0</v>
      </c>
    </row>
    <row r="23" spans="1:36" s="6" customFormat="1" ht="13" x14ac:dyDescent="0.3">
      <c r="A23" s="71"/>
      <c r="B23" s="80"/>
      <c r="C23" s="77"/>
      <c r="D23" s="77"/>
      <c r="E23" s="77"/>
      <c r="F23" s="77"/>
      <c r="G23" s="32"/>
      <c r="H23" s="32"/>
      <c r="I23" s="32"/>
      <c r="J23" s="32"/>
      <c r="K23" s="81"/>
      <c r="L23" s="64"/>
    </row>
    <row r="24" spans="1:36" s="6" customFormat="1" ht="13.5" thickBot="1" x14ac:dyDescent="0.35">
      <c r="A24" s="72">
        <f>+A22+1</f>
        <v>8</v>
      </c>
      <c r="B24" s="13" t="s">
        <v>35</v>
      </c>
      <c r="C24" s="82"/>
      <c r="D24" s="82"/>
      <c r="E24" s="82"/>
      <c r="F24" s="82"/>
      <c r="G24" s="32"/>
      <c r="H24" s="32"/>
      <c r="I24" s="32"/>
      <c r="J24" s="32"/>
      <c r="K24" s="83"/>
      <c r="L24" s="84">
        <f>SUM(L18:L22)</f>
        <v>6403953.0100000007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s="6" customFormat="1" ht="13.5" thickTop="1" x14ac:dyDescent="0.3">
      <c r="A25" s="72"/>
      <c r="B25" s="13"/>
      <c r="C25" s="82"/>
      <c r="D25" s="82"/>
      <c r="E25" s="82"/>
      <c r="F25" s="82"/>
      <c r="G25" s="32"/>
      <c r="H25" s="32"/>
      <c r="I25" s="32"/>
      <c r="J25" s="32"/>
      <c r="K25" s="13"/>
      <c r="L25" s="85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s="6" customFormat="1" ht="13" x14ac:dyDescent="0.3">
      <c r="A26" s="72">
        <f>+A24+1</f>
        <v>9</v>
      </c>
      <c r="B26" s="13" t="s">
        <v>36</v>
      </c>
      <c r="C26" s="82"/>
      <c r="D26" s="82"/>
      <c r="E26" s="82"/>
      <c r="F26" s="82"/>
      <c r="G26" s="82"/>
      <c r="H26" s="82"/>
      <c r="I26" s="82"/>
      <c r="J26" s="82"/>
      <c r="K26" s="13"/>
      <c r="L26" s="24">
        <v>4725526.9671900002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s="6" customFormat="1" ht="13" x14ac:dyDescent="0.3">
      <c r="A27" s="72">
        <f>+A26+1</f>
        <v>10</v>
      </c>
      <c r="B27" s="13" t="s">
        <v>68</v>
      </c>
      <c r="C27" s="82"/>
      <c r="D27" s="82"/>
      <c r="E27" s="82"/>
      <c r="F27" s="82"/>
      <c r="G27" s="82"/>
      <c r="H27" s="82"/>
      <c r="I27" s="82"/>
      <c r="J27" s="82"/>
      <c r="K27" s="13"/>
      <c r="L27" s="34">
        <v>11032757.08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s="6" customFormat="1" ht="13.5" thickBot="1" x14ac:dyDescent="0.35">
      <c r="A28" s="72">
        <f>+A27+1</f>
        <v>11</v>
      </c>
      <c r="B28" s="13" t="s">
        <v>55</v>
      </c>
      <c r="C28" s="82"/>
      <c r="D28" s="82"/>
      <c r="E28" s="82"/>
      <c r="F28" s="82"/>
      <c r="G28" s="82"/>
      <c r="H28" s="82"/>
      <c r="I28" s="82"/>
      <c r="J28" s="82"/>
      <c r="K28" s="13"/>
      <c r="L28" s="35">
        <f>L27-L26</f>
        <v>6307230.1128099998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</row>
    <row r="29" spans="1:36" s="6" customFormat="1" ht="13.5" thickTop="1" x14ac:dyDescent="0.3">
      <c r="A29" s="72">
        <f>+A28+1</f>
        <v>12</v>
      </c>
      <c r="B29" s="13" t="s">
        <v>75</v>
      </c>
      <c r="C29" s="82"/>
      <c r="D29" s="82"/>
      <c r="E29" s="82"/>
      <c r="F29" s="82"/>
      <c r="G29" s="82"/>
      <c r="H29" s="82"/>
      <c r="I29" s="82"/>
      <c r="J29" s="82"/>
      <c r="K29" s="13"/>
      <c r="L29" s="20">
        <f>(15708000/1.093)*(1-0.004)-2185</f>
        <v>14311783.892955169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s="6" customFormat="1" ht="13" x14ac:dyDescent="0.3">
      <c r="A30" s="72"/>
      <c r="B30" s="13"/>
      <c r="C30" s="82"/>
      <c r="D30" s="82"/>
      <c r="E30" s="82"/>
      <c r="F30" s="82"/>
      <c r="G30" s="82"/>
      <c r="H30" s="82"/>
      <c r="I30" s="82"/>
      <c r="J30" s="82"/>
      <c r="K30" s="13"/>
      <c r="L30" s="26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s="6" customFormat="1" ht="13" x14ac:dyDescent="0.3">
      <c r="A31" s="72">
        <f>+A29+1</f>
        <v>13</v>
      </c>
      <c r="B31" s="80" t="s">
        <v>74</v>
      </c>
      <c r="C31" s="82"/>
      <c r="D31" s="82"/>
      <c r="E31" s="82"/>
      <c r="F31" s="82"/>
      <c r="G31" s="82"/>
      <c r="H31" s="82"/>
      <c r="I31" s="82"/>
      <c r="J31" s="82"/>
      <c r="K31" s="13"/>
      <c r="L31" s="36">
        <f>ROUND(L28/L29,4)</f>
        <v>0.44069999999999998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6" customFormat="1" ht="13" x14ac:dyDescent="0.3">
      <c r="A32" s="72"/>
      <c r="B32" s="13"/>
      <c r="C32" s="82"/>
      <c r="D32" s="82"/>
      <c r="E32" s="82"/>
      <c r="F32" s="82"/>
      <c r="G32" s="82"/>
      <c r="H32" s="82"/>
      <c r="I32" s="82"/>
      <c r="J32" s="82"/>
      <c r="K32" s="13"/>
      <c r="L32" s="26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6" customFormat="1" ht="13" x14ac:dyDescent="0.3">
      <c r="A33" s="72">
        <f>+A31+1</f>
        <v>14</v>
      </c>
      <c r="B33" s="13" t="s">
        <v>37</v>
      </c>
      <c r="C33" s="82"/>
      <c r="D33" s="82"/>
      <c r="E33" s="82"/>
      <c r="F33" s="82"/>
      <c r="G33" s="82"/>
      <c r="H33" s="82"/>
      <c r="I33" s="82"/>
      <c r="J33" s="82"/>
      <c r="K33" s="13"/>
      <c r="L33" s="24">
        <v>4530326.2697100006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6" customFormat="1" ht="13" x14ac:dyDescent="0.3">
      <c r="A34" s="72">
        <f>+A33+1</f>
        <v>15</v>
      </c>
      <c r="B34" s="13" t="s">
        <v>38</v>
      </c>
      <c r="C34" s="82"/>
      <c r="D34" s="82"/>
      <c r="E34" s="82"/>
      <c r="F34" s="82"/>
      <c r="G34" s="82"/>
      <c r="H34" s="82"/>
      <c r="I34" s="82"/>
      <c r="J34" s="82"/>
      <c r="K34" s="13"/>
      <c r="L34" s="34">
        <v>4627049.1500000004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s="6" customFormat="1" ht="13" x14ac:dyDescent="0.3">
      <c r="A35" s="72">
        <f>+A34+1</f>
        <v>16</v>
      </c>
      <c r="B35" s="13" t="s">
        <v>56</v>
      </c>
      <c r="C35" s="82"/>
      <c r="D35" s="82"/>
      <c r="E35" s="82"/>
      <c r="F35" s="82"/>
      <c r="G35" s="82"/>
      <c r="H35" s="82"/>
      <c r="I35" s="82"/>
      <c r="J35" s="82"/>
      <c r="K35" s="13"/>
      <c r="L35" s="86">
        <f>L34-L33</f>
        <v>96722.880289999768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s="6" customFormat="1" ht="13" x14ac:dyDescent="0.3">
      <c r="A36" s="72">
        <f>+A35+1</f>
        <v>17</v>
      </c>
      <c r="B36" s="13" t="s">
        <v>63</v>
      </c>
      <c r="C36" s="82"/>
      <c r="D36" s="82"/>
      <c r="E36" s="82"/>
      <c r="F36" s="82"/>
      <c r="G36" s="82"/>
      <c r="H36" s="82"/>
      <c r="I36" s="82"/>
      <c r="J36" s="82"/>
      <c r="K36" s="13"/>
      <c r="L36" s="41">
        <f>'Uncollectible ACA'!F12-0.02</f>
        <v>-3070.8300000000122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s="6" customFormat="1" ht="13.5" thickBot="1" x14ac:dyDescent="0.35">
      <c r="A37" s="72">
        <f>+A36+1</f>
        <v>18</v>
      </c>
      <c r="B37" s="13" t="s">
        <v>64</v>
      </c>
      <c r="C37" s="82"/>
      <c r="D37" s="82"/>
      <c r="E37" s="82"/>
      <c r="F37" s="82"/>
      <c r="G37" s="82"/>
      <c r="H37" s="82"/>
      <c r="I37" s="82"/>
      <c r="J37" s="82"/>
      <c r="K37" s="13"/>
      <c r="L37" s="35">
        <f>L36+L35</f>
        <v>93652.050289999752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6" customFormat="1" ht="13.5" thickTop="1" x14ac:dyDescent="0.3">
      <c r="A38" s="72">
        <f>+A37+1</f>
        <v>19</v>
      </c>
      <c r="B38" s="13" t="s">
        <v>75</v>
      </c>
      <c r="C38" s="82"/>
      <c r="D38" s="82"/>
      <c r="E38" s="82"/>
      <c r="F38" s="82"/>
      <c r="G38" s="82"/>
      <c r="H38" s="82"/>
      <c r="I38" s="82"/>
      <c r="J38" s="82"/>
      <c r="K38" s="13"/>
      <c r="L38" s="20">
        <f>+L29</f>
        <v>14311783.892955169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6" customFormat="1" ht="13" x14ac:dyDescent="0.3">
      <c r="A39" s="72"/>
      <c r="B39" s="13"/>
      <c r="C39" s="82"/>
      <c r="D39" s="82"/>
      <c r="E39" s="82"/>
      <c r="F39" s="82"/>
      <c r="G39" s="82"/>
      <c r="H39" s="82"/>
      <c r="I39" s="82"/>
      <c r="J39" s="82"/>
      <c r="K39" s="13"/>
      <c r="L39" s="26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1:36" s="6" customFormat="1" ht="13" x14ac:dyDescent="0.3">
      <c r="A40" s="72">
        <f>+A38+1</f>
        <v>20</v>
      </c>
      <c r="B40" s="80" t="s">
        <v>72</v>
      </c>
      <c r="C40" s="82"/>
      <c r="D40" s="82"/>
      <c r="E40" s="82"/>
      <c r="F40" s="82"/>
      <c r="G40" s="82"/>
      <c r="H40" s="82"/>
      <c r="I40" s="82"/>
      <c r="J40" s="82"/>
      <c r="K40" s="13"/>
      <c r="L40" s="36">
        <f>ROUND(L37/L38,4)</f>
        <v>6.4999999999999997E-3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s="6" customFormat="1" ht="13" x14ac:dyDescent="0.3">
      <c r="A41" s="72"/>
      <c r="B41" s="13"/>
      <c r="C41" s="82"/>
      <c r="D41" s="82"/>
      <c r="E41" s="82"/>
      <c r="F41" s="82"/>
      <c r="G41" s="82"/>
      <c r="H41" s="82"/>
      <c r="I41" s="82"/>
      <c r="J41" s="82"/>
      <c r="K41" s="13"/>
      <c r="L41" s="22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s="6" customFormat="1" ht="15" thickBot="1" x14ac:dyDescent="0.4">
      <c r="A42" s="72">
        <f>+A40+1</f>
        <v>21</v>
      </c>
      <c r="B42" s="87" t="s">
        <v>73</v>
      </c>
      <c r="C42" s="82"/>
      <c r="D42" s="82"/>
      <c r="E42" s="82"/>
      <c r="F42" s="82"/>
      <c r="G42" s="82"/>
      <c r="H42" s="82"/>
      <c r="I42" s="82"/>
      <c r="J42" s="82"/>
      <c r="K42" s="82"/>
      <c r="L42" s="37">
        <f>L31+L40</f>
        <v>0.44719999999999999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s="6" customFormat="1" ht="13.5" thickTop="1" x14ac:dyDescent="0.3">
      <c r="A43" s="7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21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s="1" customFormat="1" ht="13" x14ac:dyDescent="0.3">
      <c r="A44" s="88"/>
    </row>
    <row r="45" spans="1:36" s="1" customFormat="1" ht="13" x14ac:dyDescent="0.3">
      <c r="A45" s="88"/>
    </row>
    <row r="46" spans="1:36" s="6" customFormat="1" ht="13" x14ac:dyDescent="0.3">
      <c r="A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6" s="6" customFormat="1" ht="13" x14ac:dyDescent="0.3">
      <c r="A47" s="88"/>
      <c r="B47" s="13"/>
      <c r="C47" s="13"/>
      <c r="D47" s="13"/>
      <c r="E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s="6" customFormat="1" ht="13" x14ac:dyDescent="0.3">
      <c r="A48" s="88"/>
      <c r="B48" s="13"/>
      <c r="C48" s="13"/>
      <c r="D48" s="13"/>
      <c r="E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s="6" customFormat="1" ht="13" x14ac:dyDescent="0.3">
      <c r="A49" s="13"/>
      <c r="B49" s="13"/>
      <c r="C49" s="13"/>
      <c r="D49" s="13"/>
      <c r="E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</row>
    <row r="50" spans="1:36" s="6" customFormat="1" ht="13" x14ac:dyDescent="0.3">
      <c r="A50" s="13"/>
      <c r="B50" s="13"/>
      <c r="C50" s="13"/>
      <c r="D50" s="13"/>
      <c r="E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</row>
    <row r="51" spans="1:36" s="6" customFormat="1" ht="13" x14ac:dyDescent="0.3">
      <c r="A51" s="13"/>
      <c r="B51" s="13"/>
      <c r="C51" s="13"/>
      <c r="D51" s="13"/>
      <c r="E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6" s="6" customFormat="1" ht="13" x14ac:dyDescent="0.3">
      <c r="A52" s="13"/>
      <c r="B52" s="13"/>
      <c r="C52" s="13"/>
      <c r="D52" s="13"/>
      <c r="E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s="6" customFormat="1" ht="13" x14ac:dyDescent="0.3">
      <c r="A53" s="13"/>
      <c r="B53" s="13"/>
      <c r="C53" s="13"/>
      <c r="D53" s="13"/>
      <c r="E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</row>
    <row r="54" spans="1:36" s="6" customFormat="1" ht="13" x14ac:dyDescent="0.3">
      <c r="A54" s="13"/>
      <c r="B54" s="13"/>
      <c r="C54" s="13"/>
      <c r="D54" s="13"/>
      <c r="E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s="6" customFormat="1" ht="13" x14ac:dyDescent="0.3">
      <c r="A55" s="13"/>
      <c r="B55" s="13"/>
      <c r="C55" s="13"/>
      <c r="D55" s="13"/>
      <c r="E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</row>
    <row r="56" spans="1:36" s="6" customFormat="1" ht="13" x14ac:dyDescent="0.3">
      <c r="A56" s="13"/>
      <c r="B56" s="13"/>
      <c r="C56" s="13"/>
      <c r="D56" s="13"/>
      <c r="E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s="6" customFormat="1" ht="14.4" customHeight="1" x14ac:dyDescent="0.3">
      <c r="A57" s="13"/>
      <c r="B57" s="13"/>
      <c r="C57" s="13"/>
      <c r="D57" s="13"/>
      <c r="E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</row>
    <row r="58" spans="1:36" s="6" customFormat="1" ht="14.4" customHeight="1" x14ac:dyDescent="0.3">
      <c r="A58" s="13"/>
      <c r="B58" s="13"/>
      <c r="C58" s="13"/>
      <c r="D58" s="13"/>
      <c r="E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s="6" customFormat="1" ht="14.4" customHeight="1" x14ac:dyDescent="0.3">
      <c r="A59" s="13"/>
      <c r="B59" s="13"/>
      <c r="C59" s="13"/>
      <c r="D59" s="13"/>
      <c r="E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s="6" customFormat="1" ht="14.4" customHeight="1" x14ac:dyDescent="0.3">
      <c r="A60" s="13"/>
      <c r="B60" s="13"/>
      <c r="C60" s="13"/>
      <c r="D60" s="13"/>
      <c r="E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</row>
    <row r="61" spans="1:36" s="6" customFormat="1" ht="14.4" customHeight="1" x14ac:dyDescent="0.3">
      <c r="A61" s="13"/>
      <c r="B61" s="13"/>
      <c r="C61" s="13"/>
      <c r="D61" s="13"/>
      <c r="E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s="6" customFormat="1" ht="14.4" customHeight="1" x14ac:dyDescent="0.3">
      <c r="A62" s="13"/>
      <c r="B62" s="13"/>
      <c r="C62" s="13"/>
      <c r="D62" s="13"/>
      <c r="E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s="6" customFormat="1" ht="14.4" customHeight="1" x14ac:dyDescent="0.3">
      <c r="A63" s="13"/>
      <c r="B63" s="13"/>
      <c r="C63" s="13"/>
      <c r="D63" s="13"/>
      <c r="E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6" customFormat="1" ht="14.4" customHeight="1" x14ac:dyDescent="0.3">
      <c r="A64" s="13"/>
      <c r="B64" s="13"/>
      <c r="C64" s="13"/>
      <c r="D64" s="13"/>
      <c r="E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s="6" customFormat="1" ht="14.4" customHeight="1" x14ac:dyDescent="0.3">
      <c r="A65" s="13"/>
      <c r="B65" s="13"/>
      <c r="C65" s="13"/>
      <c r="D65" s="13"/>
      <c r="E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s="6" customFormat="1" ht="14.4" customHeight="1" x14ac:dyDescent="0.3">
      <c r="A66" s="13"/>
      <c r="B66" s="13"/>
      <c r="C66" s="13"/>
      <c r="D66" s="13"/>
      <c r="E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s="6" customFormat="1" ht="14.4" customHeight="1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</row>
    <row r="68" spans="1:36" s="6" customFormat="1" ht="14.4" customHeight="1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</row>
    <row r="69" spans="1:36" s="6" customFormat="1" ht="14.4" customHeight="1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6" customFormat="1" ht="14.4" customHeight="1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s="6" customFormat="1" ht="14.4" customHeight="1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</row>
    <row r="72" spans="1:36" s="6" customFormat="1" ht="14.4" customHeight="1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s="6" customFormat="1" ht="14.4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6" customFormat="1" ht="14.4" customHeight="1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</row>
    <row r="75" spans="1:36" s="6" customFormat="1" ht="14.4" customHeight="1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6" customFormat="1" ht="14.4" customHeight="1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6" customFormat="1" ht="14.4" customHeight="1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s="6" customFormat="1" ht="14.4" customHeight="1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s="6" customFormat="1" ht="14.4" customHeight="1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6" customFormat="1" ht="14.4" customHeight="1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s="6" customFormat="1" ht="14.4" customHeight="1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</row>
    <row r="82" spans="1:36" s="6" customFormat="1" ht="14.4" customHeight="1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</row>
    <row r="83" spans="1:36" s="6" customFormat="1" ht="14.4" customHeight="1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s="6" customFormat="1" ht="14.4" customHeight="1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</row>
    <row r="85" spans="1:36" s="6" customFormat="1" ht="14.4" customHeight="1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s="6" customFormat="1" ht="14.4" customHeight="1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</row>
    <row r="87" spans="1:36" s="6" customFormat="1" ht="14.4" customHeight="1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s="6" customFormat="1" ht="14.4" customHeight="1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s="6" customFormat="1" ht="14.4" customHeight="1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s="6" customFormat="1" ht="14.4" customHeight="1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</row>
    <row r="91" spans="1:36" s="6" customFormat="1" ht="14.4" customHeight="1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s="6" customFormat="1" ht="14.4" customHeight="1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s="6" customFormat="1" ht="14.4" customHeigh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</row>
    <row r="94" spans="1:36" s="6" customFormat="1" ht="14.4" customHeigh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</row>
    <row r="95" spans="1:36" s="6" customFormat="1" ht="14.4" customHeight="1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</row>
    <row r="96" spans="1:36" s="6" customFormat="1" ht="14.4" customHeigh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</row>
    <row r="97" spans="1:36" s="6" customFormat="1" ht="14.4" customHeight="1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</row>
    <row r="98" spans="1:36" s="6" customFormat="1" ht="14.4" customHeight="1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</row>
    <row r="99" spans="1:36" s="6" customFormat="1" ht="14.4" customHeight="1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</row>
    <row r="100" spans="1:36" s="6" customFormat="1" ht="14.4" customHeight="1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</row>
    <row r="101" spans="1:36" ht="14.4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</row>
    <row r="102" spans="1:36" ht="14.4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</row>
    <row r="103" spans="1:36" ht="14.4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</row>
    <row r="104" spans="1:36" ht="14.4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</row>
    <row r="105" spans="1:36" ht="14.4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</row>
    <row r="106" spans="1:36" ht="14.4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</row>
    <row r="107" spans="1:36" ht="14.4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</row>
    <row r="108" spans="1:36" ht="14.4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</row>
    <row r="109" spans="1:36" ht="14.4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</row>
    <row r="110" spans="1:36" ht="14.4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</row>
    <row r="111" spans="1:36" ht="14.4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</row>
    <row r="112" spans="1:36" ht="14.4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</row>
    <row r="113" spans="1:36" ht="14.4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</row>
    <row r="114" spans="1:36" ht="14.4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</row>
    <row r="115" spans="1:36" ht="14.4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</row>
    <row r="116" spans="1:36" ht="14.4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</row>
    <row r="117" spans="1:36" ht="14.4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</row>
    <row r="118" spans="1:36" ht="14.4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</row>
    <row r="119" spans="1:36" ht="14.4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</row>
    <row r="120" spans="1:36" ht="14.4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</row>
    <row r="121" spans="1:36" ht="14.4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</row>
    <row r="122" spans="1:36" ht="14.4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</row>
    <row r="123" spans="1:36" ht="14.4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</row>
    <row r="124" spans="1:36" ht="14.4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</row>
    <row r="125" spans="1:36" ht="14.4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</row>
    <row r="126" spans="1:36" ht="14.4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</row>
    <row r="127" spans="1:36" ht="14.4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</row>
    <row r="128" spans="1:36" ht="14.4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</row>
    <row r="129" spans="1:36" ht="14.4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</row>
    <row r="130" spans="1:36" ht="14.4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</row>
    <row r="131" spans="1:36" ht="14.4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</row>
    <row r="132" spans="1:36" ht="14.4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</row>
    <row r="133" spans="1:36" ht="14.4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</row>
    <row r="134" spans="1:36" ht="14.4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</row>
    <row r="135" spans="1:36" ht="14.4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</row>
    <row r="136" spans="1:36" ht="14.4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</row>
    <row r="137" spans="1:36" ht="14.4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</row>
    <row r="138" spans="1:36" ht="14.4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</row>
    <row r="139" spans="1:36" ht="14.4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</row>
    <row r="140" spans="1:36" ht="14.4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</row>
    <row r="141" spans="1:36" ht="14.4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</row>
    <row r="142" spans="1:36" ht="14.4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</row>
    <row r="143" spans="1:36" ht="14.4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</row>
    <row r="144" spans="1:36" ht="14.4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</row>
    <row r="145" spans="1:36" ht="14.4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</row>
    <row r="146" spans="1:36" ht="14.4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</row>
    <row r="147" spans="1:36" ht="14.4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</row>
    <row r="148" spans="1:36" ht="14.4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</row>
    <row r="149" spans="1:36" ht="14.4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</row>
    <row r="150" spans="1:36" ht="14.4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</row>
    <row r="151" spans="1:36" ht="14.4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</row>
    <row r="152" spans="1:36" ht="14.4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</row>
    <row r="153" spans="1:36" ht="14.4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</row>
    <row r="154" spans="1:36" ht="14.4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</row>
    <row r="155" spans="1:36" ht="14.4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</row>
    <row r="156" spans="1:36" ht="14.4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</row>
    <row r="157" spans="1:36" ht="14.4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</row>
    <row r="158" spans="1:36" ht="14.4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</row>
    <row r="159" spans="1:36" ht="14.4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</row>
    <row r="160" spans="1:36" ht="14.4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</row>
    <row r="161" spans="1:36" ht="14.4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</row>
    <row r="162" spans="1:36" ht="14.4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</row>
    <row r="163" spans="1:36" ht="14.4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</row>
    <row r="164" spans="1:36" ht="14.4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</row>
    <row r="165" spans="1:36" ht="14.4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</row>
    <row r="166" spans="1:36" ht="14.4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</row>
    <row r="167" spans="1:36" ht="14.4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</row>
    <row r="168" spans="1:36" ht="14.4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</row>
    <row r="169" spans="1:36" ht="14.4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</row>
    <row r="170" spans="1:36" ht="14.4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</row>
    <row r="171" spans="1:36" ht="14.4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</row>
    <row r="172" spans="1:36" ht="14.4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</row>
    <row r="173" spans="1:36" ht="14.4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</row>
    <row r="174" spans="1:36" ht="14.4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</row>
    <row r="175" spans="1:36" ht="14.4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</row>
    <row r="176" spans="1:36" ht="14.4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</row>
    <row r="177" spans="1:36" ht="14.4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:36" ht="14.4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:36" ht="14.4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:36" ht="14.4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:36" ht="14.4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:36" ht="14.4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:36" ht="14.4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:36" ht="14.4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:36" ht="14.4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</row>
    <row r="186" spans="1:36" ht="14.4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:36" ht="14.4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36" ht="14.4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36" ht="14.4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36" ht="14.4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36" ht="14.4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36" ht="14.4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1:36" ht="14.4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</row>
    <row r="194" spans="1:36" ht="14.4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</row>
    <row r="195" spans="1:36" ht="14.4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</row>
    <row r="196" spans="1:36" ht="14.4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</row>
    <row r="197" spans="1:36" ht="14.4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</row>
    <row r="198" spans="1:36" ht="14.4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</row>
    <row r="199" spans="1:36" ht="14.4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</row>
    <row r="200" spans="1:36" ht="14.4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</row>
    <row r="201" spans="1:36" ht="14.4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</row>
    <row r="202" spans="1:36" ht="14.4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</row>
    <row r="203" spans="1:36" ht="14.4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</row>
    <row r="204" spans="1:36" ht="14.4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</row>
    <row r="205" spans="1:36" ht="14.4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</row>
    <row r="206" spans="1:36" ht="14.4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</row>
    <row r="207" spans="1:36" ht="14.4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</row>
    <row r="208" spans="1:36" ht="14.4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</row>
    <row r="209" spans="1:36" ht="14.4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</row>
    <row r="210" spans="1:36" ht="14.4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</row>
    <row r="211" spans="1:36" ht="14.4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</row>
    <row r="212" spans="1:36" ht="14.4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</row>
    <row r="213" spans="1:36" ht="14.4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</row>
    <row r="214" spans="1:36" ht="14.4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1:36" ht="14.4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</row>
    <row r="216" spans="1:36" ht="14.4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</row>
    <row r="217" spans="1:36" ht="14.4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</row>
    <row r="218" spans="1:36" ht="14.4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</row>
    <row r="219" spans="1:36" ht="14.4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</row>
    <row r="220" spans="1:36" ht="14.4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</row>
    <row r="221" spans="1:36" ht="14.4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</row>
    <row r="222" spans="1:36" ht="14.4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</row>
    <row r="223" spans="1:36" ht="14.4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</row>
    <row r="224" spans="1:36" ht="14.4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</row>
    <row r="225" spans="1:36" ht="14.4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</row>
    <row r="226" spans="1:36" ht="14.4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</row>
    <row r="227" spans="1:36" ht="14.4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</row>
    <row r="228" spans="1:36" ht="14.4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</row>
    <row r="229" spans="1:36" ht="14.4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</row>
    <row r="230" spans="1:36" ht="14.4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</row>
    <row r="231" spans="1:36" ht="14.4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</row>
    <row r="232" spans="1:36" ht="14.4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</row>
    <row r="233" spans="1:36" ht="14.4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</row>
    <row r="234" spans="1:36" ht="14.4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</row>
    <row r="235" spans="1:36" ht="14.4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</row>
    <row r="236" spans="1:36" ht="14.4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</row>
    <row r="237" spans="1:36" ht="14.4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</row>
    <row r="238" spans="1:36" ht="14.4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</row>
    <row r="239" spans="1:36" ht="14.4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</row>
    <row r="240" spans="1:36" ht="14.4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</row>
    <row r="241" spans="1:36" ht="14.4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</row>
    <row r="242" spans="1:36" ht="14.4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</row>
    <row r="243" spans="1:36" ht="14.4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</row>
    <row r="244" spans="1:36" ht="14.4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</row>
    <row r="245" spans="1:36" ht="14.4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</row>
    <row r="246" spans="1:36" ht="14.4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</row>
    <row r="247" spans="1:36" ht="14.4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</row>
    <row r="248" spans="1:36" ht="14.4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</row>
    <row r="249" spans="1:36" ht="14.4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</row>
    <row r="250" spans="1:36" ht="14.4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</row>
    <row r="251" spans="1:36" ht="14.4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</row>
    <row r="252" spans="1:36" ht="14.4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</row>
    <row r="253" spans="1:36" ht="14.4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</row>
    <row r="254" spans="1:36" ht="14.4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</row>
    <row r="255" spans="1:36" ht="14.4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</row>
    <row r="256" spans="1:36" ht="14.4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</row>
    <row r="257" spans="1:36" ht="14.4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</row>
    <row r="258" spans="1:36" ht="14.4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</row>
    <row r="259" spans="1:36" ht="14.4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</row>
    <row r="260" spans="1:36" ht="14.4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</row>
    <row r="261" spans="1:36" ht="14.4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</row>
    <row r="262" spans="1:36" ht="14.4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</row>
    <row r="263" spans="1:36" ht="14.4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</row>
    <row r="264" spans="1:36" ht="14.4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</row>
    <row r="265" spans="1:36" ht="14.4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</row>
    <row r="266" spans="1:36" ht="14.4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</row>
    <row r="267" spans="1:36" ht="14.4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</row>
    <row r="268" spans="1:36" ht="14.4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</row>
    <row r="269" spans="1:36" ht="14.4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</row>
    <row r="270" spans="1:36" ht="14.4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</row>
    <row r="271" spans="1:36" ht="14.4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</row>
    <row r="272" spans="1:36" ht="14.4" customHeigh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</row>
    <row r="273" spans="1:36" ht="14.4" customHeigh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</row>
    <row r="274" spans="1:36" ht="14.4" customHeigh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</row>
    <row r="275" spans="1:36" ht="14.4" customHeigh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</row>
    <row r="276" spans="1:36" ht="14.4" customHeigh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</row>
    <row r="277" spans="1:36" ht="14.4" customHeigh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</row>
    <row r="278" spans="1:36" ht="14.4" customHeigh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</row>
    <row r="279" spans="1:36" ht="14.4" customHeigh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</row>
    <row r="280" spans="1:36" ht="14.4" customHeigh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</row>
    <row r="281" spans="1:36" ht="14.4" customHeigh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</row>
    <row r="282" spans="1:36" ht="14.4" customHeigh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</row>
    <row r="283" spans="1:36" ht="14.4" customHeigh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</row>
    <row r="284" spans="1:36" ht="14.4" customHeigh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</row>
    <row r="285" spans="1:36" ht="14.4" customHeigh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</row>
    <row r="286" spans="1:36" ht="14.4" customHeigh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</row>
    <row r="287" spans="1:36" ht="14.4" customHeigh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</row>
    <row r="288" spans="1:36" ht="14.4" customHeigh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</row>
    <row r="289" spans="1:36" ht="14.4" customHeigh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</row>
    <row r="290" spans="1:36" ht="14.4" customHeigh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</row>
    <row r="291" spans="1:36" ht="14.4" customHeigh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</row>
    <row r="292" spans="1:36" ht="14.4" customHeigh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</row>
    <row r="293" spans="1:36" ht="14.4" customHeigh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</row>
    <row r="294" spans="1:36" ht="14.4" customHeigh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</row>
    <row r="295" spans="1:36" ht="14.4" customHeigh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</row>
    <row r="296" spans="1:36" ht="14.4" customHeigh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</row>
    <row r="297" spans="1:36" ht="14.4" customHeigh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</row>
    <row r="298" spans="1:36" ht="14.4" customHeigh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</row>
    <row r="299" spans="1:36" ht="14.4" customHeigh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</row>
    <row r="300" spans="1:36" ht="14.4" customHeigh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</row>
    <row r="301" spans="1:36" ht="14.4" customHeigh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</row>
    <row r="302" spans="1:36" ht="14.4" customHeigh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</row>
    <row r="303" spans="1:36" ht="14.4" customHeigh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</row>
    <row r="304" spans="1:36" ht="14.4" customHeigh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</row>
    <row r="305" spans="1:36" ht="14.4" customHeigh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</row>
    <row r="306" spans="1:36" ht="14.4" customHeigh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</row>
    <row r="307" spans="1:36" ht="14.4" customHeigh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</row>
    <row r="308" spans="1:36" ht="14.4" customHeigh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</row>
    <row r="309" spans="1:36" ht="14.4" customHeigh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</row>
    <row r="310" spans="1:36" ht="14.4" customHeigh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</row>
    <row r="311" spans="1:36" ht="14.4" customHeigh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</row>
    <row r="312" spans="1:36" ht="14.4" customHeigh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</row>
    <row r="313" spans="1:36" ht="14.4" customHeigh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</row>
    <row r="314" spans="1:36" ht="14.4" customHeigh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</row>
    <row r="315" spans="1:36" ht="14.4" customHeigh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</row>
    <row r="316" spans="1:36" ht="14.4" customHeigh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</row>
    <row r="317" spans="1:36" ht="14.4" customHeigh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</row>
    <row r="318" spans="1:36" ht="14.4" customHeigh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</row>
    <row r="319" spans="1:36" ht="14.4" customHeigh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</row>
    <row r="320" spans="1:36" ht="14.4" customHeigh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</row>
    <row r="321" spans="1:36" ht="14.4" customHeigh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</row>
    <row r="322" spans="1:36" ht="14.4" customHeigh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</row>
    <row r="323" spans="1:36" ht="14.4" customHeigh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</row>
  </sheetData>
  <mergeCells count="4">
    <mergeCell ref="A5:L5"/>
    <mergeCell ref="A1:L1"/>
    <mergeCell ref="A3:L3"/>
    <mergeCell ref="A4:L4"/>
  </mergeCells>
  <phoneticPr fontId="0" type="noConversion"/>
  <printOptions horizontalCentered="1"/>
  <pageMargins left="0" right="0" top="0.25" bottom="0" header="0" footer="0"/>
  <pageSetup scale="83" orientation="landscape" r:id="rId1"/>
  <headerFooter alignWithMargins="0">
    <oddHeader xml:space="preserve">&amp;RSchedule No. 2
Sheet 1 of 3
</oddHeader>
  </headerFooter>
  <rowBreaks count="1" manualBreakCount="1">
    <brk id="42" max="16383" man="1"/>
  </rowBreaks>
  <ignoredErrors>
    <ignoredError sqref="C12:D12 H12" numberStoredAsText="1"/>
    <ignoredError sqref="F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BE4C-4517-4FE5-9D25-76886A1BBDE3}">
  <sheetPr codeName="Sheet5">
    <pageSetUpPr fitToPage="1"/>
  </sheetPr>
  <dimension ref="A1:J181"/>
  <sheetViews>
    <sheetView zoomScale="90" zoomScaleNormal="90" workbookViewId="0">
      <selection activeCell="H25" sqref="H25"/>
    </sheetView>
  </sheetViews>
  <sheetFormatPr defaultColWidth="9.08984375" defaultRowHeight="13" x14ac:dyDescent="0.3"/>
  <cols>
    <col min="1" max="1" width="9.08984375" style="1"/>
    <col min="2" max="2" width="15.81640625" style="1" customWidth="1"/>
    <col min="3" max="3" width="2.453125" style="1" customWidth="1"/>
    <col min="4" max="5" width="9.08984375" style="1"/>
    <col min="6" max="6" width="13.08984375" style="1" bestFit="1" customWidth="1"/>
    <col min="7" max="7" width="12.08984375" style="1" customWidth="1"/>
    <col min="8" max="8" width="11.81640625" style="1" customWidth="1"/>
    <col min="9" max="9" width="10.08984375" style="1" bestFit="1" customWidth="1"/>
    <col min="10" max="16384" width="9.08984375" style="1"/>
  </cols>
  <sheetData>
    <row r="1" spans="1:10" s="5" customFormat="1" x14ac:dyDescent="0.3">
      <c r="A1" s="53"/>
    </row>
    <row r="2" spans="1:10" s="5" customFormat="1" x14ac:dyDescent="0.3"/>
    <row r="3" spans="1:10" s="5" customFormat="1" x14ac:dyDescent="0.3">
      <c r="A3" s="92" t="s">
        <v>39</v>
      </c>
      <c r="B3" s="92"/>
      <c r="C3" s="92"/>
      <c r="D3" s="92"/>
      <c r="E3" s="92"/>
      <c r="F3" s="92"/>
      <c r="G3" s="92"/>
      <c r="H3" s="92"/>
      <c r="I3" s="92"/>
    </row>
    <row r="4" spans="1:10" s="5" customFormat="1" x14ac:dyDescent="0.3">
      <c r="A4" s="92" t="s">
        <v>40</v>
      </c>
      <c r="B4" s="92"/>
      <c r="C4" s="92"/>
      <c r="D4" s="92"/>
      <c r="E4" s="92"/>
      <c r="F4" s="92"/>
      <c r="G4" s="92"/>
      <c r="H4" s="92"/>
      <c r="I4" s="92"/>
    </row>
    <row r="5" spans="1:10" s="5" customFormat="1" x14ac:dyDescent="0.3">
      <c r="A5" s="92" t="s">
        <v>41</v>
      </c>
      <c r="B5" s="92"/>
      <c r="C5" s="92"/>
      <c r="D5" s="92"/>
      <c r="E5" s="92"/>
      <c r="F5" s="92"/>
      <c r="G5" s="92"/>
      <c r="H5" s="92"/>
      <c r="I5" s="92"/>
    </row>
    <row r="6" spans="1:10" s="5" customFormat="1" x14ac:dyDescent="0.3">
      <c r="A6" s="90" t="s">
        <v>70</v>
      </c>
      <c r="B6" s="90"/>
      <c r="C6" s="90"/>
      <c r="D6" s="90"/>
      <c r="E6" s="90"/>
      <c r="F6" s="90"/>
      <c r="G6" s="90"/>
      <c r="H6" s="90"/>
      <c r="I6" s="90"/>
    </row>
    <row r="7" spans="1:10" s="5" customFormat="1" x14ac:dyDescent="0.3">
      <c r="A7" s="53"/>
    </row>
    <row r="8" spans="1:10" s="5" customFormat="1" x14ac:dyDescent="0.3">
      <c r="A8" s="53"/>
      <c r="G8" s="2" t="s">
        <v>6</v>
      </c>
    </row>
    <row r="9" spans="1:10" s="5" customFormat="1" x14ac:dyDescent="0.3">
      <c r="F9" s="2" t="s">
        <v>42</v>
      </c>
      <c r="G9" s="2" t="s">
        <v>42</v>
      </c>
      <c r="H9" s="2" t="s">
        <v>42</v>
      </c>
    </row>
    <row r="10" spans="1:10" s="5" customFormat="1" x14ac:dyDescent="0.3">
      <c r="A10" s="54" t="s">
        <v>12</v>
      </c>
      <c r="B10" s="54"/>
      <c r="F10" s="2" t="s">
        <v>43</v>
      </c>
      <c r="G10" s="2" t="s">
        <v>21</v>
      </c>
      <c r="H10" s="2" t="s">
        <v>43</v>
      </c>
    </row>
    <row r="11" spans="1:10" s="5" customFormat="1" x14ac:dyDescent="0.3">
      <c r="A11" s="55" t="s">
        <v>17</v>
      </c>
      <c r="B11" s="55" t="s">
        <v>18</v>
      </c>
      <c r="F11" s="3" t="s">
        <v>13</v>
      </c>
      <c r="G11" s="3" t="s">
        <v>20</v>
      </c>
      <c r="H11" s="3" t="s">
        <v>21</v>
      </c>
    </row>
    <row r="12" spans="1:10" s="5" customFormat="1" x14ac:dyDescent="0.3">
      <c r="A12" s="54"/>
      <c r="B12" s="54"/>
      <c r="F12" s="8" t="s">
        <v>28</v>
      </c>
      <c r="G12" s="8" t="s">
        <v>29</v>
      </c>
      <c r="H12" s="8" t="s">
        <v>44</v>
      </c>
    </row>
    <row r="13" spans="1:10" s="5" customFormat="1" x14ac:dyDescent="0.3">
      <c r="A13" s="54"/>
      <c r="B13" s="54"/>
      <c r="F13" s="2" t="s">
        <v>25</v>
      </c>
      <c r="G13" s="2" t="s">
        <v>26</v>
      </c>
      <c r="H13" s="2" t="s">
        <v>27</v>
      </c>
    </row>
    <row r="14" spans="1:10" x14ac:dyDescent="0.3">
      <c r="A14" s="6"/>
      <c r="B14" s="6"/>
      <c r="F14" s="15"/>
      <c r="G14" s="56"/>
      <c r="H14" s="15"/>
    </row>
    <row r="15" spans="1:10" x14ac:dyDescent="0.3">
      <c r="A15" s="6">
        <v>1</v>
      </c>
      <c r="B15" s="57">
        <f>'ACA SUMMARY'!B14</f>
        <v>45902</v>
      </c>
      <c r="F15" s="67">
        <v>0</v>
      </c>
      <c r="G15" s="10">
        <v>0</v>
      </c>
      <c r="H15" s="60">
        <v>0</v>
      </c>
      <c r="I15" s="58"/>
      <c r="J15" s="11"/>
    </row>
    <row r="16" spans="1:10" x14ac:dyDescent="0.3">
      <c r="A16" s="6">
        <v>2</v>
      </c>
      <c r="B16" s="57">
        <f>'ACA SUMMARY'!B15</f>
        <v>45933</v>
      </c>
      <c r="F16" s="67">
        <v>0</v>
      </c>
      <c r="G16" s="10">
        <f>IF(F16=0,0,ROUND(H16/F16,4))</f>
        <v>0</v>
      </c>
      <c r="H16" s="60">
        <v>0</v>
      </c>
      <c r="I16" s="58"/>
      <c r="J16" s="11"/>
    </row>
    <row r="17" spans="1:10" x14ac:dyDescent="0.3">
      <c r="A17" s="6">
        <v>3</v>
      </c>
      <c r="B17" s="57">
        <f>'ACA SUMMARY'!B16</f>
        <v>45964</v>
      </c>
      <c r="F17" s="67">
        <v>0</v>
      </c>
      <c r="G17" s="10">
        <f>IF(F17=0,0,ROUND(H17/F17,4))</f>
        <v>0</v>
      </c>
      <c r="H17" s="60">
        <v>0</v>
      </c>
      <c r="I17" s="58"/>
      <c r="J17" s="11"/>
    </row>
    <row r="18" spans="1:10" x14ac:dyDescent="0.3">
      <c r="A18" s="44"/>
      <c r="F18" s="59"/>
      <c r="G18" s="56"/>
      <c r="H18" s="60"/>
      <c r="J18" s="12"/>
    </row>
    <row r="19" spans="1:10" ht="13.5" thickBot="1" x14ac:dyDescent="0.35">
      <c r="A19" s="6">
        <f>+A17+1</f>
        <v>4</v>
      </c>
      <c r="B19" s="5" t="s">
        <v>45</v>
      </c>
      <c r="F19" s="61" t="s">
        <v>46</v>
      </c>
      <c r="G19" s="56"/>
      <c r="H19" s="62">
        <f>SUM(H15:H17)</f>
        <v>0</v>
      </c>
      <c r="J19" s="12"/>
    </row>
    <row r="20" spans="1:10" x14ac:dyDescent="0.3">
      <c r="A20" s="44"/>
      <c r="F20" s="59"/>
      <c r="G20" s="56"/>
      <c r="H20" s="59"/>
      <c r="J20" s="7"/>
    </row>
    <row r="21" spans="1:10" x14ac:dyDescent="0.3">
      <c r="A21" s="44"/>
      <c r="F21" s="59"/>
      <c r="G21" s="56"/>
      <c r="H21" s="59"/>
      <c r="J21" s="7"/>
    </row>
    <row r="22" spans="1:10" x14ac:dyDescent="0.3">
      <c r="A22" s="44"/>
      <c r="F22" s="59"/>
      <c r="G22" s="56"/>
      <c r="H22" s="59"/>
      <c r="J22" s="7"/>
    </row>
    <row r="23" spans="1:10" x14ac:dyDescent="0.3">
      <c r="A23" s="44"/>
      <c r="F23" s="59"/>
      <c r="G23" s="56"/>
      <c r="H23" s="59"/>
      <c r="J23" s="7"/>
    </row>
    <row r="24" spans="1:10" s="5" customFormat="1" x14ac:dyDescent="0.3">
      <c r="A24" s="3"/>
      <c r="G24" s="2" t="s">
        <v>6</v>
      </c>
    </row>
    <row r="25" spans="1:10" s="5" customFormat="1" x14ac:dyDescent="0.3">
      <c r="A25" s="2"/>
      <c r="F25" s="2" t="s">
        <v>42</v>
      </c>
      <c r="G25" s="2" t="s">
        <v>42</v>
      </c>
      <c r="H25" s="2" t="s">
        <v>42</v>
      </c>
      <c r="J25" s="2"/>
    </row>
    <row r="26" spans="1:10" s="5" customFormat="1" x14ac:dyDescent="0.3">
      <c r="A26" s="54" t="s">
        <v>12</v>
      </c>
      <c r="B26" s="54"/>
      <c r="F26" s="2" t="s">
        <v>47</v>
      </c>
      <c r="G26" s="2" t="s">
        <v>48</v>
      </c>
      <c r="H26" s="2" t="s">
        <v>48</v>
      </c>
      <c r="J26" s="2"/>
    </row>
    <row r="27" spans="1:10" s="5" customFormat="1" x14ac:dyDescent="0.3">
      <c r="A27" s="55" t="s">
        <v>17</v>
      </c>
      <c r="B27" s="55" t="s">
        <v>18</v>
      </c>
      <c r="C27" s="53"/>
      <c r="D27" s="53"/>
      <c r="E27" s="53"/>
      <c r="F27" s="3" t="s">
        <v>13</v>
      </c>
      <c r="G27" s="3" t="s">
        <v>20</v>
      </c>
      <c r="H27" s="3" t="s">
        <v>21</v>
      </c>
      <c r="J27" s="3"/>
    </row>
    <row r="28" spans="1:10" s="5" customFormat="1" x14ac:dyDescent="0.3">
      <c r="A28" s="54"/>
      <c r="B28" s="54"/>
      <c r="F28" s="8" t="s">
        <v>28</v>
      </c>
      <c r="G28" s="8" t="s">
        <v>29</v>
      </c>
      <c r="H28" s="8" t="s">
        <v>44</v>
      </c>
      <c r="J28" s="8"/>
    </row>
    <row r="29" spans="1:10" s="5" customFormat="1" x14ac:dyDescent="0.3">
      <c r="A29" s="54"/>
      <c r="B29" s="54"/>
      <c r="F29" s="2" t="s">
        <v>25</v>
      </c>
      <c r="G29" s="2" t="s">
        <v>26</v>
      </c>
      <c r="H29" s="2" t="s">
        <v>27</v>
      </c>
      <c r="J29" s="2"/>
    </row>
    <row r="30" spans="1:10" x14ac:dyDescent="0.3">
      <c r="A30" s="6"/>
      <c r="B30" s="6"/>
      <c r="F30" s="15"/>
      <c r="G30" s="56"/>
      <c r="H30" s="15"/>
      <c r="J30" s="9"/>
    </row>
    <row r="31" spans="1:10" x14ac:dyDescent="0.3">
      <c r="A31" s="6">
        <f>+A19+1</f>
        <v>5</v>
      </c>
      <c r="B31" s="57">
        <f>B15</f>
        <v>45902</v>
      </c>
      <c r="F31" s="67">
        <v>1389</v>
      </c>
      <c r="G31" s="10">
        <f>IF(F31=0,0,ROUND(H31/F31,4))</f>
        <v>31.679300000000001</v>
      </c>
      <c r="H31" s="60">
        <v>44002.54</v>
      </c>
      <c r="I31" s="63"/>
      <c r="J31" s="11"/>
    </row>
    <row r="32" spans="1:10" x14ac:dyDescent="0.3">
      <c r="A32" s="6">
        <f>+A31+1</f>
        <v>6</v>
      </c>
      <c r="B32" s="57">
        <f>B16</f>
        <v>45933</v>
      </c>
      <c r="F32" s="67">
        <v>1389</v>
      </c>
      <c r="G32" s="10">
        <f>IF(F32=0,0,ROUND(H32/F32,4))</f>
        <v>18.8934</v>
      </c>
      <c r="H32" s="60">
        <v>26242.94</v>
      </c>
      <c r="J32" s="7"/>
    </row>
    <row r="33" spans="1:10" x14ac:dyDescent="0.3">
      <c r="A33" s="6">
        <f>+A32+1</f>
        <v>7</v>
      </c>
      <c r="B33" s="57">
        <f>B17</f>
        <v>45964</v>
      </c>
      <c r="F33" s="67">
        <v>1389</v>
      </c>
      <c r="G33" s="10">
        <f>IF(F33=0,0,ROUND(H33/F33,4))</f>
        <v>18.8934</v>
      </c>
      <c r="H33" s="60">
        <v>26242.94</v>
      </c>
      <c r="I33" s="63"/>
    </row>
    <row r="34" spans="1:10" x14ac:dyDescent="0.3">
      <c r="A34" s="44"/>
      <c r="G34" s="56"/>
      <c r="H34" s="64"/>
    </row>
    <row r="35" spans="1:10" ht="13.5" thickBot="1" x14ac:dyDescent="0.35">
      <c r="A35" s="6">
        <f>+A33+1</f>
        <v>8</v>
      </c>
      <c r="B35" s="5" t="s">
        <v>49</v>
      </c>
      <c r="F35" s="58"/>
      <c r="G35" s="56"/>
      <c r="H35" s="65">
        <f>SUM(H31:H33)</f>
        <v>96488.42</v>
      </c>
    </row>
    <row r="36" spans="1:10" x14ac:dyDescent="0.3">
      <c r="A36" s="44"/>
      <c r="G36" s="56"/>
      <c r="H36" s="63"/>
    </row>
    <row r="37" spans="1:10" x14ac:dyDescent="0.3">
      <c r="A37" s="44"/>
      <c r="G37" s="56"/>
      <c r="H37" s="63"/>
      <c r="J37" s="14"/>
    </row>
    <row r="38" spans="1:10" ht="13.5" thickBot="1" x14ac:dyDescent="0.35">
      <c r="A38" s="6">
        <f>+A35+1</f>
        <v>9</v>
      </c>
      <c r="B38" s="5" t="s">
        <v>50</v>
      </c>
      <c r="G38" s="56"/>
      <c r="H38" s="66">
        <f>H19+H35</f>
        <v>96488.42</v>
      </c>
      <c r="J38" s="14"/>
    </row>
    <row r="39" spans="1:10" ht="13.5" thickTop="1" x14ac:dyDescent="0.3">
      <c r="G39" s="56"/>
      <c r="H39" s="1" t="s">
        <v>46</v>
      </c>
      <c r="J39" s="14"/>
    </row>
    <row r="40" spans="1:10" x14ac:dyDescent="0.3">
      <c r="G40" s="56"/>
      <c r="J40" s="14"/>
    </row>
    <row r="41" spans="1:10" x14ac:dyDescent="0.3">
      <c r="G41" s="56"/>
      <c r="H41" s="63"/>
      <c r="J41" s="14"/>
    </row>
    <row r="42" spans="1:10" x14ac:dyDescent="0.3">
      <c r="G42" s="56"/>
      <c r="H42" s="63"/>
      <c r="J42" s="14"/>
    </row>
    <row r="43" spans="1:10" x14ac:dyDescent="0.3">
      <c r="G43" s="56"/>
      <c r="H43" s="63"/>
      <c r="J43" s="14"/>
    </row>
    <row r="44" spans="1:10" x14ac:dyDescent="0.3">
      <c r="G44" s="56"/>
      <c r="H44" s="63"/>
      <c r="J44" s="14"/>
    </row>
    <row r="45" spans="1:10" x14ac:dyDescent="0.3">
      <c r="G45" s="56"/>
      <c r="H45" s="63"/>
      <c r="J45" s="14"/>
    </row>
    <row r="46" spans="1:10" x14ac:dyDescent="0.3">
      <c r="G46" s="56"/>
      <c r="H46" s="63"/>
      <c r="J46" s="14"/>
    </row>
    <row r="47" spans="1:10" x14ac:dyDescent="0.3">
      <c r="G47" s="56"/>
      <c r="H47" s="63"/>
      <c r="J47" s="14"/>
    </row>
    <row r="48" spans="1:10" x14ac:dyDescent="0.3">
      <c r="G48" s="56"/>
      <c r="H48" s="63"/>
      <c r="J48" s="14"/>
    </row>
    <row r="49" spans="7:10" x14ac:dyDescent="0.3">
      <c r="G49" s="56"/>
      <c r="H49" s="63"/>
      <c r="J49" s="14"/>
    </row>
    <row r="50" spans="7:10" x14ac:dyDescent="0.3">
      <c r="G50" s="56"/>
      <c r="H50" s="63"/>
      <c r="J50" s="14"/>
    </row>
    <row r="51" spans="7:10" x14ac:dyDescent="0.3">
      <c r="G51" s="56"/>
      <c r="J51" s="14"/>
    </row>
    <row r="52" spans="7:10" x14ac:dyDescent="0.3">
      <c r="G52" s="56"/>
      <c r="J52" s="14"/>
    </row>
    <row r="53" spans="7:10" x14ac:dyDescent="0.3">
      <c r="G53" s="56"/>
      <c r="J53" s="14"/>
    </row>
    <row r="54" spans="7:10" x14ac:dyDescent="0.3">
      <c r="G54" s="56"/>
    </row>
    <row r="55" spans="7:10" x14ac:dyDescent="0.3">
      <c r="G55" s="56"/>
    </row>
    <row r="56" spans="7:10" x14ac:dyDescent="0.3">
      <c r="G56" s="56"/>
    </row>
    <row r="57" spans="7:10" x14ac:dyDescent="0.3">
      <c r="G57" s="56"/>
    </row>
    <row r="58" spans="7:10" x14ac:dyDescent="0.3">
      <c r="G58" s="56"/>
    </row>
    <row r="59" spans="7:10" x14ac:dyDescent="0.3">
      <c r="G59" s="56"/>
    </row>
    <row r="60" spans="7:10" x14ac:dyDescent="0.3">
      <c r="G60" s="56"/>
    </row>
    <row r="61" spans="7:10" x14ac:dyDescent="0.3">
      <c r="G61" s="56"/>
    </row>
    <row r="62" spans="7:10" x14ac:dyDescent="0.3">
      <c r="G62" s="56"/>
    </row>
    <row r="63" spans="7:10" x14ac:dyDescent="0.3">
      <c r="G63" s="56"/>
    </row>
    <row r="64" spans="7:10" x14ac:dyDescent="0.3">
      <c r="G64" s="56"/>
    </row>
    <row r="65" spans="7:7" x14ac:dyDescent="0.3">
      <c r="G65" s="56"/>
    </row>
    <row r="66" spans="7:7" x14ac:dyDescent="0.3">
      <c r="G66" s="56"/>
    </row>
    <row r="67" spans="7:7" x14ac:dyDescent="0.3">
      <c r="G67" s="56"/>
    </row>
    <row r="68" spans="7:7" x14ac:dyDescent="0.3">
      <c r="G68" s="56"/>
    </row>
    <row r="69" spans="7:7" x14ac:dyDescent="0.3">
      <c r="G69" s="56"/>
    </row>
    <row r="70" spans="7:7" x14ac:dyDescent="0.3">
      <c r="G70" s="56"/>
    </row>
    <row r="71" spans="7:7" x14ac:dyDescent="0.3">
      <c r="G71" s="56"/>
    </row>
    <row r="72" spans="7:7" x14ac:dyDescent="0.3">
      <c r="G72" s="56"/>
    </row>
    <row r="73" spans="7:7" x14ac:dyDescent="0.3">
      <c r="G73" s="56"/>
    </row>
    <row r="74" spans="7:7" x14ac:dyDescent="0.3">
      <c r="G74" s="56"/>
    </row>
    <row r="75" spans="7:7" x14ac:dyDescent="0.3">
      <c r="G75" s="56"/>
    </row>
    <row r="76" spans="7:7" x14ac:dyDescent="0.3">
      <c r="G76" s="56"/>
    </row>
    <row r="77" spans="7:7" x14ac:dyDescent="0.3">
      <c r="G77" s="56"/>
    </row>
    <row r="78" spans="7:7" x14ac:dyDescent="0.3">
      <c r="G78" s="56"/>
    </row>
    <row r="79" spans="7:7" x14ac:dyDescent="0.3">
      <c r="G79" s="56"/>
    </row>
    <row r="80" spans="7:7" x14ac:dyDescent="0.3">
      <c r="G80" s="56"/>
    </row>
    <row r="81" spans="7:7" x14ac:dyDescent="0.3">
      <c r="G81" s="56"/>
    </row>
    <row r="82" spans="7:7" x14ac:dyDescent="0.3">
      <c r="G82" s="56"/>
    </row>
    <row r="83" spans="7:7" x14ac:dyDescent="0.3">
      <c r="G83" s="56"/>
    </row>
    <row r="84" spans="7:7" x14ac:dyDescent="0.3">
      <c r="G84" s="56"/>
    </row>
    <row r="85" spans="7:7" x14ac:dyDescent="0.3">
      <c r="G85" s="56"/>
    </row>
    <row r="86" spans="7:7" x14ac:dyDescent="0.3">
      <c r="G86" s="56"/>
    </row>
    <row r="87" spans="7:7" x14ac:dyDescent="0.3">
      <c r="G87" s="56"/>
    </row>
    <row r="88" spans="7:7" x14ac:dyDescent="0.3">
      <c r="G88" s="56"/>
    </row>
    <row r="89" spans="7:7" x14ac:dyDescent="0.3">
      <c r="G89" s="56"/>
    </row>
    <row r="90" spans="7:7" x14ac:dyDescent="0.3">
      <c r="G90" s="56"/>
    </row>
    <row r="91" spans="7:7" x14ac:dyDescent="0.3">
      <c r="G91" s="56"/>
    </row>
    <row r="92" spans="7:7" x14ac:dyDescent="0.3">
      <c r="G92" s="56"/>
    </row>
    <row r="93" spans="7:7" x14ac:dyDescent="0.3">
      <c r="G93" s="56"/>
    </row>
    <row r="94" spans="7:7" x14ac:dyDescent="0.3">
      <c r="G94" s="56"/>
    </row>
    <row r="95" spans="7:7" x14ac:dyDescent="0.3">
      <c r="G95" s="56"/>
    </row>
    <row r="96" spans="7:7" x14ac:dyDescent="0.3">
      <c r="G96" s="56"/>
    </row>
    <row r="97" spans="7:7" x14ac:dyDescent="0.3">
      <c r="G97" s="56"/>
    </row>
    <row r="98" spans="7:7" x14ac:dyDescent="0.3">
      <c r="G98" s="56"/>
    </row>
    <row r="99" spans="7:7" x14ac:dyDescent="0.3">
      <c r="G99" s="56"/>
    </row>
    <row r="100" spans="7:7" x14ac:dyDescent="0.3">
      <c r="G100" s="56"/>
    </row>
    <row r="101" spans="7:7" x14ac:dyDescent="0.3">
      <c r="G101" s="56"/>
    </row>
    <row r="102" spans="7:7" x14ac:dyDescent="0.3">
      <c r="G102" s="56"/>
    </row>
    <row r="103" spans="7:7" x14ac:dyDescent="0.3">
      <c r="G103" s="56"/>
    </row>
    <row r="104" spans="7:7" x14ac:dyDescent="0.3">
      <c r="G104" s="56"/>
    </row>
    <row r="105" spans="7:7" x14ac:dyDescent="0.3">
      <c r="G105" s="56"/>
    </row>
    <row r="106" spans="7:7" x14ac:dyDescent="0.3">
      <c r="G106" s="56"/>
    </row>
    <row r="107" spans="7:7" x14ac:dyDescent="0.3">
      <c r="G107" s="56"/>
    </row>
    <row r="108" spans="7:7" x14ac:dyDescent="0.3">
      <c r="G108" s="56"/>
    </row>
    <row r="109" spans="7:7" x14ac:dyDescent="0.3">
      <c r="G109" s="56"/>
    </row>
    <row r="110" spans="7:7" x14ac:dyDescent="0.3">
      <c r="G110" s="56"/>
    </row>
    <row r="111" spans="7:7" x14ac:dyDescent="0.3">
      <c r="G111" s="56"/>
    </row>
    <row r="112" spans="7:7" x14ac:dyDescent="0.3">
      <c r="G112" s="56"/>
    </row>
    <row r="113" spans="7:7" x14ac:dyDescent="0.3">
      <c r="G113" s="56"/>
    </row>
    <row r="114" spans="7:7" x14ac:dyDescent="0.3">
      <c r="G114" s="56"/>
    </row>
    <row r="115" spans="7:7" x14ac:dyDescent="0.3">
      <c r="G115" s="56"/>
    </row>
    <row r="116" spans="7:7" x14ac:dyDescent="0.3">
      <c r="G116" s="56"/>
    </row>
    <row r="117" spans="7:7" x14ac:dyDescent="0.3">
      <c r="G117" s="56"/>
    </row>
    <row r="118" spans="7:7" x14ac:dyDescent="0.3">
      <c r="G118" s="56"/>
    </row>
    <row r="119" spans="7:7" x14ac:dyDescent="0.3">
      <c r="G119" s="56"/>
    </row>
    <row r="120" spans="7:7" x14ac:dyDescent="0.3">
      <c r="G120" s="56"/>
    </row>
    <row r="121" spans="7:7" x14ac:dyDescent="0.3">
      <c r="G121" s="56"/>
    </row>
    <row r="122" spans="7:7" x14ac:dyDescent="0.3">
      <c r="G122" s="56"/>
    </row>
    <row r="123" spans="7:7" x14ac:dyDescent="0.3">
      <c r="G123" s="56"/>
    </row>
    <row r="124" spans="7:7" x14ac:dyDescent="0.3">
      <c r="G124" s="56"/>
    </row>
    <row r="125" spans="7:7" x14ac:dyDescent="0.3">
      <c r="G125" s="56"/>
    </row>
    <row r="126" spans="7:7" x14ac:dyDescent="0.3">
      <c r="G126" s="56"/>
    </row>
    <row r="127" spans="7:7" x14ac:dyDescent="0.3">
      <c r="G127" s="56"/>
    </row>
    <row r="128" spans="7:7" x14ac:dyDescent="0.3">
      <c r="G128" s="56"/>
    </row>
    <row r="129" spans="7:7" x14ac:dyDescent="0.3">
      <c r="G129" s="56"/>
    </row>
    <row r="130" spans="7:7" x14ac:dyDescent="0.3">
      <c r="G130" s="56"/>
    </row>
    <row r="131" spans="7:7" x14ac:dyDescent="0.3">
      <c r="G131" s="56"/>
    </row>
    <row r="132" spans="7:7" x14ac:dyDescent="0.3">
      <c r="G132" s="56"/>
    </row>
    <row r="133" spans="7:7" x14ac:dyDescent="0.3">
      <c r="G133" s="56"/>
    </row>
    <row r="134" spans="7:7" x14ac:dyDescent="0.3">
      <c r="G134" s="56"/>
    </row>
    <row r="135" spans="7:7" x14ac:dyDescent="0.3">
      <c r="G135" s="56"/>
    </row>
    <row r="136" spans="7:7" x14ac:dyDescent="0.3">
      <c r="G136" s="56"/>
    </row>
    <row r="137" spans="7:7" x14ac:dyDescent="0.3">
      <c r="G137" s="56"/>
    </row>
    <row r="138" spans="7:7" x14ac:dyDescent="0.3">
      <c r="G138" s="56"/>
    </row>
    <row r="139" spans="7:7" x14ac:dyDescent="0.3">
      <c r="G139" s="56"/>
    </row>
    <row r="140" spans="7:7" x14ac:dyDescent="0.3">
      <c r="G140" s="56"/>
    </row>
    <row r="141" spans="7:7" x14ac:dyDescent="0.3">
      <c r="G141" s="56"/>
    </row>
    <row r="142" spans="7:7" x14ac:dyDescent="0.3">
      <c r="G142" s="56"/>
    </row>
    <row r="143" spans="7:7" x14ac:dyDescent="0.3">
      <c r="G143" s="56"/>
    </row>
    <row r="144" spans="7:7" x14ac:dyDescent="0.3">
      <c r="G144" s="56"/>
    </row>
    <row r="145" spans="7:7" x14ac:dyDescent="0.3">
      <c r="G145" s="56"/>
    </row>
    <row r="146" spans="7:7" x14ac:dyDescent="0.3">
      <c r="G146" s="56"/>
    </row>
    <row r="147" spans="7:7" x14ac:dyDescent="0.3">
      <c r="G147" s="56"/>
    </row>
    <row r="148" spans="7:7" x14ac:dyDescent="0.3">
      <c r="G148" s="56"/>
    </row>
    <row r="149" spans="7:7" x14ac:dyDescent="0.3">
      <c r="G149" s="56"/>
    </row>
    <row r="150" spans="7:7" x14ac:dyDescent="0.3">
      <c r="G150" s="56"/>
    </row>
    <row r="151" spans="7:7" x14ac:dyDescent="0.3">
      <c r="G151" s="56"/>
    </row>
    <row r="152" spans="7:7" x14ac:dyDescent="0.3">
      <c r="G152" s="56"/>
    </row>
    <row r="153" spans="7:7" x14ac:dyDescent="0.3">
      <c r="G153" s="56"/>
    </row>
    <row r="154" spans="7:7" x14ac:dyDescent="0.3">
      <c r="G154" s="56"/>
    </row>
    <row r="155" spans="7:7" x14ac:dyDescent="0.3">
      <c r="G155" s="56"/>
    </row>
    <row r="156" spans="7:7" x14ac:dyDescent="0.3">
      <c r="G156" s="56"/>
    </row>
    <row r="157" spans="7:7" x14ac:dyDescent="0.3">
      <c r="G157" s="56"/>
    </row>
    <row r="158" spans="7:7" x14ac:dyDescent="0.3">
      <c r="G158" s="56"/>
    </row>
    <row r="159" spans="7:7" x14ac:dyDescent="0.3">
      <c r="G159" s="56"/>
    </row>
    <row r="160" spans="7:7" x14ac:dyDescent="0.3">
      <c r="G160" s="56"/>
    </row>
    <row r="161" spans="7:7" x14ac:dyDescent="0.3">
      <c r="G161" s="56"/>
    </row>
    <row r="162" spans="7:7" x14ac:dyDescent="0.3">
      <c r="G162" s="56"/>
    </row>
    <row r="163" spans="7:7" x14ac:dyDescent="0.3">
      <c r="G163" s="56"/>
    </row>
    <row r="164" spans="7:7" x14ac:dyDescent="0.3">
      <c r="G164" s="56"/>
    </row>
    <row r="165" spans="7:7" x14ac:dyDescent="0.3">
      <c r="G165" s="56"/>
    </row>
    <row r="166" spans="7:7" x14ac:dyDescent="0.3">
      <c r="G166" s="56"/>
    </row>
    <row r="167" spans="7:7" x14ac:dyDescent="0.3">
      <c r="G167" s="56"/>
    </row>
    <row r="168" spans="7:7" x14ac:dyDescent="0.3">
      <c r="G168" s="56"/>
    </row>
    <row r="169" spans="7:7" x14ac:dyDescent="0.3">
      <c r="G169" s="56"/>
    </row>
    <row r="170" spans="7:7" x14ac:dyDescent="0.3">
      <c r="G170" s="56"/>
    </row>
    <row r="171" spans="7:7" x14ac:dyDescent="0.3">
      <c r="G171" s="56"/>
    </row>
    <row r="172" spans="7:7" x14ac:dyDescent="0.3">
      <c r="G172" s="56"/>
    </row>
    <row r="173" spans="7:7" x14ac:dyDescent="0.3">
      <c r="G173" s="56"/>
    </row>
    <row r="174" spans="7:7" x14ac:dyDescent="0.3">
      <c r="G174" s="56"/>
    </row>
    <row r="175" spans="7:7" x14ac:dyDescent="0.3">
      <c r="G175" s="56"/>
    </row>
    <row r="176" spans="7:7" x14ac:dyDescent="0.3">
      <c r="G176" s="56"/>
    </row>
    <row r="177" spans="7:7" x14ac:dyDescent="0.3">
      <c r="G177" s="56"/>
    </row>
    <row r="178" spans="7:7" x14ac:dyDescent="0.3">
      <c r="G178" s="56"/>
    </row>
    <row r="179" spans="7:7" x14ac:dyDescent="0.3">
      <c r="G179" s="56"/>
    </row>
    <row r="180" spans="7:7" x14ac:dyDescent="0.3">
      <c r="G180" s="56"/>
    </row>
    <row r="181" spans="7:7" x14ac:dyDescent="0.3">
      <c r="G181" s="56"/>
    </row>
  </sheetData>
  <mergeCells count="4">
    <mergeCell ref="A3:I3"/>
    <mergeCell ref="A4:I4"/>
    <mergeCell ref="A5:I5"/>
    <mergeCell ref="A6:I6"/>
  </mergeCells>
  <phoneticPr fontId="0" type="noConversion"/>
  <pageMargins left="0.75" right="0.75" top="1" bottom="0.5" header="0.5" footer="0.5"/>
  <pageSetup scale="96" orientation="portrait" r:id="rId1"/>
  <headerFooter alignWithMargins="0">
    <oddHeader xml:space="preserve">&amp;RSchedule No. 2
Sheet 2 of 3 
  </oddHeader>
  </headerFooter>
  <ignoredErrors>
    <ignoredError sqref="F28:H28 F12:H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1F14-52E4-4EEF-BE86-70105C3F58F7}">
  <sheetPr codeName="Sheet3">
    <pageSetUpPr fitToPage="1"/>
  </sheetPr>
  <dimension ref="A2:F13"/>
  <sheetViews>
    <sheetView zoomScale="90" zoomScaleNormal="90" workbookViewId="0">
      <selection activeCell="E23" sqref="E23"/>
    </sheetView>
  </sheetViews>
  <sheetFormatPr defaultColWidth="9.08984375" defaultRowHeight="13" x14ac:dyDescent="0.3"/>
  <cols>
    <col min="1" max="1" width="4" style="1" bestFit="1" customWidth="1"/>
    <col min="2" max="2" width="17.453125" style="1" bestFit="1" customWidth="1"/>
    <col min="3" max="4" width="9.08984375" style="1" bestFit="1" customWidth="1"/>
    <col min="5" max="5" width="8.54296875" style="1" bestFit="1" customWidth="1"/>
    <col min="6" max="6" width="10.54296875" style="1" bestFit="1" customWidth="1"/>
    <col min="7" max="16384" width="9.08984375" style="1"/>
  </cols>
  <sheetData>
    <row r="2" spans="1:6" x14ac:dyDescent="0.3">
      <c r="A2" s="92" t="s">
        <v>57</v>
      </c>
      <c r="B2" s="92"/>
      <c r="C2" s="92"/>
      <c r="D2" s="92"/>
      <c r="E2" s="92"/>
      <c r="F2" s="5"/>
    </row>
    <row r="3" spans="1:6" x14ac:dyDescent="0.3">
      <c r="A3" s="92" t="s">
        <v>58</v>
      </c>
      <c r="B3" s="92"/>
      <c r="C3" s="92"/>
      <c r="D3" s="92"/>
      <c r="E3" s="92"/>
      <c r="F3" s="5"/>
    </row>
    <row r="4" spans="1:6" x14ac:dyDescent="0.3">
      <c r="A4" s="92" t="s">
        <v>71</v>
      </c>
      <c r="B4" s="92"/>
      <c r="C4" s="92"/>
      <c r="D4" s="92"/>
      <c r="E4" s="92"/>
      <c r="F4" s="5"/>
    </row>
    <row r="5" spans="1:6" x14ac:dyDescent="0.3">
      <c r="A5" s="44" t="s">
        <v>52</v>
      </c>
    </row>
    <row r="6" spans="1:6" x14ac:dyDescent="0.3">
      <c r="A6" s="45" t="s">
        <v>53</v>
      </c>
      <c r="B6" s="45" t="s">
        <v>59</v>
      </c>
      <c r="C6" s="46">
        <v>45930</v>
      </c>
      <c r="D6" s="46">
        <v>45961</v>
      </c>
      <c r="E6" s="46">
        <v>45991</v>
      </c>
      <c r="F6" s="45" t="s">
        <v>3</v>
      </c>
    </row>
    <row r="7" spans="1:6" x14ac:dyDescent="0.3">
      <c r="B7" s="45"/>
      <c r="C7" s="46"/>
      <c r="D7" s="46"/>
      <c r="E7" s="46"/>
      <c r="F7" s="45"/>
    </row>
    <row r="8" spans="1:6" x14ac:dyDescent="0.3">
      <c r="A8" s="44">
        <v>1</v>
      </c>
      <c r="B8" s="47" t="s">
        <v>60</v>
      </c>
      <c r="C8" s="39">
        <v>1471.5399999999936</v>
      </c>
      <c r="D8" s="39">
        <v>3011.7400000000052</v>
      </c>
      <c r="E8" s="39">
        <v>11314.179999999993</v>
      </c>
      <c r="F8" s="39">
        <f>SUM(C8:E8)</f>
        <v>15797.459999999992</v>
      </c>
    </row>
    <row r="9" spans="1:6" x14ac:dyDescent="0.3">
      <c r="A9" s="44"/>
      <c r="B9" s="47"/>
      <c r="C9" s="52"/>
      <c r="D9" s="52"/>
      <c r="E9" s="52"/>
      <c r="F9" s="52"/>
    </row>
    <row r="10" spans="1:6" x14ac:dyDescent="0.3">
      <c r="A10" s="44">
        <v>2</v>
      </c>
      <c r="B10" s="5" t="s">
        <v>61</v>
      </c>
      <c r="C10" s="40">
        <v>3539.3300000000004</v>
      </c>
      <c r="D10" s="40">
        <v>3914.45</v>
      </c>
      <c r="E10" s="40">
        <v>11414.490000000002</v>
      </c>
      <c r="F10" s="40">
        <f>SUM(C10:E10)</f>
        <v>18868.270000000004</v>
      </c>
    </row>
    <row r="11" spans="1:6" x14ac:dyDescent="0.3">
      <c r="A11" s="44"/>
      <c r="C11" s="48"/>
      <c r="D11" s="48"/>
      <c r="E11" s="48"/>
      <c r="F11" s="48"/>
    </row>
    <row r="12" spans="1:6" x14ac:dyDescent="0.3">
      <c r="A12" s="44">
        <f>A10+1</f>
        <v>3</v>
      </c>
      <c r="B12" s="5" t="s">
        <v>62</v>
      </c>
      <c r="C12" s="49">
        <f>C8-C10</f>
        <v>-2067.7900000000068</v>
      </c>
      <c r="D12" s="49">
        <f>D8-D10</f>
        <v>-902.70999999999458</v>
      </c>
      <c r="E12" s="49">
        <f>E8-E10</f>
        <v>-100.31000000000859</v>
      </c>
      <c r="F12" s="50">
        <f>F8-F10</f>
        <v>-3070.8100000000122</v>
      </c>
    </row>
    <row r="13" spans="1:6" x14ac:dyDescent="0.3">
      <c r="A13" s="44"/>
      <c r="B13" s="5"/>
      <c r="C13" s="51"/>
      <c r="D13" s="51"/>
      <c r="E13" s="51"/>
      <c r="F13" s="51"/>
    </row>
  </sheetData>
  <mergeCells count="3">
    <mergeCell ref="A2:E2"/>
    <mergeCell ref="A3:E3"/>
    <mergeCell ref="A4:E4"/>
  </mergeCells>
  <phoneticPr fontId="0" type="noConversion"/>
  <printOptions horizontalCentered="1"/>
  <pageMargins left="0" right="0" top="0.5" bottom="0.5" header="0.5" footer="0.5"/>
  <pageSetup orientation="portrait" r:id="rId1"/>
  <headerFooter alignWithMargins="0">
    <oddHeader>&amp;RSchedule No. 2
Sheet 3 of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ACA SUMMARY</vt:lpstr>
      <vt:lpstr>SS &amp; GSO</vt:lpstr>
      <vt:lpstr>Uncollectible ACA</vt:lpstr>
      <vt:lpstr>'ACA SUMMARY'!Print_Area</vt:lpstr>
      <vt:lpstr>'SS &amp; GSO'!Print_Area</vt:lpstr>
      <vt:lpstr>'Uncollectible ACA'!Print_Area</vt:lpstr>
      <vt:lpstr>'ACA SUMMARY'!Print_Titles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NiSource</dc:creator>
  <cp:lastModifiedBy>Black \ Linda \ E</cp:lastModifiedBy>
  <cp:lastPrinted>2026-01-31T02:35:49Z</cp:lastPrinted>
  <dcterms:created xsi:type="dcterms:W3CDTF">2006-07-28T14:45:22Z</dcterms:created>
  <dcterms:modified xsi:type="dcterms:W3CDTF">2026-01-31T03:04:34Z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3.5.7.2796</vt:lpwstr>
  </property>
  <property fmtid="{D5CDD505-2E9C-101B-9397-08002B2CF9AE}" pid="5" name="K4XL KID">
    <vt:lpwstr/>
  </property>
  <property fmtid="{D5CDD505-2E9C-101B-9397-08002B2CF9AE}" pid="6" name="K4XL DBKID">
    <vt:lpwstr/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SIP_Label_ed4922b6-aeec-4a72-96e6-e7f0f1e8ddd5_Enabled">
    <vt:lpwstr>true</vt:lpwstr>
  </property>
  <property fmtid="{D5CDD505-2E9C-101B-9397-08002B2CF9AE}" pid="10" name="MSIP_Label_ed4922b6-aeec-4a72-96e6-e7f0f1e8ddd5_SetDate">
    <vt:lpwstr>2025-11-07T13:27:29Z</vt:lpwstr>
  </property>
  <property fmtid="{D5CDD505-2E9C-101B-9397-08002B2CF9AE}" pid="11" name="MSIP_Label_ed4922b6-aeec-4a72-96e6-e7f0f1e8ddd5_Method">
    <vt:lpwstr>Privileged</vt:lpwstr>
  </property>
  <property fmtid="{D5CDD505-2E9C-101B-9397-08002B2CF9AE}" pid="12" name="MSIP_Label_ed4922b6-aeec-4a72-96e6-e7f0f1e8ddd5_Name">
    <vt:lpwstr>INTERNAL USE</vt:lpwstr>
  </property>
  <property fmtid="{D5CDD505-2E9C-101B-9397-08002B2CF9AE}" pid="13" name="MSIP_Label_ed4922b6-aeec-4a72-96e6-e7f0f1e8ddd5_SiteId">
    <vt:lpwstr>179d26d3-3e59-4051-9377-05d3820e617c</vt:lpwstr>
  </property>
  <property fmtid="{D5CDD505-2E9C-101B-9397-08002B2CF9AE}" pid="14" name="MSIP_Label_ed4922b6-aeec-4a72-96e6-e7f0f1e8ddd5_ActionId">
    <vt:lpwstr>7d77e8e1-9673-40c5-b38f-fe433d1d690b</vt:lpwstr>
  </property>
  <property fmtid="{D5CDD505-2E9C-101B-9397-08002B2CF9AE}" pid="15" name="MSIP_Label_ed4922b6-aeec-4a72-96e6-e7f0f1e8ddd5_ContentBits">
    <vt:lpwstr>0</vt:lpwstr>
  </property>
  <property fmtid="{D5CDD505-2E9C-101B-9397-08002B2CF9AE}" pid="16" name="MSIP_Label_ed4922b6-aeec-4a72-96e6-e7f0f1e8ddd5_Tag">
    <vt:lpwstr>10, 0, 1, 1</vt:lpwstr>
  </property>
</Properties>
</file>