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sserver2\KPSC Cases\0.0 - BR 2023-00038 - 2023 MRSM Report\Rsp to 1st IRs Prep\0.0 TAK Rvw\PSC 1-1 Attachments\"/>
    </mc:Choice>
  </mc:AlternateContent>
  <bookViews>
    <workbookView xWindow="0" yWindow="0" windowWidth="16395" windowHeight="7695" tabRatio="783"/>
  </bookViews>
  <sheets>
    <sheet name="Exhibit" sheetId="5" r:id="rId1"/>
  </sheets>
  <definedNames>
    <definedName name="_xlnm.Print_Area" localSheetId="0">Exhibit!$A$1:$E$24</definedName>
    <definedName name="_xlnm.Print_Titles" localSheetId="0">Exhibit!$5:$5</definedName>
  </definedNames>
  <calcPr calcId="162913"/>
</workbook>
</file>

<file path=xl/calcChain.xml><?xml version="1.0" encoding="utf-8"?>
<calcChain xmlns="http://schemas.openxmlformats.org/spreadsheetml/2006/main">
  <c r="C6" i="5" l="1"/>
  <c r="C15" i="5" l="1"/>
  <c r="D21" i="5"/>
  <c r="E16" i="5"/>
  <c r="D16" i="5"/>
  <c r="C14" i="5"/>
  <c r="C22" i="5" l="1"/>
  <c r="C20" i="5" s="1"/>
  <c r="C7" i="5"/>
  <c r="C16" i="5"/>
  <c r="E17" i="5" s="1"/>
  <c r="D17" i="5" l="1"/>
  <c r="C17" i="5" s="1"/>
  <c r="D20" i="5" l="1"/>
  <c r="D22" i="5" l="1"/>
  <c r="D23" i="5" s="1"/>
  <c r="E20" i="5" l="1"/>
  <c r="E22" i="5" s="1"/>
  <c r="E23" i="5" s="1"/>
  <c r="C23" i="5" l="1"/>
</calcChain>
</file>

<file path=xl/comments1.xml><?xml version="1.0" encoding="utf-8"?>
<comments xmlns="http://schemas.openxmlformats.org/spreadsheetml/2006/main">
  <authors>
    <author>Speed, DeAnna</author>
  </authors>
  <commentList>
    <comment ref="E14" authorId="0" shapeId="0">
      <text>
        <r>
          <rPr>
            <sz val="9"/>
            <color indexed="81"/>
            <rFont val="Tahoma"/>
            <family val="2"/>
          </rPr>
          <t xml:space="preserve">
excludes Domtar Cogen Revenue
excludes EDR revenue (not EDR credit amount, but EDR revenue amount)</t>
        </r>
      </text>
    </comment>
  </commentList>
</comments>
</file>

<file path=xl/sharedStrings.xml><?xml version="1.0" encoding="utf-8"?>
<sst xmlns="http://schemas.openxmlformats.org/spreadsheetml/2006/main" count="16" uniqueCount="16">
  <si>
    <t>Total</t>
  </si>
  <si>
    <t>Rural</t>
  </si>
  <si>
    <t>Large Industrial</t>
  </si>
  <si>
    <t>Rural Initial Credit</t>
  </si>
  <si>
    <t>Less: Sales not FAC applicable</t>
  </si>
  <si>
    <t xml:space="preserve">         Allocation of Monthly Bill Credit</t>
  </si>
  <si>
    <t>2023 New TIER Credit (Total)</t>
  </si>
  <si>
    <t>2022 Member Revenue (Excluding EDR Sales)</t>
  </si>
  <si>
    <t>2022 Adjusted Revenue for MRSM Purposes</t>
  </si>
  <si>
    <t>Rural &amp; Large Industrial Customer Percentage Allocation:</t>
  </si>
  <si>
    <t>Rural &amp; Large Industrial Customer Dollar Allocation:</t>
  </si>
  <si>
    <t>Total Billed in 2022 MRSM</t>
  </si>
  <si>
    <t>2023 Monthly Bill Credit (12 equal monthly installments)</t>
  </si>
  <si>
    <t>Rural and Large Industrial Customer Bill Credit Allocation</t>
  </si>
  <si>
    <r>
      <rPr>
        <u/>
        <sz val="12"/>
        <color theme="1"/>
        <rFont val="Times New Roman"/>
        <family val="1"/>
      </rPr>
      <t>Annual</t>
    </r>
    <r>
      <rPr>
        <sz val="12"/>
        <color theme="1"/>
        <rFont val="Times New Roman"/>
        <family val="1"/>
      </rPr>
      <t xml:space="preserve"> Amount to Refund as Monthly Bill Credit
starting with January 2023 service month</t>
    </r>
  </si>
  <si>
    <r>
      <rPr>
        <u/>
        <sz val="12"/>
        <color theme="1"/>
        <rFont val="Times New Roman"/>
        <family val="1"/>
      </rPr>
      <t>Monthly</t>
    </r>
    <r>
      <rPr>
        <sz val="12"/>
        <color theme="1"/>
        <rFont val="Times New Roman"/>
        <family val="1"/>
      </rPr>
      <t xml:space="preserve"> Amount to Refund as Monthly Bill Credit
starting with January 2023 service month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</si>
</sst>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3192"/>
      <name val="Times New Roman"/>
      <family val="1"/>
    </font>
    <font>
      <b/>
      <u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3" fillId="2" borderId="0" xfId="0" applyFont="1" applyFill="1" applyProtection="1">
      <protection locked="0"/>
    </xf>
    <xf numFmtId="43" fontId="3" fillId="2" borderId="0" xfId="1" applyFont="1" applyFill="1" applyProtection="1">
      <protection locked="0"/>
    </xf>
    <xf numFmtId="43" fontId="4" fillId="2" borderId="0" xfId="1" applyFont="1" applyFill="1" applyAlignment="1" applyProtection="1">
      <alignment horizontal="right"/>
      <protection locked="0"/>
    </xf>
    <xf numFmtId="43" fontId="4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7" fontId="5" fillId="2" borderId="0" xfId="2" applyNumberFormat="1" applyFont="1" applyFill="1" applyProtection="1">
      <protection locked="0"/>
    </xf>
    <xf numFmtId="7" fontId="3" fillId="2" borderId="0" xfId="0" applyNumberFormat="1" applyFont="1" applyFill="1" applyProtection="1">
      <protection locked="0"/>
    </xf>
    <xf numFmtId="49" fontId="3" fillId="2" borderId="0" xfId="0" applyNumberFormat="1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left" wrapText="1"/>
      <protection locked="0"/>
    </xf>
    <xf numFmtId="44" fontId="3" fillId="2" borderId="0" xfId="0" applyNumberFormat="1" applyFont="1" applyFill="1" applyProtection="1">
      <protection locked="0"/>
    </xf>
    <xf numFmtId="0" fontId="6" fillId="2" borderId="0" xfId="0" applyFont="1" applyFill="1" applyProtection="1">
      <protection locked="0"/>
    </xf>
    <xf numFmtId="49" fontId="6" fillId="2" borderId="0" xfId="0" applyNumberFormat="1" applyFont="1" applyFill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7" fontId="3" fillId="2" borderId="2" xfId="2" applyNumberFormat="1" applyFont="1" applyFill="1" applyBorder="1" applyProtection="1">
      <protection locked="0"/>
    </xf>
    <xf numFmtId="7" fontId="5" fillId="2" borderId="2" xfId="2" applyNumberFormat="1" applyFont="1" applyFill="1" applyBorder="1" applyProtection="1">
      <protection locked="0"/>
    </xf>
    <xf numFmtId="39" fontId="3" fillId="2" borderId="3" xfId="0" applyNumberFormat="1" applyFont="1" applyFill="1" applyBorder="1" applyProtection="1">
      <protection locked="0"/>
    </xf>
    <xf numFmtId="39" fontId="5" fillId="2" borderId="3" xfId="0" applyNumberFormat="1" applyFont="1" applyFill="1" applyBorder="1" applyProtection="1">
      <protection locked="0"/>
    </xf>
    <xf numFmtId="39" fontId="5" fillId="2" borderId="3" xfId="2" applyNumberFormat="1" applyFont="1" applyFill="1" applyBorder="1" applyProtection="1">
      <protection locked="0"/>
    </xf>
    <xf numFmtId="7" fontId="3" fillId="2" borderId="2" xfId="0" applyNumberFormat="1" applyFont="1" applyFill="1" applyBorder="1" applyProtection="1">
      <protection locked="0"/>
    </xf>
    <xf numFmtId="166" fontId="3" fillId="2" borderId="2" xfId="0" applyNumberFormat="1" applyFont="1" applyFill="1" applyBorder="1" applyProtection="1">
      <protection locked="0"/>
    </xf>
    <xf numFmtId="166" fontId="3" fillId="2" borderId="2" xfId="3" applyNumberFormat="1" applyFont="1" applyFill="1" applyBorder="1" applyProtection="1">
      <protection locked="0"/>
    </xf>
    <xf numFmtId="43" fontId="3" fillId="2" borderId="2" xfId="0" applyNumberFormat="1" applyFont="1" applyFill="1" applyBorder="1" applyProtection="1">
      <protection locked="0"/>
    </xf>
    <xf numFmtId="0" fontId="4" fillId="2" borderId="0" xfId="0" applyFont="1" applyFill="1" applyAlignment="1" applyProtection="1">
      <alignment wrapText="1"/>
      <protection locked="0"/>
    </xf>
    <xf numFmtId="7" fontId="4" fillId="2" borderId="3" xfId="0" applyNumberFormat="1" applyFont="1" applyFill="1" applyBorder="1" applyProtection="1">
      <protection locked="0"/>
    </xf>
    <xf numFmtId="0" fontId="3" fillId="2" borderId="0" xfId="0" applyFont="1" applyFill="1" applyBorder="1" applyProtection="1">
      <protection locked="0"/>
    </xf>
    <xf numFmtId="49" fontId="3" fillId="2" borderId="0" xfId="0" applyNumberFormat="1" applyFont="1" applyFill="1" applyBorder="1" applyAlignment="1" applyProtection="1">
      <alignment horizontal="left"/>
      <protection locked="0"/>
    </xf>
    <xf numFmtId="7" fontId="3" fillId="2" borderId="0" xfId="2" applyNumberFormat="1" applyFont="1" applyFill="1" applyBorder="1" applyProtection="1">
      <protection locked="0"/>
    </xf>
    <xf numFmtId="7" fontId="3" fillId="2" borderId="0" xfId="0" applyNumberFormat="1" applyFont="1" applyFill="1" applyBorder="1" applyProtection="1"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 indent="2"/>
      <protection locked="0"/>
    </xf>
    <xf numFmtId="0" fontId="3" fillId="2" borderId="0" xfId="0" applyFont="1" applyFill="1" applyAlignment="1" applyProtection="1">
      <alignment horizontal="left" indent="3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3192"/>
      <color rgb="FF0000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F34"/>
  <sheetViews>
    <sheetView tabSelected="1" zoomScale="90" zoomScaleNormal="90" workbookViewId="0">
      <selection activeCell="B30" sqref="B30"/>
    </sheetView>
  </sheetViews>
  <sheetFormatPr defaultColWidth="9.140625" defaultRowHeight="15.75" x14ac:dyDescent="0.25"/>
  <cols>
    <col min="1" max="1" width="5.85546875" style="1" customWidth="1"/>
    <col min="2" max="2" width="58.42578125" style="1" bestFit="1" customWidth="1"/>
    <col min="3" max="5" width="20.140625" style="1" customWidth="1"/>
    <col min="6" max="6" width="16.140625" style="1" bestFit="1" customWidth="1"/>
    <col min="7" max="7" width="10.42578125" style="1" bestFit="1" customWidth="1"/>
    <col min="8" max="16384" width="9.140625" style="1"/>
  </cols>
  <sheetData>
    <row r="1" spans="1:6" x14ac:dyDescent="0.25">
      <c r="E1" s="2"/>
    </row>
    <row r="2" spans="1:6" x14ac:dyDescent="0.25">
      <c r="E2" s="3"/>
    </row>
    <row r="3" spans="1:6" ht="34.5" customHeight="1" x14ac:dyDescent="0.25">
      <c r="C3" s="4"/>
    </row>
    <row r="4" spans="1:6" ht="14.25" customHeight="1" x14ac:dyDescent="0.25"/>
    <row r="5" spans="1:6" ht="16.5" customHeight="1" x14ac:dyDescent="0.25">
      <c r="B5" s="5" t="s">
        <v>6</v>
      </c>
      <c r="C5" s="6">
        <v>29276763.059999999</v>
      </c>
    </row>
    <row r="6" spans="1:6" ht="31.5" x14ac:dyDescent="0.25">
      <c r="A6" s="8"/>
      <c r="B6" s="9" t="s">
        <v>14</v>
      </c>
      <c r="C6" s="7">
        <f>+C5*0.4+0.01</f>
        <v>11710705.233999999</v>
      </c>
    </row>
    <row r="7" spans="1:6" ht="31.5" x14ac:dyDescent="0.25">
      <c r="A7" s="8"/>
      <c r="B7" s="9" t="s">
        <v>15</v>
      </c>
      <c r="C7" s="7">
        <f>+C6/12</f>
        <v>975892.10283333331</v>
      </c>
    </row>
    <row r="8" spans="1:6" x14ac:dyDescent="0.25">
      <c r="A8" s="8"/>
      <c r="E8" s="10"/>
    </row>
    <row r="9" spans="1:6" x14ac:dyDescent="0.25">
      <c r="A9" s="8"/>
      <c r="B9" s="11"/>
      <c r="C9" s="12"/>
      <c r="D9" s="12"/>
      <c r="E9" s="12"/>
    </row>
    <row r="10" spans="1:6" ht="6" customHeight="1" x14ac:dyDescent="0.25">
      <c r="A10" s="8"/>
    </row>
    <row r="11" spans="1:6" x14ac:dyDescent="0.25">
      <c r="C11" s="13" t="s">
        <v>0</v>
      </c>
      <c r="D11" s="13" t="s">
        <v>1</v>
      </c>
      <c r="E11" s="13" t="s">
        <v>2</v>
      </c>
    </row>
    <row r="12" spans="1:6" x14ac:dyDescent="0.25">
      <c r="C12" s="14"/>
      <c r="D12" s="14"/>
      <c r="E12" s="14"/>
    </row>
    <row r="13" spans="1:6" x14ac:dyDescent="0.25">
      <c r="B13" s="32" t="s">
        <v>9</v>
      </c>
      <c r="C13" s="14"/>
      <c r="D13" s="14"/>
      <c r="E13" s="14"/>
    </row>
    <row r="14" spans="1:6" ht="15.75" customHeight="1" x14ac:dyDescent="0.25">
      <c r="B14" s="33" t="s">
        <v>7</v>
      </c>
      <c r="C14" s="16">
        <f>D14+E14</f>
        <v>287352982.31999999</v>
      </c>
      <c r="D14" s="17">
        <v>221842396.66999999</v>
      </c>
      <c r="E14" s="17">
        <v>65510585.649999999</v>
      </c>
      <c r="F14" s="7"/>
    </row>
    <row r="15" spans="1:6" x14ac:dyDescent="0.25">
      <c r="B15" s="34" t="s">
        <v>4</v>
      </c>
      <c r="C15" s="18">
        <f>+D15+E15</f>
        <v>0</v>
      </c>
      <c r="D15" s="19">
        <v>0</v>
      </c>
      <c r="E15" s="20">
        <v>0</v>
      </c>
    </row>
    <row r="16" spans="1:6" x14ac:dyDescent="0.25">
      <c r="B16" s="33" t="s">
        <v>8</v>
      </c>
      <c r="C16" s="21">
        <f>SUM(C14:C15)</f>
        <v>287352982.31999999</v>
      </c>
      <c r="D16" s="21">
        <f>SUM(D14:D15)</f>
        <v>221842396.66999999</v>
      </c>
      <c r="E16" s="16">
        <f>SUM(E14:E15)</f>
        <v>65510585.649999999</v>
      </c>
    </row>
    <row r="17" spans="2:5" x14ac:dyDescent="0.25">
      <c r="B17" s="34" t="s">
        <v>5</v>
      </c>
      <c r="C17" s="22">
        <f>+D17+E17</f>
        <v>1</v>
      </c>
      <c r="D17" s="23">
        <f>ROUND(D16/C16,6)</f>
        <v>0.77202099999999996</v>
      </c>
      <c r="E17" s="23">
        <f>ROUND(E16/C16,6)</f>
        <v>0.22797899999999999</v>
      </c>
    </row>
    <row r="18" spans="2:5" x14ac:dyDescent="0.25">
      <c r="C18" s="21"/>
      <c r="D18" s="21"/>
      <c r="E18" s="21"/>
    </row>
    <row r="19" spans="2:5" x14ac:dyDescent="0.25">
      <c r="B19" s="15" t="s">
        <v>10</v>
      </c>
      <c r="C19" s="21"/>
      <c r="D19" s="21"/>
      <c r="E19" s="21"/>
    </row>
    <row r="20" spans="2:5" x14ac:dyDescent="0.25">
      <c r="B20" s="33" t="s">
        <v>13</v>
      </c>
      <c r="C20" s="21">
        <f>+C22-C21</f>
        <v>11010705.233999999</v>
      </c>
      <c r="D20" s="16">
        <f>+C20*D17-0.01</f>
        <v>8500495.6554579139</v>
      </c>
      <c r="E20" s="21">
        <f>+C20*E17</f>
        <v>2510209.5685420856</v>
      </c>
    </row>
    <row r="21" spans="2:5" x14ac:dyDescent="0.25">
      <c r="B21" s="34" t="s">
        <v>3</v>
      </c>
      <c r="C21" s="19">
        <v>700000</v>
      </c>
      <c r="D21" s="18">
        <f>+C21</f>
        <v>700000</v>
      </c>
      <c r="E21" s="18">
        <v>0</v>
      </c>
    </row>
    <row r="22" spans="2:5" x14ac:dyDescent="0.25">
      <c r="B22" s="1" t="s">
        <v>11</v>
      </c>
      <c r="C22" s="24">
        <f>+C6</f>
        <v>11710705.233999999</v>
      </c>
      <c r="D22" s="21">
        <f>SUM(D20:D21)</f>
        <v>9200495.6554579139</v>
      </c>
      <c r="E22" s="21">
        <f>SUM(E20:E21)</f>
        <v>2510209.5685420856</v>
      </c>
    </row>
    <row r="23" spans="2:5" x14ac:dyDescent="0.25">
      <c r="B23" s="25" t="s">
        <v>12</v>
      </c>
      <c r="C23" s="26">
        <f>+D23+E23</f>
        <v>975892.10199999996</v>
      </c>
      <c r="D23" s="26">
        <f>D22/12</f>
        <v>766707.97128815949</v>
      </c>
      <c r="E23" s="26">
        <f>E22/12</f>
        <v>209184.13071184047</v>
      </c>
    </row>
    <row r="31" spans="2:5" x14ac:dyDescent="0.25">
      <c r="B31" s="28"/>
      <c r="C31" s="29"/>
    </row>
    <row r="32" spans="2:5" x14ac:dyDescent="0.25">
      <c r="B32" s="28"/>
      <c r="C32" s="30"/>
    </row>
    <row r="33" spans="2:3" x14ac:dyDescent="0.25">
      <c r="B33" s="31"/>
      <c r="C33" s="30"/>
    </row>
    <row r="34" spans="2:3" x14ac:dyDescent="0.25">
      <c r="B34" s="27"/>
      <c r="C34" s="27"/>
    </row>
  </sheetData>
  <printOptions horizontalCentered="1" verticalCentered="1"/>
  <pageMargins left="0.45" right="0.45" top="0.5" bottom="1.25" header="0.3" footer="0.3"/>
  <pageSetup fitToHeight="2" orientation="landscape" r:id="rId1"/>
  <headerFooter>
    <oddHeader>&amp;C&amp;"Century Schoolbook,Bold"&amp;14Big Rivers Electric Corporation
Case No. 2023-00038
Allocation of Monthly Bill Credit to Customer Classes</oddHeader>
    <oddFooter>&amp;L&amp;"Century Schoolbook,Bold"Case No. 2023-00038
Exhibit Mathews-3
Page &amp;P of &amp;N</oddFooter>
  </headerFooter>
  <ignoredErrors>
    <ignoredError sqref="F20:F21 F15 F16 C27:F27 F22 F18:F19 F17 C7 D6 C8:D8 D7 F23:F25 D18:E19 D22:E22 C23:E24 C15 C17:C19 D16:E16 D15:E15 C21:E21 C14 D17:E17 C22 E20 D25:E25 D26:F26 C9:D9" unlockedFormula="1"/>
    <ignoredError sqref="C16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</vt:lpstr>
      <vt:lpstr>Exhibit!Print_Area</vt:lpstr>
      <vt:lpstr>Exhibit!Print_Titles</vt:lpstr>
    </vt:vector>
  </TitlesOfParts>
  <Company>Big Rivers Electric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Scott</dc:creator>
  <cp:lastModifiedBy>Santana, Senthia</cp:lastModifiedBy>
  <cp:lastPrinted>2023-02-27T23:42:34Z</cp:lastPrinted>
  <dcterms:created xsi:type="dcterms:W3CDTF">2013-01-23T01:17:31Z</dcterms:created>
  <dcterms:modified xsi:type="dcterms:W3CDTF">2023-03-29T13:23:31Z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