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T:\Internal\01_Regulatory Services\02_Cases\2026 Cases\2026-00001 Mitchell Cooling Tower CPCN\06_All Filed Discovery\01_Staff Discovery\Q7\"/>
    </mc:Choice>
  </mc:AlternateContent>
  <xr:revisionPtr revIDLastSave="0" documentId="13_ncr:1_{335A166C-AD3C-4E03-8E3C-B767F6514117}" xr6:coauthVersionLast="47" xr6:coauthVersionMax="47" xr10:uidLastSave="{00000000-0000-0000-0000-000000000000}"/>
  <bookViews>
    <workbookView xWindow="28680" yWindow="-120" windowWidth="24240" windowHeight="13020" tabRatio="756" xr2:uid="{00000000-000D-0000-FFFF-FFFF00000000}"/>
  </bookViews>
  <sheets>
    <sheet name="Input" sheetId="25" r:id="rId1"/>
    <sheet name="Cash Flow of U2" sheetId="52" r:id="rId2"/>
    <sheet name="NEC Forecast Inputs" sheetId="51" r:id="rId3"/>
    <sheet name="GRCF" sheetId="43" r:id="rId4"/>
    <sheet name="Allocators" sheetId="44" state="hidden" r:id="rId5"/>
    <sheet name="CAP Structure" sheetId="26" r:id="rId6"/>
    <sheet name="Rate Base - coal" sheetId="48" r:id="rId7"/>
    <sheet name="OPCO Rev Req" sheetId="9" r:id="rId8"/>
    <sheet name="Retail Rev Req" sheetId="45" state="hidden" r:id="rId9"/>
    <sheet name="SIT" sheetId="28" r:id="rId10"/>
    <sheet name="FIT" sheetId="27" r:id="rId11"/>
    <sheet name="MACRS" sheetId="49" state="hidden" r:id="rId12"/>
    <sheet name="DropDowns" sheetId="46" state="hidden" r:id="rId13"/>
  </sheets>
  <definedNames>
    <definedName name="_Order1" hidden="1">255</definedName>
    <definedName name="_Order2" hidden="1">255</definedName>
    <definedName name="A">#REF!</definedName>
    <definedName name="AEP">#REF!</definedName>
    <definedName name="Allocator">Input!$E$13</definedName>
    <definedName name="EquityWeighting">Input!$E$17</definedName>
    <definedName name="GRCF">Input!$E$12</definedName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  <definedName name="LGSALT">#REF!</definedName>
    <definedName name="NvsASD">"V2008-12-31"</definedName>
    <definedName name="NvsAutoDrillOk">"VN"</definedName>
    <definedName name="NvsElapsedTime">0.000486111108330078</definedName>
    <definedName name="NvsEndTime">39823.5989351852</definedName>
    <definedName name="NvsInstLang">"VENG"</definedName>
    <definedName name="NvsInstSpec">"%,FBUSINESS_UNIT,TGL_PRPT_CONS,NAPCO_CORP_CONSOL"</definedName>
    <definedName name="NvsInstSpec1">","</definedName>
    <definedName name="NvsInstSpec2">","</definedName>
    <definedName name="NvsInstSpec3">","</definedName>
    <definedName name="NvsInstSpec4">","</definedName>
    <definedName name="NvsInstSpec5">","</definedName>
    <definedName name="NvsInstSpec6">","</definedName>
    <definedName name="NvsInstSpec7">","</definedName>
    <definedName name="NvsInstSpec8">","</definedName>
    <definedName name="NvsInstSpec9">","</definedName>
    <definedName name="NvsLayoutType">"M3"</definedName>
    <definedName name="NvsNplSpec">"%,X,RZF..,CZF.."</definedName>
    <definedName name="NvsPanelEffdt">"V2000-06-01"</definedName>
    <definedName name="NvsPanelSetid">"VAEP"</definedName>
    <definedName name="NvsReqBU">"VX997"</definedName>
    <definedName name="NvsReqBUOnly">"VN"</definedName>
    <definedName name="NvsTransLed">"VN"</definedName>
    <definedName name="NvsTreeASD">"V2008-12-31"</definedName>
    <definedName name="NvsValTbl.CURRENCY_CD">"CURRENCY_CD_TBL"</definedName>
    <definedName name="peaks">#REF!</definedName>
    <definedName name="_xlnm.Print_Area" localSheetId="7">'OPCO Rev Req'!$A$2:$V$25</definedName>
    <definedName name="_xlnm.Print_Area" localSheetId="6">'Rate Base - coal'!$A$1:$W$70</definedName>
    <definedName name="_xlnm.Print_Area">#REF!</definedName>
    <definedName name="Print_Area_0">#REF!</definedName>
    <definedName name="_xlnm.Print_Titles" localSheetId="6">'Rate Base - coal'!$A:$A,'Rate Base - coal'!$1:$3</definedName>
    <definedName name="_xlnm.Print_Titles">#REF!</definedName>
    <definedName name="_xlnm.Recorder">#REF!</definedName>
    <definedName name="ROE">Input!$E$15</definedName>
    <definedName name="RSLM95">#REF!</definedName>
    <definedName name="TRAN1">#REF!</definedName>
    <definedName name="TRAN2">#REF!</definedName>
    <definedName name="WACC">Input!$E$14</definedName>
    <definedName name="WACD">Input!$E$16</definedName>
    <definedName name="Z_B2261136_1BD6_4EB8_80BC_AC5217B292C2_.wvu.PrintArea" localSheetId="7" hidden="1">'OPCO Rev Req'!$A$2:$L$29</definedName>
    <definedName name="Z_B2261136_1BD6_4EB8_80BC_AC5217B292C2_.wvu.PrintArea" localSheetId="6" hidden="1">'Rate Base - coal'!$A$1:$M$69</definedName>
    <definedName name="Z_B2261136_1BD6_4EB8_80BC_AC5217B292C2_.wvu.PrintTitles" localSheetId="6" hidden="1">'Rate Base - coal'!$A:$A,'Rate Base - coal'!$1:$3</definedName>
  </definedNames>
  <calcPr calcId="191029"/>
  <customWorkbookViews>
    <customWorkbookView name="Katharine I Walsh - Personal View" guid="{B2261136-1BD6-4EB8-80BC-AC5217B292C2}" mergeInterval="0" personalView="1" maximized="1" windowWidth="1600" windowHeight="627" tabRatio="813" activeSheetId="10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5" i="25" l="1"/>
  <c r="C18" i="26" l="1"/>
  <c r="E34" i="26"/>
  <c r="E32" i="26"/>
  <c r="E31" i="26"/>
  <c r="B10" i="25" l="1"/>
  <c r="M7" i="9"/>
  <c r="M9" i="9"/>
  <c r="M10" i="9"/>
  <c r="M11" i="9"/>
  <c r="M12" i="9"/>
  <c r="E33" i="43" l="1"/>
  <c r="E34" i="43" s="1"/>
  <c r="A33" i="43"/>
  <c r="A34" i="43" s="1"/>
  <c r="A35" i="43" s="1"/>
  <c r="A36" i="43" s="1"/>
  <c r="A37" i="43" s="1"/>
  <c r="A38" i="43" s="1"/>
  <c r="A39" i="43" s="1"/>
  <c r="A40" i="43" s="1"/>
  <c r="A41" i="43" s="1"/>
  <c r="E35" i="43" l="1"/>
  <c r="E36" i="43" s="1"/>
  <c r="E37" i="43" l="1"/>
  <c r="E38" i="43" s="1"/>
  <c r="E39" i="43" l="1"/>
  <c r="E40" i="43" s="1"/>
  <c r="E41" i="43" s="1"/>
  <c r="B38" i="25" l="1"/>
  <c r="C38" i="25" s="1"/>
  <c r="D38" i="25" s="1"/>
  <c r="E38" i="25" s="1"/>
  <c r="F38" i="25" s="1"/>
  <c r="G38" i="25" s="1"/>
  <c r="H38" i="25" s="1"/>
  <c r="I38" i="25" s="1"/>
  <c r="J38" i="25" s="1"/>
  <c r="K38" i="25" s="1"/>
  <c r="L38" i="25" s="1"/>
  <c r="M38" i="25" s="1"/>
  <c r="B32" i="9" l="1" a="1"/>
  <c r="B32" i="9" s="1"/>
  <c r="C41" i="25"/>
  <c r="D41" i="25"/>
  <c r="E41" i="25"/>
  <c r="F41" i="25"/>
  <c r="G41" i="25"/>
  <c r="H41" i="25"/>
  <c r="I41" i="25"/>
  <c r="J41" i="25"/>
  <c r="K41" i="25"/>
  <c r="L41" i="25"/>
  <c r="M41" i="25"/>
  <c r="C46" i="25"/>
  <c r="D46" i="25"/>
  <c r="E46" i="25"/>
  <c r="F46" i="25"/>
  <c r="G46" i="25"/>
  <c r="H46" i="25"/>
  <c r="I46" i="25"/>
  <c r="J46" i="25"/>
  <c r="K46" i="25"/>
  <c r="L46" i="25"/>
  <c r="M46" i="25"/>
  <c r="M6" i="9" s="1"/>
  <c r="M13" i="9" s="1"/>
  <c r="C53" i="25" l="1"/>
  <c r="E53" i="25"/>
  <c r="D53" i="25"/>
  <c r="F53" i="25" l="1"/>
  <c r="G53" i="25" l="1"/>
  <c r="A10" i="9"/>
  <c r="H53" i="25" l="1"/>
  <c r="D16" i="26"/>
  <c r="E17" i="25" s="1"/>
  <c r="D14" i="26"/>
  <c r="D12" i="26"/>
  <c r="I53" i="25" l="1"/>
  <c r="F16" i="26"/>
  <c r="H16" i="26" s="1"/>
  <c r="F14" i="26"/>
  <c r="H14" i="26" s="1"/>
  <c r="D18" i="26"/>
  <c r="J53" i="25" l="1"/>
  <c r="F12" i="26"/>
  <c r="E16" i="25" s="1"/>
  <c r="K53" i="25" l="1"/>
  <c r="F18" i="26"/>
  <c r="H12" i="26"/>
  <c r="H18" i="26" s="1"/>
  <c r="E14" i="25" l="1"/>
  <c r="M21" i="9" s="1"/>
  <c r="M53" i="25"/>
  <c r="L53" i="25"/>
  <c r="E6" i="25" l="1"/>
  <c r="J25" i="48" l="1"/>
  <c r="K25" i="48"/>
  <c r="L25" i="48"/>
  <c r="M25" i="48"/>
  <c r="N25" i="48"/>
  <c r="G7" i="9"/>
  <c r="H7" i="9"/>
  <c r="I7" i="9"/>
  <c r="J7" i="9"/>
  <c r="K7" i="9"/>
  <c r="L7" i="9"/>
  <c r="G9" i="9"/>
  <c r="H9" i="9"/>
  <c r="I9" i="9"/>
  <c r="J9" i="9"/>
  <c r="K9" i="9"/>
  <c r="L9" i="9"/>
  <c r="G10" i="9"/>
  <c r="H10" i="9"/>
  <c r="I10" i="9"/>
  <c r="J10" i="9"/>
  <c r="K10" i="9"/>
  <c r="L10" i="9"/>
  <c r="G11" i="9"/>
  <c r="H11" i="9"/>
  <c r="I11" i="9"/>
  <c r="J11" i="9"/>
  <c r="K11" i="9"/>
  <c r="L11" i="9"/>
  <c r="G12" i="9"/>
  <c r="H12" i="9"/>
  <c r="I12" i="9"/>
  <c r="J12" i="9"/>
  <c r="K12" i="9"/>
  <c r="L12" i="9"/>
  <c r="AL19" i="27"/>
  <c r="Y19" i="27"/>
  <c r="Z19" i="27"/>
  <c r="AA19" i="27"/>
  <c r="AB19" i="27"/>
  <c r="AC19" i="27"/>
  <c r="AD19" i="27"/>
  <c r="AE19" i="27"/>
  <c r="AF19" i="27"/>
  <c r="AG19" i="27"/>
  <c r="AH19" i="27"/>
  <c r="AI19" i="27"/>
  <c r="AJ19" i="27"/>
  <c r="AK19" i="27"/>
  <c r="AJ2" i="28"/>
  <c r="AJ1" i="27" s="1"/>
  <c r="AK2" i="28"/>
  <c r="AK1" i="27" s="1"/>
  <c r="AL2" i="28"/>
  <c r="AL1" i="27" s="1"/>
  <c r="Y2" i="28"/>
  <c r="Y1" i="27" s="1"/>
  <c r="Z2" i="28"/>
  <c r="Z1" i="27" s="1"/>
  <c r="AA2" i="28"/>
  <c r="AA1" i="27" s="1"/>
  <c r="AB2" i="28"/>
  <c r="AB1" i="27" s="1"/>
  <c r="AC2" i="28"/>
  <c r="AC1" i="27" s="1"/>
  <c r="AD2" i="28"/>
  <c r="AD1" i="27" s="1"/>
  <c r="AE2" i="28"/>
  <c r="AE1" i="27" s="1"/>
  <c r="AF2" i="28"/>
  <c r="AF1" i="27" s="1"/>
  <c r="AG2" i="28"/>
  <c r="AG1" i="27" s="1"/>
  <c r="AH2" i="28"/>
  <c r="AH1" i="27" s="1"/>
  <c r="AI2" i="28"/>
  <c r="AI1" i="27" s="1"/>
  <c r="AL6" i="28" l="1"/>
  <c r="AK6" i="28"/>
  <c r="AJ6" i="27"/>
  <c r="AI6" i="27"/>
  <c r="AH6" i="28"/>
  <c r="AL6" i="27" l="1"/>
  <c r="AI6" i="28"/>
  <c r="AK6" i="27"/>
  <c r="AJ6" i="28"/>
  <c r="AH6" i="27"/>
  <c r="B34" i="25" l="1"/>
  <c r="E40" i="44"/>
  <c r="A36" i="44"/>
  <c r="D14" i="43"/>
  <c r="A11" i="43"/>
  <c r="A12" i="43" s="1"/>
  <c r="A14" i="43" s="1"/>
  <c r="A16" i="43" s="1"/>
  <c r="A19" i="43" s="1"/>
  <c r="A21" i="43" s="1"/>
  <c r="A23" i="43" s="1"/>
  <c r="A25" i="43" s="1"/>
  <c r="D7" i="43"/>
  <c r="AF18" i="28" l="1"/>
  <c r="Y18" i="28"/>
  <c r="AG18" i="28"/>
  <c r="Z18" i="28"/>
  <c r="AH18" i="28"/>
  <c r="AE18" i="28"/>
  <c r="AJ18" i="28"/>
  <c r="AA18" i="28"/>
  <c r="AI18" i="28"/>
  <c r="AL18" i="28"/>
  <c r="AD18" i="28"/>
  <c r="AK18" i="28"/>
  <c r="AB18" i="28"/>
  <c r="AC18" i="28"/>
  <c r="E13" i="25"/>
  <c r="D16" i="43"/>
  <c r="D19" i="43" s="1"/>
  <c r="AH5" i="45" l="1" a="1"/>
  <c r="AH5" i="45" s="1"/>
  <c r="AB6" i="45" a="1"/>
  <c r="AB6" i="45" s="1"/>
  <c r="V8" i="45" a="1"/>
  <c r="V8" i="45" s="1"/>
  <c r="AD8" i="45" a="1"/>
  <c r="AD8" i="45" s="1"/>
  <c r="W9" i="45" a="1"/>
  <c r="W9" i="45" s="1"/>
  <c r="AE9" i="45" a="1"/>
  <c r="AE9" i="45" s="1"/>
  <c r="X10" i="45" a="1"/>
  <c r="X10" i="45" s="1"/>
  <c r="AF10" i="45" a="1"/>
  <c r="AF10" i="45" s="1"/>
  <c r="Z11" i="45" a="1"/>
  <c r="Z11" i="45" s="1"/>
  <c r="AJ11" i="45" a="1"/>
  <c r="AJ11" i="45" s="1"/>
  <c r="AG6" i="45" a="1"/>
  <c r="AG6" i="45" s="1"/>
  <c r="AH8" i="45" a="1"/>
  <c r="AH8" i="45" s="1"/>
  <c r="AI9" i="45" a="1"/>
  <c r="AI9" i="45" s="1"/>
  <c r="V11" i="45" a="1"/>
  <c r="V11" i="45" s="1"/>
  <c r="AJ12" i="45" a="1"/>
  <c r="AJ12" i="45" s="1"/>
  <c r="AJ39" i="45" s="1"/>
  <c r="AH6" i="45" a="1"/>
  <c r="AH6" i="45" s="1"/>
  <c r="AB9" i="45" a="1"/>
  <c r="AB9" i="45" s="1"/>
  <c r="AC10" i="45" a="1"/>
  <c r="AC10" i="45" s="1"/>
  <c r="AF11" i="45" a="1"/>
  <c r="AF11" i="45" s="1"/>
  <c r="AF5" i="45" a="1"/>
  <c r="AF5" i="45" s="1"/>
  <c r="AB8" i="45" a="1"/>
  <c r="AB8" i="45" s="1"/>
  <c r="AC9" i="45" a="1"/>
  <c r="AC9" i="45" s="1"/>
  <c r="X11" i="45" a="1"/>
  <c r="X11" i="45" s="1"/>
  <c r="AG5" i="45" a="1"/>
  <c r="AG5" i="45" s="1"/>
  <c r="AJ6" i="45" a="1"/>
  <c r="AJ6" i="45" s="1"/>
  <c r="V9" i="45" a="1"/>
  <c r="V9" i="45" s="1"/>
  <c r="W10" i="45" a="1"/>
  <c r="W10" i="45" s="1"/>
  <c r="Y11" i="45" a="1"/>
  <c r="Y11" i="45" s="1"/>
  <c r="AI5" i="45" a="1"/>
  <c r="AI5" i="45" s="1"/>
  <c r="AC6" i="45" a="1"/>
  <c r="AC6" i="45" s="1"/>
  <c r="W8" i="45" a="1"/>
  <c r="W8" i="45" s="1"/>
  <c r="AE8" i="45" a="1"/>
  <c r="AE8" i="45" s="1"/>
  <c r="X9" i="45" a="1"/>
  <c r="X9" i="45" s="1"/>
  <c r="AF9" i="45" a="1"/>
  <c r="AF9" i="45" s="1"/>
  <c r="AG10" i="45" a="1"/>
  <c r="AG10" i="45" s="1"/>
  <c r="AB11" i="45" a="1"/>
  <c r="AB11" i="45" s="1"/>
  <c r="AJ5" i="45" a="1"/>
  <c r="AJ5" i="45" s="1"/>
  <c r="AD6" i="45" a="1"/>
  <c r="AD6" i="45" s="1"/>
  <c r="X8" i="45" a="1"/>
  <c r="X8" i="45" s="1"/>
  <c r="AF8" i="45" a="1"/>
  <c r="AF8" i="45" s="1"/>
  <c r="Y9" i="45" a="1"/>
  <c r="Y9" i="45" s="1"/>
  <c r="AG9" i="45" a="1"/>
  <c r="AG9" i="45" s="1"/>
  <c r="Y10" i="45" a="1"/>
  <c r="Y10" i="45" s="1"/>
  <c r="AI10" i="45" a="1"/>
  <c r="AI10" i="45" s="1"/>
  <c r="AC11" i="45" a="1"/>
  <c r="AC11" i="45" s="1"/>
  <c r="V6" i="45" a="1"/>
  <c r="V6" i="45" s="1"/>
  <c r="AF6" i="45" a="1"/>
  <c r="AF6" i="45" s="1"/>
  <c r="Y8" i="45" a="1"/>
  <c r="Y8" i="45" s="1"/>
  <c r="AG8" i="45" a="1"/>
  <c r="AG8" i="45" s="1"/>
  <c r="Z9" i="45" a="1"/>
  <c r="Z9" i="45" s="1"/>
  <c r="AH9" i="45" a="1"/>
  <c r="AH9" i="45" s="1"/>
  <c r="AA10" i="45" a="1"/>
  <c r="AA10" i="45" s="1"/>
  <c r="AJ10" i="45" a="1"/>
  <c r="AJ10" i="45" s="1"/>
  <c r="AD11" i="45" a="1"/>
  <c r="AD11" i="45" s="1"/>
  <c r="AH12" i="45" a="1"/>
  <c r="AH12" i="45" s="1"/>
  <c r="AH39" i="45" s="1"/>
  <c r="X6" i="45" a="1"/>
  <c r="X6" i="45" s="1"/>
  <c r="Z8" i="45" a="1"/>
  <c r="Z8" i="45" s="1"/>
  <c r="AA9" i="45" a="1"/>
  <c r="AA9" i="45" s="1"/>
  <c r="AB10" i="45" a="1"/>
  <c r="AB10" i="45" s="1"/>
  <c r="AE11" i="45" a="1"/>
  <c r="AE11" i="45" s="1"/>
  <c r="Y6" i="45" a="1"/>
  <c r="Y6" i="45" s="1"/>
  <c r="AA8" i="45" a="1"/>
  <c r="AA8" i="45" s="1"/>
  <c r="AI8" i="45" a="1"/>
  <c r="AI8" i="45" s="1"/>
  <c r="AJ9" i="45" a="1"/>
  <c r="AJ9" i="45" s="1"/>
  <c r="W11" i="45" a="1"/>
  <c r="W11" i="45" s="1"/>
  <c r="Z6" i="45" a="1"/>
  <c r="Z6" i="45" s="1"/>
  <c r="AI6" i="45" a="1"/>
  <c r="AI6" i="45" s="1"/>
  <c r="AJ8" i="45" a="1"/>
  <c r="AJ8" i="45" s="1"/>
  <c r="V10" i="45" a="1"/>
  <c r="V10" i="45" s="1"/>
  <c r="AD10" i="45" a="1"/>
  <c r="AD10" i="45" s="1"/>
  <c r="AG11" i="45" a="1"/>
  <c r="AG11" i="45" s="1"/>
  <c r="AA6" i="45" a="1"/>
  <c r="AA6" i="45" s="1"/>
  <c r="AC8" i="45" a="1"/>
  <c r="AC8" i="45" s="1"/>
  <c r="AD9" i="45" a="1"/>
  <c r="AD9" i="45" s="1"/>
  <c r="AE10" i="45" a="1"/>
  <c r="AE10" i="45" s="1"/>
  <c r="AH11" i="45" a="1"/>
  <c r="AH11" i="45" s="1"/>
  <c r="AA11" i="45" a="1"/>
  <c r="AA11" i="45" s="1"/>
  <c r="AI12" i="45" a="1"/>
  <c r="AI12" i="45" s="1"/>
  <c r="AI39" i="45" s="1"/>
  <c r="AI11" i="45" a="1"/>
  <c r="AI11" i="45" s="1"/>
  <c r="W6" i="45" a="1"/>
  <c r="W6" i="45" s="1"/>
  <c r="AH10" i="45" a="1"/>
  <c r="AH10" i="45" s="1"/>
  <c r="AF12" i="45" a="1"/>
  <c r="AF12" i="45" s="1"/>
  <c r="AF39" i="45" s="1"/>
  <c r="AG12" i="45" a="1"/>
  <c r="AG12" i="45" s="1"/>
  <c r="AG39" i="45" s="1"/>
  <c r="AE6" i="45" a="1"/>
  <c r="AE6" i="45" s="1"/>
  <c r="Z10" i="45" a="1"/>
  <c r="Z10" i="45" s="1"/>
  <c r="D21" i="43"/>
  <c r="D23" i="43" s="1"/>
  <c r="D25" i="43" s="1"/>
  <c r="E12" i="25" s="1"/>
  <c r="M27" i="9" s="1"/>
  <c r="L27" i="9" l="1"/>
  <c r="Z24" i="45"/>
  <c r="AH24" i="45"/>
  <c r="AA24" i="45"/>
  <c r="AI24" i="45"/>
  <c r="AB24" i="45"/>
  <c r="AF24" i="45"/>
  <c r="Y24" i="45"/>
  <c r="AG24" i="45"/>
  <c r="K27" i="9"/>
  <c r="AJ24" i="45"/>
  <c r="G27" i="9"/>
  <c r="AC24" i="45"/>
  <c r="AE24" i="45"/>
  <c r="X24" i="45"/>
  <c r="H27" i="9"/>
  <c r="V24" i="45"/>
  <c r="AD24" i="45"/>
  <c r="I27" i="9"/>
  <c r="W24" i="45"/>
  <c r="J27" i="9"/>
  <c r="K21" i="9" l="1"/>
  <c r="L21" i="9"/>
  <c r="G21" i="9"/>
  <c r="H21" i="9"/>
  <c r="I21" i="9"/>
  <c r="J21" i="9"/>
  <c r="B27" i="48" l="1"/>
  <c r="G23" i="49"/>
  <c r="F23" i="49"/>
  <c r="E23" i="49"/>
  <c r="D23" i="49"/>
  <c r="C23" i="49"/>
  <c r="B23" i="49"/>
  <c r="M27" i="48" l="1" a="1"/>
  <c r="M27" i="48" s="1"/>
  <c r="N27" i="48" a="1"/>
  <c r="N27" i="48" s="1"/>
  <c r="K27" i="48" a="1"/>
  <c r="K27" i="48" s="1"/>
  <c r="J27" i="48" a="1"/>
  <c r="J27" i="48" s="1"/>
  <c r="L27" i="48" a="1"/>
  <c r="L27" i="48" s="1"/>
  <c r="I27" i="48" a="1"/>
  <c r="I27" i="48" s="1"/>
  <c r="H27" i="48" a="1"/>
  <c r="H27" i="48" s="1"/>
  <c r="C27" i="48" a="1"/>
  <c r="C27" i="48" s="1"/>
  <c r="G27" i="48" a="1"/>
  <c r="G27" i="48" s="1"/>
  <c r="E27" i="48" a="1"/>
  <c r="E27" i="48" s="1"/>
  <c r="F27" i="48" a="1"/>
  <c r="F27" i="48" s="1"/>
  <c r="D27" i="48" a="1"/>
  <c r="D27" i="48" s="1"/>
  <c r="N19" i="27" l="1"/>
  <c r="O19" i="27"/>
  <c r="P19" i="27"/>
  <c r="Q19" i="27"/>
  <c r="R19" i="27"/>
  <c r="S19" i="27"/>
  <c r="T19" i="27"/>
  <c r="U19" i="27"/>
  <c r="V19" i="27"/>
  <c r="W19" i="27"/>
  <c r="X19" i="27"/>
  <c r="E19" i="27"/>
  <c r="F19" i="27"/>
  <c r="G19" i="27"/>
  <c r="H19" i="27"/>
  <c r="I19" i="27"/>
  <c r="J19" i="27"/>
  <c r="K19" i="27"/>
  <c r="L19" i="27"/>
  <c r="M19" i="27"/>
  <c r="E2" i="28"/>
  <c r="E1" i="27" s="1"/>
  <c r="F2" i="28"/>
  <c r="F1" i="27" s="1"/>
  <c r="G2" i="28"/>
  <c r="G1" i="27" s="1"/>
  <c r="H2" i="28"/>
  <c r="H1" i="27" s="1"/>
  <c r="I2" i="28"/>
  <c r="I1" i="27" s="1"/>
  <c r="J2" i="28"/>
  <c r="J1" i="27" s="1"/>
  <c r="K2" i="28"/>
  <c r="K1" i="27" s="1"/>
  <c r="L2" i="28"/>
  <c r="L1" i="27" s="1"/>
  <c r="M2" i="28"/>
  <c r="M1" i="27" s="1"/>
  <c r="N2" i="28"/>
  <c r="N1" i="27" s="1"/>
  <c r="O2" i="28"/>
  <c r="O1" i="27" s="1"/>
  <c r="P2" i="28"/>
  <c r="P1" i="27" s="1"/>
  <c r="Q2" i="28"/>
  <c r="Q1" i="27" s="1"/>
  <c r="R2" i="28"/>
  <c r="R1" i="27" s="1"/>
  <c r="S2" i="28"/>
  <c r="S1" i="27" s="1"/>
  <c r="T2" i="28"/>
  <c r="T1" i="27" s="1"/>
  <c r="U2" i="28"/>
  <c r="U1" i="27" s="1"/>
  <c r="V2" i="28"/>
  <c r="V1" i="27" s="1"/>
  <c r="W2" i="28"/>
  <c r="W1" i="27" s="1"/>
  <c r="X2" i="28"/>
  <c r="X1" i="27" s="1"/>
  <c r="D2" i="28"/>
  <c r="D1" i="27" s="1"/>
  <c r="A14" i="45" l="1"/>
  <c r="A15" i="45"/>
  <c r="A16" i="45"/>
  <c r="A17" i="45"/>
  <c r="A18" i="45"/>
  <c r="A20" i="45"/>
  <c r="A21" i="45"/>
  <c r="A23" i="45"/>
  <c r="A24" i="45"/>
  <c r="A25" i="45"/>
  <c r="B29" i="25" l="1"/>
  <c r="B30" i="25" s="1"/>
  <c r="B22" i="25" s="1"/>
  <c r="B24" i="45" l="1"/>
  <c r="D24" i="45"/>
  <c r="E24" i="45"/>
  <c r="M24" i="45"/>
  <c r="U24" i="45"/>
  <c r="P24" i="45"/>
  <c r="Q24" i="45"/>
  <c r="R24" i="45"/>
  <c r="C24" i="45"/>
  <c r="S24" i="45"/>
  <c r="L24" i="45"/>
  <c r="F24" i="45"/>
  <c r="N24" i="45"/>
  <c r="O24" i="45"/>
  <c r="H24" i="45"/>
  <c r="J24" i="45"/>
  <c r="K24" i="45"/>
  <c r="T24" i="45"/>
  <c r="G24" i="45"/>
  <c r="I24" i="45"/>
  <c r="A1" i="9" l="1"/>
  <c r="A1" i="45"/>
  <c r="K18" i="28" l="1"/>
  <c r="S18" i="28"/>
  <c r="F18" i="28"/>
  <c r="L18" i="28"/>
  <c r="T18" i="28"/>
  <c r="J18" i="28"/>
  <c r="M18" i="28"/>
  <c r="U18" i="28"/>
  <c r="R18" i="28"/>
  <c r="E18" i="28"/>
  <c r="D18" i="28"/>
  <c r="N18" i="28"/>
  <c r="V18" i="28"/>
  <c r="G18" i="28"/>
  <c r="O18" i="28"/>
  <c r="W18" i="28"/>
  <c r="H18" i="28"/>
  <c r="P18" i="28"/>
  <c r="X18" i="28"/>
  <c r="I18" i="28"/>
  <c r="Q18" i="28"/>
  <c r="E27" i="9"/>
  <c r="D27" i="9"/>
  <c r="C27" i="9"/>
  <c r="B27" i="9"/>
  <c r="F27" i="9"/>
  <c r="G6" i="9" l="1"/>
  <c r="G13" i="9" s="1"/>
  <c r="G52" i="9" s="1"/>
  <c r="H6" i="9"/>
  <c r="H13" i="9" s="1"/>
  <c r="H52" i="9" s="1"/>
  <c r="I6" i="9"/>
  <c r="I13" i="9" s="1"/>
  <c r="I52" i="9" s="1"/>
  <c r="J6" i="9"/>
  <c r="J13" i="9" s="1"/>
  <c r="J52" i="9" s="1"/>
  <c r="K6" i="9"/>
  <c r="K13" i="9" s="1"/>
  <c r="K52" i="9" s="1"/>
  <c r="L6" i="9"/>
  <c r="L13" i="9" s="1"/>
  <c r="L52" i="9" s="1"/>
  <c r="B46" i="25"/>
  <c r="B53" i="25" s="1"/>
  <c r="V5" i="45" l="1" a="1"/>
  <c r="V5" i="45" s="1"/>
  <c r="J4" i="48"/>
  <c r="J24" i="48" s="1"/>
  <c r="K4" i="48"/>
  <c r="K24" i="48" s="1"/>
  <c r="L4" i="48"/>
  <c r="L24" i="48" s="1"/>
  <c r="M4" i="48"/>
  <c r="M24" i="48" s="1"/>
  <c r="N4" i="48"/>
  <c r="N24" i="48" s="1"/>
  <c r="N39" i="48" s="1"/>
  <c r="B41" i="25"/>
  <c r="B5" i="9"/>
  <c r="B4" i="45" s="1"/>
  <c r="D3" i="28" s="1"/>
  <c r="D2" i="27" s="1"/>
  <c r="N38" i="48" l="1"/>
  <c r="M38" i="48"/>
  <c r="M37" i="48"/>
  <c r="N37" i="48"/>
  <c r="L37" i="48"/>
  <c r="L36" i="48"/>
  <c r="M36" i="48"/>
  <c r="N36" i="48"/>
  <c r="K36" i="48"/>
  <c r="N35" i="48"/>
  <c r="J35" i="48"/>
  <c r="K35" i="48"/>
  <c r="L35" i="48"/>
  <c r="M35" i="48"/>
  <c r="W5" i="45" a="1"/>
  <c r="W5" i="45" s="1"/>
  <c r="V12" i="45" a="1"/>
  <c r="V12" i="45" s="1"/>
  <c r="V39" i="45" s="1"/>
  <c r="X5" i="45" l="1" a="1"/>
  <c r="X5" i="45" s="1"/>
  <c r="Y6" i="27"/>
  <c r="Y6" i="28"/>
  <c r="W12" i="45" a="1"/>
  <c r="W12" i="45" s="1"/>
  <c r="W39" i="45" s="1"/>
  <c r="Y5" i="45" l="1" a="1"/>
  <c r="Y5" i="45" s="1"/>
  <c r="Z6" i="27"/>
  <c r="Z6" i="28"/>
  <c r="X12" i="45" a="1"/>
  <c r="X12" i="45" s="1"/>
  <c r="X39" i="45" s="1"/>
  <c r="A6" i="45"/>
  <c r="A8" i="45"/>
  <c r="A9" i="45"/>
  <c r="A10" i="45"/>
  <c r="A11" i="45"/>
  <c r="A12" i="45"/>
  <c r="A13" i="45"/>
  <c r="A5" i="45"/>
  <c r="Z5" i="45" l="1" a="1"/>
  <c r="Z5" i="45" s="1"/>
  <c r="AA6" i="27"/>
  <c r="AA6" i="28"/>
  <c r="Y12" i="45" a="1"/>
  <c r="Y12" i="45" s="1"/>
  <c r="Y39" i="45" s="1"/>
  <c r="E8" i="25"/>
  <c r="E4" i="25"/>
  <c r="C9" i="9"/>
  <c r="C8" i="45" s="1" a="1"/>
  <c r="C8" i="45" s="1"/>
  <c r="D9" i="9"/>
  <c r="D8" i="45" s="1" a="1"/>
  <c r="D8" i="45" s="1"/>
  <c r="E9" i="9"/>
  <c r="E8" i="45" s="1" a="1"/>
  <c r="E8" i="45" s="1"/>
  <c r="F9" i="9"/>
  <c r="F8" i="45" s="1" a="1"/>
  <c r="F8" i="45" s="1"/>
  <c r="G8" i="45" a="1"/>
  <c r="G8" i="45" s="1"/>
  <c r="H8" i="45" a="1"/>
  <c r="H8" i="45" s="1"/>
  <c r="I8" i="45" a="1"/>
  <c r="I8" i="45" s="1"/>
  <c r="J8" i="45" a="1"/>
  <c r="J8" i="45" s="1"/>
  <c r="K8" i="45" a="1"/>
  <c r="K8" i="45" s="1"/>
  <c r="L8" i="45" a="1"/>
  <c r="L8" i="45" s="1"/>
  <c r="M8" i="45" a="1"/>
  <c r="M8" i="45" s="1"/>
  <c r="N8" i="45" a="1"/>
  <c r="N8" i="45" s="1"/>
  <c r="O8" i="45" a="1"/>
  <c r="O8" i="45" s="1"/>
  <c r="P8" i="45" a="1"/>
  <c r="P8" i="45" s="1"/>
  <c r="Q8" i="45" a="1"/>
  <c r="Q8" i="45" s="1"/>
  <c r="R8" i="45" a="1"/>
  <c r="R8" i="45" s="1"/>
  <c r="S8" i="45" a="1"/>
  <c r="S8" i="45" s="1"/>
  <c r="T8" i="45" a="1"/>
  <c r="T8" i="45" s="1"/>
  <c r="U8" i="45" a="1"/>
  <c r="U8" i="45" s="1"/>
  <c r="C10" i="9"/>
  <c r="C9" i="45" s="1" a="1"/>
  <c r="C9" i="45" s="1"/>
  <c r="D10" i="9"/>
  <c r="D9" i="45" s="1" a="1"/>
  <c r="D9" i="45" s="1"/>
  <c r="E10" i="9"/>
  <c r="E9" i="45" s="1" a="1"/>
  <c r="E9" i="45" s="1"/>
  <c r="F10" i="9"/>
  <c r="F9" i="45" s="1" a="1"/>
  <c r="F9" i="45" s="1"/>
  <c r="G9" i="45" a="1"/>
  <c r="G9" i="45" s="1"/>
  <c r="H9" i="45" a="1"/>
  <c r="H9" i="45" s="1"/>
  <c r="I9" i="45" a="1"/>
  <c r="I9" i="45" s="1"/>
  <c r="J9" i="45" a="1"/>
  <c r="J9" i="45" s="1"/>
  <c r="K9" i="45" a="1"/>
  <c r="K9" i="45" s="1"/>
  <c r="L9" i="45" a="1"/>
  <c r="L9" i="45" s="1"/>
  <c r="M9" i="45" a="1"/>
  <c r="M9" i="45" s="1"/>
  <c r="N9" i="45" a="1"/>
  <c r="N9" i="45" s="1"/>
  <c r="O9" i="45" a="1"/>
  <c r="O9" i="45" s="1"/>
  <c r="P9" i="45" a="1"/>
  <c r="P9" i="45" s="1"/>
  <c r="Q9" i="45" a="1"/>
  <c r="Q9" i="45" s="1"/>
  <c r="R9" i="45" a="1"/>
  <c r="R9" i="45" s="1"/>
  <c r="S9" i="45" a="1"/>
  <c r="S9" i="45" s="1"/>
  <c r="T9" i="45" a="1"/>
  <c r="T9" i="45" s="1"/>
  <c r="U9" i="45" a="1"/>
  <c r="U9" i="45" s="1"/>
  <c r="C11" i="9"/>
  <c r="C10" i="45" s="1" a="1"/>
  <c r="C10" i="45" s="1"/>
  <c r="D11" i="9"/>
  <c r="D10" i="45" s="1" a="1"/>
  <c r="D10" i="45" s="1"/>
  <c r="E11" i="9"/>
  <c r="E10" i="45" s="1" a="1"/>
  <c r="E10" i="45" s="1"/>
  <c r="F11" i="9"/>
  <c r="F10" i="45" s="1" a="1"/>
  <c r="F10" i="45" s="1"/>
  <c r="G10" i="45" a="1"/>
  <c r="G10" i="45" s="1"/>
  <c r="H10" i="45" a="1"/>
  <c r="H10" i="45" s="1"/>
  <c r="I10" i="45" a="1"/>
  <c r="I10" i="45" s="1"/>
  <c r="J10" i="45" a="1"/>
  <c r="J10" i="45" s="1"/>
  <c r="K10" i="45" a="1"/>
  <c r="K10" i="45" s="1"/>
  <c r="L10" i="45" a="1"/>
  <c r="L10" i="45" s="1"/>
  <c r="M10" i="45" a="1"/>
  <c r="M10" i="45" s="1"/>
  <c r="N10" i="45" a="1"/>
  <c r="N10" i="45" s="1"/>
  <c r="O10" i="45" a="1"/>
  <c r="O10" i="45" s="1"/>
  <c r="P10" i="45" a="1"/>
  <c r="P10" i="45" s="1"/>
  <c r="Q10" i="45" a="1"/>
  <c r="Q10" i="45" s="1"/>
  <c r="R10" i="45" a="1"/>
  <c r="R10" i="45" s="1"/>
  <c r="S10" i="45" a="1"/>
  <c r="S10" i="45" s="1"/>
  <c r="T10" i="45" a="1"/>
  <c r="T10" i="45" s="1"/>
  <c r="U10" i="45" a="1"/>
  <c r="U10" i="45" s="1"/>
  <c r="C12" i="9"/>
  <c r="C11" i="45" s="1" a="1"/>
  <c r="C11" i="45" s="1"/>
  <c r="D12" i="9"/>
  <c r="D11" i="45" s="1" a="1"/>
  <c r="D11" i="45" s="1"/>
  <c r="E12" i="9"/>
  <c r="E11" i="45" s="1" a="1"/>
  <c r="E11" i="45" s="1"/>
  <c r="F12" i="9"/>
  <c r="F11" i="45" s="1" a="1"/>
  <c r="F11" i="45" s="1"/>
  <c r="G11" i="45" a="1"/>
  <c r="G11" i="45" s="1"/>
  <c r="H11" i="45" a="1"/>
  <c r="H11" i="45" s="1"/>
  <c r="I11" i="45" a="1"/>
  <c r="I11" i="45" s="1"/>
  <c r="J11" i="45" a="1"/>
  <c r="J11" i="45" s="1"/>
  <c r="K11" i="45" a="1"/>
  <c r="K11" i="45" s="1"/>
  <c r="L11" i="45" a="1"/>
  <c r="L11" i="45" s="1"/>
  <c r="M11" i="45" a="1"/>
  <c r="M11" i="45" s="1"/>
  <c r="N11" i="45" a="1"/>
  <c r="N11" i="45" s="1"/>
  <c r="O11" i="45" a="1"/>
  <c r="O11" i="45" s="1"/>
  <c r="P11" i="45" a="1"/>
  <c r="P11" i="45" s="1"/>
  <c r="Q11" i="45" a="1"/>
  <c r="Q11" i="45" s="1"/>
  <c r="R11" i="45" a="1"/>
  <c r="R11" i="45" s="1"/>
  <c r="S11" i="45" a="1"/>
  <c r="S11" i="45" s="1"/>
  <c r="T11" i="45" a="1"/>
  <c r="T11" i="45" s="1"/>
  <c r="U11" i="45" a="1"/>
  <c r="U11" i="45" s="1"/>
  <c r="B10" i="9"/>
  <c r="B9" i="45" s="1" a="1"/>
  <c r="B9" i="45" s="1"/>
  <c r="B11" i="9"/>
  <c r="B10" i="45" s="1" a="1"/>
  <c r="B10" i="45" s="1"/>
  <c r="B12" i="9"/>
  <c r="B11" i="45" s="1" a="1"/>
  <c r="B11" i="45" s="1"/>
  <c r="B9" i="9"/>
  <c r="B8" i="45" s="1" a="1"/>
  <c r="B8" i="45" s="1"/>
  <c r="C7" i="9"/>
  <c r="C6" i="45" s="1" a="1"/>
  <c r="C6" i="45" s="1"/>
  <c r="D7" i="9"/>
  <c r="D6" i="45" s="1" a="1"/>
  <c r="D6" i="45" s="1"/>
  <c r="E7" i="9"/>
  <c r="E6" i="45" s="1" a="1"/>
  <c r="E6" i="45" s="1"/>
  <c r="F7" i="9"/>
  <c r="F6" i="45" s="1" a="1"/>
  <c r="F6" i="45" s="1"/>
  <c r="G6" i="45" a="1"/>
  <c r="G6" i="45" s="1"/>
  <c r="H6" i="45" a="1"/>
  <c r="H6" i="45" s="1"/>
  <c r="I6" i="45" a="1"/>
  <c r="I6" i="45" s="1"/>
  <c r="J6" i="45" a="1"/>
  <c r="J6" i="45" s="1"/>
  <c r="K6" i="45" a="1"/>
  <c r="K6" i="45" s="1"/>
  <c r="L6" i="45" a="1"/>
  <c r="L6" i="45" s="1"/>
  <c r="M6" i="45" a="1"/>
  <c r="M6" i="45" s="1"/>
  <c r="N6" i="45" a="1"/>
  <c r="N6" i="45" s="1"/>
  <c r="O6" i="45" a="1"/>
  <c r="O6" i="45" s="1"/>
  <c r="P6" i="45" a="1"/>
  <c r="P6" i="45" s="1"/>
  <c r="Q6" i="45" a="1"/>
  <c r="Q6" i="45" s="1"/>
  <c r="R6" i="45" a="1"/>
  <c r="R6" i="45" s="1"/>
  <c r="S6" i="45" a="1"/>
  <c r="S6" i="45" s="1"/>
  <c r="T6" i="45" a="1"/>
  <c r="T6" i="45" s="1"/>
  <c r="U6" i="45" a="1"/>
  <c r="U6" i="45" s="1"/>
  <c r="B7" i="9"/>
  <c r="B6" i="45" s="1" a="1"/>
  <c r="B6" i="45" s="1"/>
  <c r="C6" i="9"/>
  <c r="C5" i="45" s="1" a="1"/>
  <c r="C5" i="45" s="1"/>
  <c r="D6" i="9"/>
  <c r="D5" i="45" s="1" a="1"/>
  <c r="D5" i="45" s="1"/>
  <c r="E6" i="9"/>
  <c r="E5" i="45" s="1" a="1"/>
  <c r="E5" i="45" s="1"/>
  <c r="F6" i="9"/>
  <c r="F5" i="45" s="1" a="1"/>
  <c r="F5" i="45" s="1"/>
  <c r="G5" i="45" a="1"/>
  <c r="G5" i="45" s="1"/>
  <c r="H5" i="45" a="1"/>
  <c r="H5" i="45" s="1"/>
  <c r="I5" i="45" a="1"/>
  <c r="I5" i="45" s="1"/>
  <c r="J5" i="45" a="1"/>
  <c r="J5" i="45" s="1"/>
  <c r="K5" i="45" a="1"/>
  <c r="K5" i="45" s="1"/>
  <c r="L5" i="45" a="1"/>
  <c r="L5" i="45" s="1"/>
  <c r="M5" i="45" a="1"/>
  <c r="M5" i="45" s="1"/>
  <c r="N5" i="45" a="1"/>
  <c r="N5" i="45" s="1"/>
  <c r="O5" i="45" a="1"/>
  <c r="O5" i="45" s="1"/>
  <c r="P5" i="45" a="1"/>
  <c r="P5" i="45" s="1"/>
  <c r="Q5" i="45" a="1"/>
  <c r="Q5" i="45" s="1"/>
  <c r="R5" i="45" a="1"/>
  <c r="R5" i="45" s="1"/>
  <c r="S5" i="45" a="1"/>
  <c r="S5" i="45" s="1"/>
  <c r="T5" i="45" a="1"/>
  <c r="T5" i="45" s="1"/>
  <c r="U5" i="45" a="1"/>
  <c r="U5" i="45" s="1"/>
  <c r="B6" i="9"/>
  <c r="D4" i="48"/>
  <c r="D24" i="48" s="1"/>
  <c r="D29" i="48" s="1"/>
  <c r="E4" i="48"/>
  <c r="F4" i="48"/>
  <c r="G4" i="48"/>
  <c r="H4" i="48"/>
  <c r="I4" i="48"/>
  <c r="C4" i="48"/>
  <c r="AA5" i="45" l="1" a="1"/>
  <c r="AA5" i="45" s="1"/>
  <c r="AB6" i="27"/>
  <c r="AB6" i="28"/>
  <c r="Z12" i="45" a="1"/>
  <c r="Z12" i="45" s="1"/>
  <c r="Z39" i="45" s="1"/>
  <c r="B5" i="45" a="1"/>
  <c r="B5" i="45" s="1"/>
  <c r="B13" i="9"/>
  <c r="B12" i="45" s="1"/>
  <c r="B17" i="25"/>
  <c r="E7" i="25" l="1"/>
  <c r="B18" i="25"/>
  <c r="E9" i="25" s="1"/>
  <c r="AB5" i="45" a="1"/>
  <c r="AB5" i="45" s="1"/>
  <c r="AC6" i="27"/>
  <c r="AC6" i="28"/>
  <c r="AA12" i="45" a="1"/>
  <c r="AA12" i="45" s="1"/>
  <c r="AA39" i="45" s="1"/>
  <c r="AC5" i="45" l="1" a="1"/>
  <c r="AC5" i="45" s="1"/>
  <c r="AD6" i="28"/>
  <c r="AD6" i="27"/>
  <c r="AB12" i="45" a="1"/>
  <c r="AB12" i="45" s="1"/>
  <c r="AB39" i="45" s="1"/>
  <c r="AD5" i="45" l="1" a="1"/>
  <c r="AD5" i="45" s="1"/>
  <c r="AE5" i="45" a="1"/>
  <c r="AE5" i="45" s="1"/>
  <c r="AE6" i="28"/>
  <c r="AE6" i="27"/>
  <c r="AC12" i="45" a="1"/>
  <c r="AC12" i="45" s="1"/>
  <c r="AC39" i="45" s="1"/>
  <c r="A38" i="25"/>
  <c r="AG6" i="28" l="1"/>
  <c r="AG6" i="27"/>
  <c r="AE12" i="45" a="1"/>
  <c r="AE12" i="45" s="1"/>
  <c r="AE39" i="45" s="1"/>
  <c r="AF6" i="28"/>
  <c r="AF6" i="27"/>
  <c r="AD12" i="45" a="1"/>
  <c r="AD12" i="45" s="1"/>
  <c r="AD39" i="45" s="1"/>
  <c r="F21" i="9"/>
  <c r="C21" i="9"/>
  <c r="E21" i="9"/>
  <c r="B21" i="9"/>
  <c r="D21" i="9"/>
  <c r="D19" i="27" l="1"/>
  <c r="C3" i="48" l="1"/>
  <c r="B19" i="48" l="1"/>
  <c r="B5" i="48"/>
  <c r="B6" i="48" s="1"/>
  <c r="D25" i="48"/>
  <c r="H24" i="48" l="1"/>
  <c r="I24" i="48"/>
  <c r="J34" i="48" s="1"/>
  <c r="C24" i="48"/>
  <c r="E24" i="48"/>
  <c r="G24" i="48"/>
  <c r="F24" i="48"/>
  <c r="C5" i="9"/>
  <c r="C4" i="45" s="1"/>
  <c r="E3" i="28" s="1"/>
  <c r="E2" i="27" s="1"/>
  <c r="D3" i="48"/>
  <c r="E25" i="48"/>
  <c r="K34" i="48" l="1"/>
  <c r="L34" i="48"/>
  <c r="M34" i="48"/>
  <c r="N34" i="48"/>
  <c r="J32" i="48"/>
  <c r="L32" i="48"/>
  <c r="M32" i="48"/>
  <c r="K32" i="48"/>
  <c r="N32" i="48"/>
  <c r="M29" i="48"/>
  <c r="J29" i="48"/>
  <c r="K29" i="48"/>
  <c r="N29" i="48"/>
  <c r="L29" i="48"/>
  <c r="J33" i="48"/>
  <c r="K33" i="48"/>
  <c r="L33" i="48"/>
  <c r="M33" i="48"/>
  <c r="N33" i="48"/>
  <c r="L31" i="48"/>
  <c r="J31" i="48"/>
  <c r="M31" i="48"/>
  <c r="K31" i="48"/>
  <c r="N31" i="48"/>
  <c r="J30" i="48"/>
  <c r="K30" i="48"/>
  <c r="L30" i="48"/>
  <c r="N30" i="48"/>
  <c r="M30" i="48"/>
  <c r="E29" i="48"/>
  <c r="F29" i="48"/>
  <c r="G29" i="48"/>
  <c r="H29" i="48"/>
  <c r="I29" i="48"/>
  <c r="C25" i="48"/>
  <c r="G31" i="48"/>
  <c r="H31" i="48"/>
  <c r="I31" i="48"/>
  <c r="F30" i="48"/>
  <c r="H30" i="48"/>
  <c r="G30" i="48"/>
  <c r="I30" i="48"/>
  <c r="H32" i="48"/>
  <c r="I32" i="48"/>
  <c r="I33" i="48"/>
  <c r="F13" i="9"/>
  <c r="E13" i="9"/>
  <c r="D13" i="9"/>
  <c r="C13" i="9"/>
  <c r="C6" i="48"/>
  <c r="C19" i="48" s="1"/>
  <c r="D5" i="9"/>
  <c r="D4" i="45" s="1"/>
  <c r="F3" i="28" s="1"/>
  <c r="F2" i="27" s="1"/>
  <c r="E3" i="48"/>
  <c r="H33" i="48"/>
  <c r="G32" i="48"/>
  <c r="I34" i="48"/>
  <c r="F31" i="48"/>
  <c r="E30" i="48"/>
  <c r="J28" i="48" l="1"/>
  <c r="J59" i="48" s="1"/>
  <c r="L28" i="48"/>
  <c r="L59" i="48" s="1"/>
  <c r="N28" i="48"/>
  <c r="N59" i="48" s="1"/>
  <c r="M28" i="48"/>
  <c r="M59" i="48" s="1"/>
  <c r="K28" i="48"/>
  <c r="K59" i="48" s="1"/>
  <c r="O6" i="27"/>
  <c r="O6" i="28"/>
  <c r="B39" i="45"/>
  <c r="D6" i="28"/>
  <c r="N6" i="28"/>
  <c r="N6" i="27"/>
  <c r="I6" i="27"/>
  <c r="I6" i="28"/>
  <c r="K6" i="27"/>
  <c r="K6" i="28"/>
  <c r="S6" i="27"/>
  <c r="S6" i="28"/>
  <c r="P6" i="27"/>
  <c r="P6" i="28"/>
  <c r="X6" i="27"/>
  <c r="X6" i="28"/>
  <c r="C52" i="9"/>
  <c r="E6" i="27"/>
  <c r="E6" i="28"/>
  <c r="L6" i="27"/>
  <c r="L6" i="28"/>
  <c r="D52" i="9"/>
  <c r="F6" i="27"/>
  <c r="F6" i="28"/>
  <c r="Q6" i="27"/>
  <c r="Q6" i="28"/>
  <c r="E52" i="9"/>
  <c r="G6" i="27"/>
  <c r="G6" i="28"/>
  <c r="R6" i="27"/>
  <c r="R6" i="28"/>
  <c r="W6" i="27"/>
  <c r="W6" i="28"/>
  <c r="V6" i="28"/>
  <c r="V6" i="27"/>
  <c r="J6" i="27"/>
  <c r="J6" i="28"/>
  <c r="U6" i="28"/>
  <c r="U6" i="27"/>
  <c r="M6" i="27"/>
  <c r="M6" i="28"/>
  <c r="T6" i="27"/>
  <c r="T6" i="28"/>
  <c r="F52" i="9"/>
  <c r="H6" i="27"/>
  <c r="H6" i="28"/>
  <c r="M12" i="45" a="1"/>
  <c r="M12" i="45" s="1"/>
  <c r="M39" i="45" s="1"/>
  <c r="G12" i="45" a="1"/>
  <c r="G12" i="45" s="1"/>
  <c r="G39" i="45" s="1"/>
  <c r="L12" i="45" a="1"/>
  <c r="L12" i="45" s="1"/>
  <c r="L39" i="45" s="1"/>
  <c r="I12" i="45" a="1"/>
  <c r="I12" i="45" s="1"/>
  <c r="I39" i="45" s="1"/>
  <c r="Q12" i="45" a="1"/>
  <c r="Q12" i="45" s="1"/>
  <c r="Q39" i="45" s="1"/>
  <c r="N12" i="45" a="1"/>
  <c r="N12" i="45" s="1"/>
  <c r="N39" i="45" s="1"/>
  <c r="P12" i="45" a="1"/>
  <c r="P12" i="45" s="1"/>
  <c r="P39" i="45" s="1"/>
  <c r="C12" i="45" a="1"/>
  <c r="C12" i="45" s="1"/>
  <c r="C39" i="45" s="1"/>
  <c r="J12" i="45" a="1"/>
  <c r="J12" i="45" s="1"/>
  <c r="J39" i="45" s="1"/>
  <c r="D12" i="45" a="1"/>
  <c r="D12" i="45" s="1"/>
  <c r="D39" i="45" s="1"/>
  <c r="O12" i="45" a="1"/>
  <c r="O12" i="45" s="1"/>
  <c r="O39" i="45" s="1"/>
  <c r="E12" i="45" a="1"/>
  <c r="E12" i="45" s="1"/>
  <c r="E39" i="45" s="1"/>
  <c r="U12" i="45" a="1"/>
  <c r="U12" i="45" s="1"/>
  <c r="U39" i="45" s="1"/>
  <c r="T12" i="45" a="1"/>
  <c r="T12" i="45" s="1"/>
  <c r="T39" i="45" s="1"/>
  <c r="H12" i="45" a="1"/>
  <c r="H12" i="45" s="1"/>
  <c r="H39" i="45" s="1"/>
  <c r="S12" i="45" a="1"/>
  <c r="S12" i="45" s="1"/>
  <c r="S39" i="45" s="1"/>
  <c r="K12" i="45" a="1"/>
  <c r="K12" i="45" s="1"/>
  <c r="K39" i="45" s="1"/>
  <c r="R12" i="45" a="1"/>
  <c r="R12" i="45" s="1"/>
  <c r="R39" i="45" s="1"/>
  <c r="F12" i="45" a="1"/>
  <c r="F12" i="45" s="1"/>
  <c r="F39" i="45" s="1"/>
  <c r="C10" i="48"/>
  <c r="C28" i="48"/>
  <c r="C59" i="48" s="1"/>
  <c r="G28" i="48"/>
  <c r="H28" i="48"/>
  <c r="F28" i="48"/>
  <c r="I28" i="48"/>
  <c r="D28" i="48"/>
  <c r="D59" i="48" s="1"/>
  <c r="E28" i="48"/>
  <c r="E59" i="48" s="1"/>
  <c r="D6" i="48"/>
  <c r="B52" i="9"/>
  <c r="D6" i="27"/>
  <c r="E5" i="9"/>
  <c r="E4" i="45" s="1"/>
  <c r="G3" i="28" s="1"/>
  <c r="G2" i="27" s="1"/>
  <c r="F3" i="48"/>
  <c r="F25" i="48"/>
  <c r="C63" i="48" l="1"/>
  <c r="C20" i="48"/>
  <c r="C11" i="48" s="1"/>
  <c r="D14" i="28"/>
  <c r="D15" i="27" s="1"/>
  <c r="C65" i="48"/>
  <c r="D19" i="48"/>
  <c r="B14" i="9"/>
  <c r="D10" i="48"/>
  <c r="E6" i="48"/>
  <c r="E19" i="48" s="1"/>
  <c r="C60" i="48"/>
  <c r="D60" i="48" s="1"/>
  <c r="E60" i="48" s="1"/>
  <c r="F5" i="9"/>
  <c r="F4" i="45" s="1"/>
  <c r="H3" i="28" s="1"/>
  <c r="H2" i="27" s="1"/>
  <c r="G3" i="48"/>
  <c r="F59" i="48"/>
  <c r="G25" i="48"/>
  <c r="F6" i="48" l="1"/>
  <c r="F19" i="48" s="1"/>
  <c r="D7" i="28"/>
  <c r="B13" i="45"/>
  <c r="C14" i="9"/>
  <c r="C53" i="9" s="1"/>
  <c r="D65" i="48"/>
  <c r="E14" i="28"/>
  <c r="E15" i="27" s="1"/>
  <c r="D63" i="48"/>
  <c r="D20" i="48"/>
  <c r="D11" i="48" s="1"/>
  <c r="E10" i="48"/>
  <c r="G5" i="9"/>
  <c r="G4" i="45" s="1"/>
  <c r="I3" i="28" s="1"/>
  <c r="I2" i="27" s="1"/>
  <c r="H3" i="48"/>
  <c r="G59" i="48"/>
  <c r="F60" i="48"/>
  <c r="H25" i="48"/>
  <c r="E7" i="28" l="1"/>
  <c r="E7" i="27"/>
  <c r="F14" i="28"/>
  <c r="F15" i="27" s="1"/>
  <c r="E63" i="48"/>
  <c r="E65" i="48"/>
  <c r="E20" i="48"/>
  <c r="D14" i="9"/>
  <c r="C13" i="45" a="1"/>
  <c r="C13" i="45" s="1"/>
  <c r="C40" i="45" s="1"/>
  <c r="F10" i="48"/>
  <c r="G6" i="48"/>
  <c r="G19" i="48" s="1"/>
  <c r="H5" i="9"/>
  <c r="H4" i="45" s="1"/>
  <c r="J3" i="28" s="1"/>
  <c r="J2" i="27" s="1"/>
  <c r="I3" i="48"/>
  <c r="J3" i="48" s="1"/>
  <c r="K3" i="48" s="1"/>
  <c r="L3" i="48" s="1"/>
  <c r="M3" i="48" s="1"/>
  <c r="I59" i="48"/>
  <c r="H59" i="48"/>
  <c r="G60" i="48"/>
  <c r="I25" i="48"/>
  <c r="N3" i="48" l="1"/>
  <c r="N19" i="48" s="1"/>
  <c r="M14" i="9" s="1"/>
  <c r="M42" i="9" s="1"/>
  <c r="M19" i="48"/>
  <c r="E14" i="9"/>
  <c r="G7" i="27" s="1"/>
  <c r="G14" i="28"/>
  <c r="G15" i="27" s="1"/>
  <c r="F63" i="48"/>
  <c r="F65" i="48"/>
  <c r="F20" i="48"/>
  <c r="F11" i="48" s="1"/>
  <c r="F7" i="28"/>
  <c r="F7" i="27"/>
  <c r="D53" i="9"/>
  <c r="E11" i="48"/>
  <c r="D13" i="45" a="1"/>
  <c r="D13" i="45" s="1"/>
  <c r="D40" i="45" s="1"/>
  <c r="G10" i="48"/>
  <c r="H6" i="48"/>
  <c r="H19" i="48" s="1"/>
  <c r="I5" i="9"/>
  <c r="I4" i="45" s="1"/>
  <c r="K3" i="28" s="1"/>
  <c r="K2" i="27" s="1"/>
  <c r="H60" i="48"/>
  <c r="I60" i="48" s="1"/>
  <c r="J60" i="48" s="1"/>
  <c r="K60" i="48" s="1"/>
  <c r="L60" i="48" s="1"/>
  <c r="M60" i="48" s="1"/>
  <c r="N60" i="48" s="1"/>
  <c r="G7" i="28" l="1"/>
  <c r="E53" i="9"/>
  <c r="H14" i="28"/>
  <c r="H15" i="27" s="1"/>
  <c r="G65" i="48"/>
  <c r="G63" i="48"/>
  <c r="F14" i="9"/>
  <c r="F53" i="9" s="1"/>
  <c r="G14" i="9"/>
  <c r="G20" i="48"/>
  <c r="G11" i="48" s="1"/>
  <c r="E13" i="45" a="1"/>
  <c r="E13" i="45" s="1"/>
  <c r="E40" i="45" s="1"/>
  <c r="H10" i="48"/>
  <c r="I6" i="48"/>
  <c r="I19" i="48" s="1"/>
  <c r="J5" i="9"/>
  <c r="J4" i="45" s="1"/>
  <c r="L3" i="28" s="1"/>
  <c r="L2" i="27" s="1"/>
  <c r="J6" i="48" l="1"/>
  <c r="J19" i="48" s="1"/>
  <c r="H7" i="27"/>
  <c r="G53" i="9"/>
  <c r="G42" i="9"/>
  <c r="H7" i="28"/>
  <c r="H65" i="48"/>
  <c r="G16" i="9" s="1"/>
  <c r="I14" i="28"/>
  <c r="I15" i="27" s="1"/>
  <c r="H63" i="48"/>
  <c r="H14" i="9"/>
  <c r="H20" i="48"/>
  <c r="F13" i="45" a="1"/>
  <c r="F13" i="45" s="1"/>
  <c r="F40" i="45" s="1"/>
  <c r="I10" i="48"/>
  <c r="K5" i="9"/>
  <c r="K4" i="45" s="1"/>
  <c r="M3" i="28" s="1"/>
  <c r="M2" i="27" s="1"/>
  <c r="J10" i="48" l="1"/>
  <c r="K6" i="48"/>
  <c r="K19" i="48" s="1"/>
  <c r="H53" i="9"/>
  <c r="H42" i="9"/>
  <c r="I14" i="9"/>
  <c r="J63" i="48"/>
  <c r="J65" i="48"/>
  <c r="I7" i="27"/>
  <c r="I7" i="28"/>
  <c r="I65" i="48"/>
  <c r="H16" i="9" s="1"/>
  <c r="J14" i="28"/>
  <c r="J15" i="27" s="1"/>
  <c r="I63" i="48"/>
  <c r="I20" i="48"/>
  <c r="H11" i="48"/>
  <c r="G13" i="45" a="1"/>
  <c r="G13" i="45" s="1"/>
  <c r="G40" i="45" s="1"/>
  <c r="L5" i="9"/>
  <c r="M5" i="9" s="1"/>
  <c r="L6" i="48" l="1"/>
  <c r="K10" i="48"/>
  <c r="I11" i="48"/>
  <c r="J20" i="48"/>
  <c r="J14" i="9"/>
  <c r="K63" i="48"/>
  <c r="K65" i="48"/>
  <c r="I53" i="9"/>
  <c r="I42" i="9"/>
  <c r="J67" i="48"/>
  <c r="I16" i="9"/>
  <c r="J7" i="27"/>
  <c r="J7" i="28"/>
  <c r="K7" i="27"/>
  <c r="K14" i="28"/>
  <c r="K15" i="27" s="1"/>
  <c r="H13" i="45" a="1"/>
  <c r="H13" i="45" s="1"/>
  <c r="H40" i="45" s="1"/>
  <c r="L4" i="45"/>
  <c r="N3" i="28" s="1"/>
  <c r="N2" i="27" s="1"/>
  <c r="L10" i="48" l="1"/>
  <c r="L19" i="48"/>
  <c r="K14" i="9" s="1"/>
  <c r="M6" i="48"/>
  <c r="N6" i="48" s="1"/>
  <c r="K20" i="48"/>
  <c r="J11" i="48"/>
  <c r="J16" i="9"/>
  <c r="K67" i="48"/>
  <c r="J18" i="9" s="1"/>
  <c r="J53" i="9"/>
  <c r="J42" i="9"/>
  <c r="I18" i="9"/>
  <c r="K7" i="28"/>
  <c r="L7" i="27"/>
  <c r="L14" i="28"/>
  <c r="L15" i="27" s="1"/>
  <c r="I13" i="45" a="1"/>
  <c r="I13" i="45" s="1"/>
  <c r="I40" i="45" s="1"/>
  <c r="M4" i="45"/>
  <c r="O3" i="28" s="1"/>
  <c r="O2" i="27" s="1"/>
  <c r="L65" i="48" l="1"/>
  <c r="L67" i="48" s="1"/>
  <c r="L63" i="48"/>
  <c r="M10" i="48"/>
  <c r="N10" i="48"/>
  <c r="K42" i="9"/>
  <c r="K53" i="9"/>
  <c r="L14" i="9"/>
  <c r="M65" i="48"/>
  <c r="M63" i="48"/>
  <c r="L20" i="48"/>
  <c r="K11" i="48"/>
  <c r="L7" i="28"/>
  <c r="M7" i="28"/>
  <c r="M14" i="28"/>
  <c r="M15" i="27" s="1"/>
  <c r="J13" i="45" a="1"/>
  <c r="J13" i="45" s="1"/>
  <c r="J40" i="45" s="1"/>
  <c r="N4" i="45"/>
  <c r="P3" i="28" s="1"/>
  <c r="P2" i="27" s="1"/>
  <c r="K18" i="9" l="1"/>
  <c r="K16" i="9"/>
  <c r="L53" i="9"/>
  <c r="L42" i="9"/>
  <c r="M20" i="48"/>
  <c r="L11" i="48"/>
  <c r="N63" i="48"/>
  <c r="N65" i="48"/>
  <c r="M16" i="9" s="1"/>
  <c r="L16" i="9"/>
  <c r="M67" i="48"/>
  <c r="L18" i="9" s="1"/>
  <c r="M7" i="27"/>
  <c r="N7" i="28"/>
  <c r="N14" i="28"/>
  <c r="N15" i="27" s="1"/>
  <c r="K13" i="45" a="1"/>
  <c r="K13" i="45" s="1"/>
  <c r="K40" i="45" s="1"/>
  <c r="O4" i="45"/>
  <c r="Q3" i="28" s="1"/>
  <c r="Q2" i="27" s="1"/>
  <c r="N67" i="48" l="1"/>
  <c r="M18" i="9" s="1"/>
  <c r="M11" i="48"/>
  <c r="N20" i="48"/>
  <c r="N7" i="27"/>
  <c r="O7" i="27"/>
  <c r="O14" i="28"/>
  <c r="O15" i="27" s="1"/>
  <c r="L13" i="45" a="1"/>
  <c r="L13" i="45" s="1"/>
  <c r="L40" i="45" s="1"/>
  <c r="P4" i="45"/>
  <c r="R3" i="28" s="1"/>
  <c r="R2" i="27" s="1"/>
  <c r="N11" i="48" l="1"/>
  <c r="O7" i="28"/>
  <c r="P7" i="27"/>
  <c r="P14" i="28"/>
  <c r="P15" i="27" s="1"/>
  <c r="M13" i="45" a="1"/>
  <c r="M13" i="45" s="1"/>
  <c r="M40" i="45" s="1"/>
  <c r="Q4" i="45"/>
  <c r="S3" i="28" s="1"/>
  <c r="S2" i="27" s="1"/>
  <c r="P7" i="28" l="1"/>
  <c r="Q7" i="28"/>
  <c r="Q14" i="28"/>
  <c r="Q15" i="27" s="1"/>
  <c r="N13" i="45" a="1"/>
  <c r="N13" i="45" s="1"/>
  <c r="N40" i="45" s="1"/>
  <c r="R4" i="45"/>
  <c r="T3" i="28" s="1"/>
  <c r="T2" i="27" s="1"/>
  <c r="Q7" i="27" l="1"/>
  <c r="R7" i="28"/>
  <c r="R14" i="28"/>
  <c r="R15" i="27" s="1"/>
  <c r="O13" i="45" a="1"/>
  <c r="O13" i="45" s="1"/>
  <c r="O40" i="45" s="1"/>
  <c r="S4" i="45"/>
  <c r="U3" i="28" s="1"/>
  <c r="U2" i="27" s="1"/>
  <c r="R7" i="27" l="1"/>
  <c r="S7" i="28"/>
  <c r="S14" i="28"/>
  <c r="S15" i="27" s="1"/>
  <c r="P13" i="45" a="1"/>
  <c r="P13" i="45" s="1"/>
  <c r="P40" i="45" s="1"/>
  <c r="T4" i="45"/>
  <c r="V3" i="28" s="1"/>
  <c r="V2" i="27" s="1"/>
  <c r="S7" i="27" l="1"/>
  <c r="T7" i="27"/>
  <c r="T14" i="28"/>
  <c r="T15" i="27" s="1"/>
  <c r="Q13" i="45" a="1"/>
  <c r="Q13" i="45" s="1"/>
  <c r="Q40" i="45" s="1"/>
  <c r="U4" i="45"/>
  <c r="W3" i="28" s="1"/>
  <c r="W2" i="27" s="1"/>
  <c r="V4" i="45" l="1"/>
  <c r="X3" i="28" s="1"/>
  <c r="X2" i="27" s="1"/>
  <c r="T7" i="28"/>
  <c r="U14" i="28"/>
  <c r="U15" i="27" s="1"/>
  <c r="U7" i="27"/>
  <c r="R13" i="45" a="1"/>
  <c r="R13" i="45" s="1"/>
  <c r="R40" i="45" s="1"/>
  <c r="W4" i="45" l="1"/>
  <c r="Y3" i="28" s="1"/>
  <c r="Y2" i="27" s="1"/>
  <c r="V7" i="28"/>
  <c r="V14" i="28"/>
  <c r="V15" i="27" s="1"/>
  <c r="U7" i="28"/>
  <c r="S13" i="45" a="1"/>
  <c r="S13" i="45" s="1"/>
  <c r="S40" i="45" s="1"/>
  <c r="X4" i="45" l="1"/>
  <c r="Z3" i="28" s="1"/>
  <c r="Z2" i="27" s="1"/>
  <c r="V7" i="27"/>
  <c r="W7" i="28"/>
  <c r="W14" i="28"/>
  <c r="W15" i="27" s="1"/>
  <c r="T13" i="45" a="1"/>
  <c r="T13" i="45" s="1"/>
  <c r="T40" i="45" s="1"/>
  <c r="Y4" i="45" l="1"/>
  <c r="AA3" i="28" s="1"/>
  <c r="AA2" i="27" s="1"/>
  <c r="Y14" i="28"/>
  <c r="Y15" i="27" s="1"/>
  <c r="V13" i="45" a="1"/>
  <c r="V13" i="45" s="1"/>
  <c r="V17" i="45" a="1"/>
  <c r="V17" i="45" s="1"/>
  <c r="V15" i="45" a="1"/>
  <c r="V15" i="45" s="1"/>
  <c r="W7" i="27"/>
  <c r="X14" i="28"/>
  <c r="X15" i="27" s="1"/>
  <c r="U13" i="45" a="1"/>
  <c r="U13" i="45" s="1"/>
  <c r="U40" i="45" s="1"/>
  <c r="Z4" i="45" l="1"/>
  <c r="AB3" i="28" s="1"/>
  <c r="AB2" i="27" s="1"/>
  <c r="W13" i="45" a="1"/>
  <c r="W13" i="45" s="1"/>
  <c r="Y7" i="27"/>
  <c r="Y7" i="28"/>
  <c r="Z14" i="28"/>
  <c r="Z15" i="27" s="1"/>
  <c r="W15" i="45" a="1"/>
  <c r="W15" i="45" s="1"/>
  <c r="W17" i="45" a="1"/>
  <c r="W17" i="45" s="1"/>
  <c r="V40" i="45"/>
  <c r="V29" i="45"/>
  <c r="X7" i="27"/>
  <c r="X7" i="28"/>
  <c r="AA4" i="45" l="1"/>
  <c r="AC3" i="28" s="1"/>
  <c r="AC2" i="27" s="1"/>
  <c r="X17" i="45" a="1"/>
  <c r="X17" i="45" s="1"/>
  <c r="X15" i="45" a="1"/>
  <c r="X15" i="45" s="1"/>
  <c r="W40" i="45"/>
  <c r="W29" i="45"/>
  <c r="Z7" i="28"/>
  <c r="Z7" i="27"/>
  <c r="X13" i="45" a="1"/>
  <c r="X13" i="45" s="1"/>
  <c r="AA14" i="28"/>
  <c r="AA15" i="27" s="1"/>
  <c r="C42" i="9"/>
  <c r="D67" i="48"/>
  <c r="C16" i="9"/>
  <c r="C15" i="45" s="1" a="1"/>
  <c r="C15" i="45" s="1"/>
  <c r="AB4" i="45" l="1"/>
  <c r="AD3" i="28" s="1"/>
  <c r="AD2" i="27" s="1"/>
  <c r="AA7" i="28"/>
  <c r="AA7" i="27"/>
  <c r="Y13" i="45" a="1"/>
  <c r="Y13" i="45" s="1"/>
  <c r="AB14" i="28"/>
  <c r="AB15" i="27" s="1"/>
  <c r="X40" i="45"/>
  <c r="X29" i="45"/>
  <c r="Y17" i="45" a="1"/>
  <c r="Y17" i="45" s="1"/>
  <c r="Y15" i="45" a="1"/>
  <c r="Y15" i="45" s="1"/>
  <c r="C29" i="45"/>
  <c r="C18" i="9"/>
  <c r="C17" i="45" s="1" a="1"/>
  <c r="C17" i="45" s="1"/>
  <c r="B16" i="9"/>
  <c r="B15" i="45" s="1" a="1"/>
  <c r="B15" i="45" s="1"/>
  <c r="AC4" i="45" l="1"/>
  <c r="AE3" i="28" s="1"/>
  <c r="AE2" i="27" s="1"/>
  <c r="Z17" i="45" a="1"/>
  <c r="Z17" i="45" s="1"/>
  <c r="Z15" i="45" a="1"/>
  <c r="Z15" i="45" s="1"/>
  <c r="AC14" i="28"/>
  <c r="AC15" i="27" s="1"/>
  <c r="AB7" i="28"/>
  <c r="Z13" i="45" a="1"/>
  <c r="Z13" i="45" s="1"/>
  <c r="AB7" i="27"/>
  <c r="Y29" i="45"/>
  <c r="Y40" i="45"/>
  <c r="C66" i="48"/>
  <c r="C13" i="48" s="1"/>
  <c r="C67" i="48"/>
  <c r="C64" i="48"/>
  <c r="D64" i="48" s="1"/>
  <c r="AD4" i="45" l="1"/>
  <c r="AF3" i="28" s="1"/>
  <c r="AF2" i="27" s="1"/>
  <c r="Z40" i="45"/>
  <c r="Z29" i="45"/>
  <c r="AC7" i="27"/>
  <c r="AC7" i="28"/>
  <c r="AA13" i="45" a="1"/>
  <c r="AA13" i="45" s="1"/>
  <c r="AD14" i="28"/>
  <c r="AD15" i="27" s="1"/>
  <c r="AA17" i="45" a="1"/>
  <c r="AA17" i="45" s="1"/>
  <c r="AA15" i="45" a="1"/>
  <c r="AA15" i="45" s="1"/>
  <c r="E64" i="48"/>
  <c r="B53" i="9"/>
  <c r="B42" i="9"/>
  <c r="F67" i="48"/>
  <c r="E18" i="9" s="1"/>
  <c r="E17" i="45" s="1" a="1"/>
  <c r="E17" i="45" s="1"/>
  <c r="E16" i="9"/>
  <c r="E15" i="45" s="1" a="1"/>
  <c r="E15" i="45" s="1"/>
  <c r="E67" i="48"/>
  <c r="D16" i="9"/>
  <c r="D15" i="45" s="1" a="1"/>
  <c r="D15" i="45" s="1"/>
  <c r="C68" i="48"/>
  <c r="D68" i="48" s="1"/>
  <c r="D12" i="48" s="1"/>
  <c r="D66" i="48"/>
  <c r="D13" i="48" s="1"/>
  <c r="B18" i="9"/>
  <c r="B17" i="45" s="1" a="1"/>
  <c r="B17" i="45" s="1"/>
  <c r="D7" i="27"/>
  <c r="AE4" i="45" l="1"/>
  <c r="AG3" i="28" s="1"/>
  <c r="AG2" i="27" s="1"/>
  <c r="AE14" i="28"/>
  <c r="AE15" i="27" s="1"/>
  <c r="AD7" i="27"/>
  <c r="AD7" i="28"/>
  <c r="AB13" i="45" a="1"/>
  <c r="AB13" i="45" s="1"/>
  <c r="AA29" i="45"/>
  <c r="AA40" i="45"/>
  <c r="AB15" i="45" a="1"/>
  <c r="AB15" i="45" s="1"/>
  <c r="AB17" i="45" a="1"/>
  <c r="AB17" i="45" s="1"/>
  <c r="F64" i="48"/>
  <c r="C12" i="48"/>
  <c r="C16" i="48" s="1"/>
  <c r="E42" i="9"/>
  <c r="B40" i="45"/>
  <c r="B29" i="45"/>
  <c r="D42" i="9"/>
  <c r="E68" i="48"/>
  <c r="F68" i="48" s="1"/>
  <c r="G67" i="48"/>
  <c r="F16" i="9"/>
  <c r="F15" i="45" s="1" a="1"/>
  <c r="F15" i="45" s="1"/>
  <c r="D18" i="9"/>
  <c r="D17" i="45" s="1" a="1"/>
  <c r="D17" i="45" s="1"/>
  <c r="E66" i="48"/>
  <c r="G15" i="45" a="1"/>
  <c r="G15" i="45" s="1"/>
  <c r="AF4" i="45" l="1"/>
  <c r="AH3" i="28" s="1"/>
  <c r="AH2" i="27" s="1"/>
  <c r="AC13" i="45" a="1"/>
  <c r="AC13" i="45" s="1"/>
  <c r="AE7" i="27"/>
  <c r="AE7" i="28"/>
  <c r="AC15" i="45" a="1"/>
  <c r="AC15" i="45" s="1"/>
  <c r="AC17" i="45" a="1"/>
  <c r="AC17" i="45" s="1"/>
  <c r="AB29" i="45"/>
  <c r="AB40" i="45"/>
  <c r="AF14" i="28"/>
  <c r="AF15" i="27" s="1"/>
  <c r="E12" i="48"/>
  <c r="G64" i="48"/>
  <c r="H64" i="48" s="1"/>
  <c r="F12" i="48"/>
  <c r="D16" i="48"/>
  <c r="B23" i="9"/>
  <c r="B24" i="9" s="1"/>
  <c r="D29" i="45"/>
  <c r="F42" i="9"/>
  <c r="E29" i="45"/>
  <c r="G68" i="48"/>
  <c r="F18" i="9"/>
  <c r="F17" i="45" s="1" a="1"/>
  <c r="F17" i="45" s="1"/>
  <c r="E13" i="48"/>
  <c r="F66" i="48"/>
  <c r="H67" i="48"/>
  <c r="G18" i="9" s="1"/>
  <c r="H15" i="45" a="1"/>
  <c r="H15" i="45" s="1"/>
  <c r="AG4" i="45" l="1"/>
  <c r="AI3" i="28" s="1"/>
  <c r="AI2" i="27" s="1"/>
  <c r="AG14" i="28"/>
  <c r="AG15" i="27" s="1"/>
  <c r="AC40" i="45"/>
  <c r="AC29" i="45"/>
  <c r="AF7" i="27"/>
  <c r="AD13" i="45" a="1"/>
  <c r="AD13" i="45" s="1"/>
  <c r="AF7" i="28"/>
  <c r="AD15" i="45" a="1"/>
  <c r="AD15" i="45" s="1"/>
  <c r="G12" i="48"/>
  <c r="C23" i="9"/>
  <c r="C48" i="9" s="1"/>
  <c r="B20" i="45" a="1"/>
  <c r="B20" i="45" s="1"/>
  <c r="B35" i="45" s="1"/>
  <c r="D9" i="28"/>
  <c r="E16" i="48"/>
  <c r="B46" i="9"/>
  <c r="B48" i="9"/>
  <c r="F29" i="45"/>
  <c r="F13" i="48"/>
  <c r="F16" i="48" s="1"/>
  <c r="G66" i="48"/>
  <c r="H68" i="48"/>
  <c r="G17" i="45" a="1"/>
  <c r="G17" i="45" s="1"/>
  <c r="I67" i="48"/>
  <c r="I15" i="45" a="1"/>
  <c r="I15" i="45" s="1"/>
  <c r="B21" i="45" a="1"/>
  <c r="B21" i="45" s="1"/>
  <c r="AH4" i="45" l="1"/>
  <c r="AJ3" i="28" s="1"/>
  <c r="AJ2" i="27" s="1"/>
  <c r="AH14" i="28"/>
  <c r="AH15" i="27" s="1"/>
  <c r="AE15" i="45" a="1"/>
  <c r="AE15" i="45" s="1"/>
  <c r="AE17" i="45" a="1"/>
  <c r="AE17" i="45" s="1"/>
  <c r="AG7" i="27"/>
  <c r="AG7" i="28"/>
  <c r="AE13" i="45" a="1"/>
  <c r="AE13" i="45" s="1"/>
  <c r="H18" i="9"/>
  <c r="H17" i="45" s="1" a="1"/>
  <c r="H17" i="45" s="1"/>
  <c r="AD29" i="45"/>
  <c r="AD40" i="45"/>
  <c r="AD17" i="45" a="1"/>
  <c r="AD17" i="45" s="1"/>
  <c r="C20" i="45" a="1"/>
  <c r="C20" i="45" s="1"/>
  <c r="C33" i="45" s="1"/>
  <c r="E9" i="28"/>
  <c r="E11" i="28" s="1"/>
  <c r="E16" i="28" s="1"/>
  <c r="E20" i="28" s="1"/>
  <c r="C46" i="9"/>
  <c r="I64" i="48"/>
  <c r="J64" i="48" s="1"/>
  <c r="H12" i="48"/>
  <c r="D23" i="9"/>
  <c r="F9" i="28" s="1"/>
  <c r="D11" i="28"/>
  <c r="D10" i="27"/>
  <c r="E23" i="9"/>
  <c r="B33" i="45"/>
  <c r="G29" i="45"/>
  <c r="B55" i="9"/>
  <c r="G13" i="48"/>
  <c r="G16" i="48" s="1"/>
  <c r="H66" i="48"/>
  <c r="I68" i="48"/>
  <c r="J68" i="48" s="1"/>
  <c r="K68" i="48" s="1"/>
  <c r="L68" i="48" s="1"/>
  <c r="M68" i="48" s="1"/>
  <c r="N68" i="48" s="1"/>
  <c r="J15" i="45" a="1"/>
  <c r="J15" i="45" s="1"/>
  <c r="C24" i="9"/>
  <c r="AI4" i="45" l="1"/>
  <c r="AK3" i="28" s="1"/>
  <c r="AK2" i="27" s="1"/>
  <c r="K64" i="48"/>
  <c r="J12" i="48"/>
  <c r="AI14" i="28"/>
  <c r="AI15" i="27" s="1"/>
  <c r="AE29" i="45"/>
  <c r="AE40" i="45"/>
  <c r="AF15" i="45" a="1"/>
  <c r="AF15" i="45" s="1"/>
  <c r="AF17" i="45" a="1"/>
  <c r="AF17" i="45" s="1"/>
  <c r="AH7" i="28"/>
  <c r="AH7" i="27"/>
  <c r="AF13" i="45" a="1"/>
  <c r="AF13" i="45" s="1"/>
  <c r="C35" i="45"/>
  <c r="E10" i="27"/>
  <c r="D48" i="9"/>
  <c r="D20" i="45" a="1"/>
  <c r="D20" i="45" s="1"/>
  <c r="D35" i="45" s="1"/>
  <c r="D46" i="9"/>
  <c r="I12" i="48"/>
  <c r="C15" i="9"/>
  <c r="E8" i="27"/>
  <c r="F11" i="28"/>
  <c r="F16" i="28" s="1"/>
  <c r="F20" i="28" s="1"/>
  <c r="F10" i="27"/>
  <c r="E20" i="45" a="1"/>
  <c r="E20" i="45" s="1"/>
  <c r="G9" i="28"/>
  <c r="C21" i="45" a="1"/>
  <c r="C21" i="45" s="1"/>
  <c r="C42" i="45" s="1"/>
  <c r="C55" i="9"/>
  <c r="F23" i="9"/>
  <c r="E48" i="9"/>
  <c r="E46" i="9"/>
  <c r="H29" i="45"/>
  <c r="B42" i="45"/>
  <c r="B32" i="45"/>
  <c r="H13" i="48"/>
  <c r="I66" i="48"/>
  <c r="J66" i="48" s="1"/>
  <c r="I17" i="45" a="1"/>
  <c r="I17" i="45" s="1"/>
  <c r="K15" i="45" a="1"/>
  <c r="K15" i="45" s="1"/>
  <c r="D24" i="9"/>
  <c r="H16" i="48" l="1"/>
  <c r="G23" i="9" s="1"/>
  <c r="AJ4" i="45"/>
  <c r="AL3" i="28" s="1"/>
  <c r="AL2" i="27" s="1"/>
  <c r="AF29" i="45"/>
  <c r="AF40" i="45"/>
  <c r="AJ14" i="28"/>
  <c r="AJ15" i="27" s="1"/>
  <c r="AG17" i="45" a="1"/>
  <c r="AG17" i="45" s="1"/>
  <c r="AG15" i="45" a="1"/>
  <c r="AG15" i="45" s="1"/>
  <c r="J13" i="48"/>
  <c r="J16" i="48" s="1"/>
  <c r="I23" i="9" s="1"/>
  <c r="K66" i="48"/>
  <c r="AI7" i="27"/>
  <c r="AI7" i="28"/>
  <c r="AG13" i="45" a="1"/>
  <c r="AG13" i="45" s="1"/>
  <c r="L64" i="48"/>
  <c r="K12" i="48"/>
  <c r="E12" i="27"/>
  <c r="E17" i="27" s="1"/>
  <c r="E21" i="27" s="1"/>
  <c r="E25" i="27" s="1"/>
  <c r="C17" i="9" s="1"/>
  <c r="D33" i="45"/>
  <c r="D15" i="9"/>
  <c r="F8" i="27"/>
  <c r="F12" i="27" s="1"/>
  <c r="F17" i="27" s="1"/>
  <c r="F21" i="27" s="1"/>
  <c r="F25" i="27" s="1"/>
  <c r="D17" i="9" s="1"/>
  <c r="G11" i="28"/>
  <c r="G16" i="28" s="1"/>
  <c r="G20" i="28" s="1"/>
  <c r="G10" i="27"/>
  <c r="F20" i="45" a="1"/>
  <c r="F20" i="45" s="1"/>
  <c r="H9" i="28"/>
  <c r="C32" i="45"/>
  <c r="D21" i="45" a="1"/>
  <c r="D21" i="45" s="1"/>
  <c r="D42" i="45" s="1"/>
  <c r="D55" i="9"/>
  <c r="F48" i="9"/>
  <c r="F46" i="9"/>
  <c r="E35" i="45"/>
  <c r="E33" i="45"/>
  <c r="I29" i="45"/>
  <c r="J17" i="45" a="1"/>
  <c r="J17" i="45" s="1"/>
  <c r="I13" i="48"/>
  <c r="I16" i="48" s="1"/>
  <c r="H23" i="9" s="1"/>
  <c r="L15" i="45" a="1"/>
  <c r="L15" i="45" s="1"/>
  <c r="E24" i="9"/>
  <c r="G46" i="9" l="1"/>
  <c r="G24" i="9"/>
  <c r="G48" i="9"/>
  <c r="L12" i="48"/>
  <c r="M64" i="48"/>
  <c r="AK14" i="28"/>
  <c r="AK15" i="27" s="1"/>
  <c r="AG29" i="45"/>
  <c r="AG40" i="45"/>
  <c r="I48" i="9"/>
  <c r="I46" i="9"/>
  <c r="I24" i="9"/>
  <c r="AH15" i="45" a="1"/>
  <c r="AH15" i="45" s="1"/>
  <c r="H48" i="9"/>
  <c r="H46" i="9"/>
  <c r="H24" i="9"/>
  <c r="AJ7" i="27"/>
  <c r="AH13" i="45" a="1"/>
  <c r="AH13" i="45" s="1"/>
  <c r="AJ7" i="28"/>
  <c r="K13" i="48"/>
  <c r="K16" i="48" s="1"/>
  <c r="J23" i="9" s="1"/>
  <c r="L66" i="48"/>
  <c r="H11" i="28"/>
  <c r="H16" i="28" s="1"/>
  <c r="H20" i="28" s="1"/>
  <c r="H10" i="27"/>
  <c r="E15" i="9"/>
  <c r="G8" i="27"/>
  <c r="G12" i="27" s="1"/>
  <c r="G17" i="27" s="1"/>
  <c r="G21" i="27" s="1"/>
  <c r="G25" i="27" s="1"/>
  <c r="E17" i="9" s="1"/>
  <c r="G20" i="45" a="1"/>
  <c r="G20" i="45" s="1"/>
  <c r="I9" i="28"/>
  <c r="D32" i="45"/>
  <c r="E21" i="45" a="1"/>
  <c r="E21" i="45" s="1"/>
  <c r="E42" i="45" s="1"/>
  <c r="E55" i="9"/>
  <c r="F33" i="45"/>
  <c r="F35" i="45"/>
  <c r="J29" i="45"/>
  <c r="K17" i="45" a="1"/>
  <c r="K17" i="45" s="1"/>
  <c r="L17" i="45" a="1"/>
  <c r="L17" i="45" s="1"/>
  <c r="M15" i="45" a="1"/>
  <c r="M15" i="45" s="1"/>
  <c r="F24" i="9"/>
  <c r="G55" i="9" l="1"/>
  <c r="AH17" i="45" a="1"/>
  <c r="AH17" i="45" s="1"/>
  <c r="J48" i="9"/>
  <c r="J46" i="9"/>
  <c r="J24" i="9"/>
  <c r="I55" i="9"/>
  <c r="AI15" i="45" a="1"/>
  <c r="AI15" i="45" s="1"/>
  <c r="AL14" i="28"/>
  <c r="AL15" i="27" s="1"/>
  <c r="AI13" i="45" a="1"/>
  <c r="AI13" i="45" s="1"/>
  <c r="AK7" i="27"/>
  <c r="AK7" i="28"/>
  <c r="AH40" i="45"/>
  <c r="AH29" i="45"/>
  <c r="M66" i="48"/>
  <c r="L13" i="48"/>
  <c r="L16" i="48" s="1"/>
  <c r="K23" i="9" s="1"/>
  <c r="M12" i="48"/>
  <c r="N64" i="48"/>
  <c r="H55" i="9"/>
  <c r="I11" i="28"/>
  <c r="I16" i="28" s="1"/>
  <c r="I20" i="28" s="1"/>
  <c r="G15" i="9" s="1"/>
  <c r="I10" i="27"/>
  <c r="F15" i="9"/>
  <c r="H8" i="27"/>
  <c r="H12" i="27" s="1"/>
  <c r="H17" i="27" s="1"/>
  <c r="H21" i="27" s="1"/>
  <c r="H25" i="27" s="1"/>
  <c r="F17" i="9" s="1"/>
  <c r="H20" i="45" a="1"/>
  <c r="H20" i="45" s="1"/>
  <c r="J9" i="28"/>
  <c r="E32" i="45"/>
  <c r="F21" i="45" a="1"/>
  <c r="F21" i="45" s="1"/>
  <c r="F42" i="45" s="1"/>
  <c r="F55" i="9"/>
  <c r="G33" i="45"/>
  <c r="G35" i="45"/>
  <c r="K29" i="45"/>
  <c r="N15" i="45" a="1"/>
  <c r="N15" i="45" s="1"/>
  <c r="AI17" i="45" l="1" a="1"/>
  <c r="AI17" i="45" s="1"/>
  <c r="K48" i="9"/>
  <c r="K46" i="9"/>
  <c r="K24" i="9"/>
  <c r="M13" i="48"/>
  <c r="M16" i="48" s="1"/>
  <c r="L23" i="9" s="1"/>
  <c r="N66" i="48"/>
  <c r="AI40" i="45"/>
  <c r="AI29" i="45"/>
  <c r="N12" i="48"/>
  <c r="AJ15" i="45" a="1"/>
  <c r="AJ15" i="45" s="1"/>
  <c r="AJ17" i="45" a="1"/>
  <c r="AJ17" i="45" s="1"/>
  <c r="J55" i="9"/>
  <c r="AL7" i="28"/>
  <c r="AL7" i="27"/>
  <c r="AJ13" i="45" a="1"/>
  <c r="AJ13" i="45" s="1"/>
  <c r="I8" i="27"/>
  <c r="I12" i="27" s="1"/>
  <c r="I17" i="27" s="1"/>
  <c r="I21" i="27" s="1"/>
  <c r="I25" i="27" s="1"/>
  <c r="G17" i="9" s="1"/>
  <c r="G19" i="9" s="1"/>
  <c r="G26" i="9" s="1"/>
  <c r="G28" i="9" s="1"/>
  <c r="G34" i="9" s="1"/>
  <c r="J11" i="28"/>
  <c r="J16" i="28" s="1"/>
  <c r="J20" i="28" s="1"/>
  <c r="H15" i="9" s="1"/>
  <c r="J10" i="27"/>
  <c r="I20" i="45" a="1"/>
  <c r="I20" i="45" s="1"/>
  <c r="K9" i="28"/>
  <c r="F32" i="45"/>
  <c r="G21" i="45" a="1"/>
  <c r="G21" i="45" s="1"/>
  <c r="G42" i="45" s="1"/>
  <c r="H33" i="45"/>
  <c r="H35" i="45"/>
  <c r="L29" i="45"/>
  <c r="M17" i="45" a="1"/>
  <c r="M17" i="45" s="1"/>
  <c r="L48" i="9" l="1"/>
  <c r="L46" i="9"/>
  <c r="L24" i="9"/>
  <c r="AJ40" i="45"/>
  <c r="AJ29" i="45"/>
  <c r="N13" i="48"/>
  <c r="N16" i="48" s="1"/>
  <c r="M23" i="9" s="1"/>
  <c r="K55" i="9"/>
  <c r="G54" i="9"/>
  <c r="G56" i="9" s="1"/>
  <c r="G43" i="9"/>
  <c r="G44" i="9" s="1"/>
  <c r="G41" i="9"/>
  <c r="K11" i="28"/>
  <c r="K16" i="28" s="1"/>
  <c r="K20" i="28" s="1"/>
  <c r="I15" i="9" s="1"/>
  <c r="K10" i="27"/>
  <c r="J8" i="27"/>
  <c r="J12" i="27" s="1"/>
  <c r="J17" i="27" s="1"/>
  <c r="J21" i="27" s="1"/>
  <c r="J25" i="27" s="1"/>
  <c r="H17" i="9" s="1"/>
  <c r="H19" i="9" s="1"/>
  <c r="H26" i="9" s="1"/>
  <c r="H28" i="9" s="1"/>
  <c r="H34" i="9" s="1"/>
  <c r="J20" i="45" a="1"/>
  <c r="J20" i="45" s="1"/>
  <c r="L9" i="28"/>
  <c r="G32" i="45"/>
  <c r="H21" i="45" a="1"/>
  <c r="H21" i="45" s="1"/>
  <c r="H42" i="45" s="1"/>
  <c r="I35" i="45"/>
  <c r="I33" i="45"/>
  <c r="M29" i="45"/>
  <c r="O17" i="45" a="1"/>
  <c r="O17" i="45" s="1"/>
  <c r="O15" i="45" a="1"/>
  <c r="O15" i="45" s="1"/>
  <c r="N17" i="45" a="1"/>
  <c r="N17" i="45" s="1"/>
  <c r="P15" i="45" a="1"/>
  <c r="P15" i="45" s="1"/>
  <c r="M46" i="9" l="1"/>
  <c r="M48" i="9"/>
  <c r="M24" i="9"/>
  <c r="G45" i="9"/>
  <c r="G47" i="9" s="1"/>
  <c r="L55" i="9"/>
  <c r="H54" i="9"/>
  <c r="H56" i="9" s="1"/>
  <c r="H43" i="9"/>
  <c r="H44" i="9" s="1"/>
  <c r="H41" i="9"/>
  <c r="L11" i="28"/>
  <c r="L16" i="28" s="1"/>
  <c r="L20" i="28" s="1"/>
  <c r="J15" i="9" s="1"/>
  <c r="L10" i="27"/>
  <c r="K8" i="27"/>
  <c r="K12" i="27" s="1"/>
  <c r="K17" i="27" s="1"/>
  <c r="K21" i="27" s="1"/>
  <c r="K25" i="27" s="1"/>
  <c r="I17" i="9" s="1"/>
  <c r="I19" i="9" s="1"/>
  <c r="I26" i="9" s="1"/>
  <c r="I28" i="9" s="1"/>
  <c r="I34" i="9" s="1"/>
  <c r="K20" i="45" a="1"/>
  <c r="K20" i="45" s="1"/>
  <c r="M9" i="28"/>
  <c r="H32" i="45"/>
  <c r="I21" i="45" a="1"/>
  <c r="I21" i="45" s="1"/>
  <c r="I42" i="45" s="1"/>
  <c r="J35" i="45"/>
  <c r="J33" i="45"/>
  <c r="N29" i="45"/>
  <c r="Q15" i="45" a="1"/>
  <c r="Q15" i="45" s="1"/>
  <c r="G49" i="9" l="1"/>
  <c r="G50" i="9" s="1"/>
  <c r="H45" i="9"/>
  <c r="H47" i="9" s="1"/>
  <c r="H49" i="9" s="1"/>
  <c r="H50" i="9" s="1"/>
  <c r="I54" i="9"/>
  <c r="I56" i="9" s="1"/>
  <c r="I43" i="9"/>
  <c r="I44" i="9" s="1"/>
  <c r="I41" i="9"/>
  <c r="M11" i="28"/>
  <c r="M16" i="28" s="1"/>
  <c r="M20" i="28" s="1"/>
  <c r="K15" i="9" s="1"/>
  <c r="M10" i="27"/>
  <c r="L8" i="27"/>
  <c r="L12" i="27" s="1"/>
  <c r="L17" i="27" s="1"/>
  <c r="L21" i="27" s="1"/>
  <c r="L25" i="27" s="1"/>
  <c r="J17" i="9" s="1"/>
  <c r="J19" i="9" s="1"/>
  <c r="J26" i="9" s="1"/>
  <c r="J28" i="9" s="1"/>
  <c r="J34" i="9" s="1"/>
  <c r="L20" i="45" a="1"/>
  <c r="L20" i="45" s="1"/>
  <c r="N9" i="28"/>
  <c r="I32" i="45"/>
  <c r="J21" i="45" a="1"/>
  <c r="J21" i="45" s="1"/>
  <c r="J42" i="45" s="1"/>
  <c r="K35" i="45"/>
  <c r="K33" i="45"/>
  <c r="O29" i="45"/>
  <c r="P17" i="45" a="1"/>
  <c r="P17" i="45" s="1"/>
  <c r="Q17" i="45" a="1"/>
  <c r="Q17" i="45" s="1"/>
  <c r="R15" i="45" a="1"/>
  <c r="R15" i="45" s="1"/>
  <c r="I45" i="9" l="1"/>
  <c r="I47" i="9" s="1"/>
  <c r="I49" i="9" s="1"/>
  <c r="I50" i="9" s="1"/>
  <c r="J41" i="9"/>
  <c r="J54" i="9"/>
  <c r="J56" i="9" s="1"/>
  <c r="J43" i="9"/>
  <c r="J44" i="9" s="1"/>
  <c r="M8" i="27"/>
  <c r="M12" i="27" s="1"/>
  <c r="M17" i="27" s="1"/>
  <c r="M21" i="27" s="1"/>
  <c r="M25" i="27" s="1"/>
  <c r="K17" i="9" s="1"/>
  <c r="K19" i="9" s="1"/>
  <c r="K26" i="9" s="1"/>
  <c r="K28" i="9" s="1"/>
  <c r="K34" i="9" s="1"/>
  <c r="N11" i="28"/>
  <c r="N16" i="28" s="1"/>
  <c r="N20" i="28" s="1"/>
  <c r="L15" i="9" s="1"/>
  <c r="N10" i="27"/>
  <c r="M20" i="45" a="1"/>
  <c r="M20" i="45" s="1"/>
  <c r="O9" i="28"/>
  <c r="J32" i="45"/>
  <c r="K21" i="45" a="1"/>
  <c r="K21" i="45" s="1"/>
  <c r="K42" i="45" s="1"/>
  <c r="L35" i="45"/>
  <c r="L33" i="45"/>
  <c r="P29" i="45"/>
  <c r="S15" i="45" a="1"/>
  <c r="S15" i="45" s="1"/>
  <c r="J16" i="45" a="1"/>
  <c r="J16" i="45" s="1"/>
  <c r="J14" i="45" a="1"/>
  <c r="J14" i="45" s="1"/>
  <c r="J45" i="9" l="1"/>
  <c r="J47" i="9" s="1"/>
  <c r="J49" i="9" s="1"/>
  <c r="K41" i="9"/>
  <c r="K54" i="9"/>
  <c r="K56" i="9" s="1"/>
  <c r="K43" i="9"/>
  <c r="K44" i="9" s="1"/>
  <c r="O11" i="28"/>
  <c r="O16" i="28" s="1"/>
  <c r="O20" i="28" s="1"/>
  <c r="M15" i="9" s="1"/>
  <c r="O10" i="27"/>
  <c r="N8" i="27"/>
  <c r="N12" i="27" s="1"/>
  <c r="N17" i="27" s="1"/>
  <c r="N21" i="27" s="1"/>
  <c r="N25" i="27" s="1"/>
  <c r="L17" i="9" s="1"/>
  <c r="L19" i="9" s="1"/>
  <c r="L26" i="9" s="1"/>
  <c r="L28" i="9" s="1"/>
  <c r="L34" i="9" s="1"/>
  <c r="N20" i="45" a="1"/>
  <c r="N20" i="45" s="1"/>
  <c r="P9" i="28"/>
  <c r="K32" i="45"/>
  <c r="L21" i="45" a="1"/>
  <c r="L21" i="45" s="1"/>
  <c r="L42" i="45" s="1"/>
  <c r="J18" i="45" a="1"/>
  <c r="J18" i="45" s="1"/>
  <c r="J23" i="45" s="1"/>
  <c r="J25" i="45" s="1"/>
  <c r="J41" i="45" s="1"/>
  <c r="J43" i="45" s="1"/>
  <c r="M35" i="45"/>
  <c r="M33" i="45"/>
  <c r="Q29" i="45"/>
  <c r="R17" i="45" a="1"/>
  <c r="R17" i="45" s="1"/>
  <c r="S17" i="45" a="1"/>
  <c r="S17" i="45" s="1"/>
  <c r="T15" i="45" a="1"/>
  <c r="T15" i="45" s="1"/>
  <c r="K14" i="45" a="1"/>
  <c r="K14" i="45" s="1"/>
  <c r="K16" i="45" a="1"/>
  <c r="K16" i="45" s="1"/>
  <c r="K45" i="9" l="1"/>
  <c r="K47" i="9" s="1"/>
  <c r="K49" i="9" s="1"/>
  <c r="J50" i="9"/>
  <c r="L43" i="9"/>
  <c r="L44" i="9" s="1"/>
  <c r="L41" i="9"/>
  <c r="L54" i="9"/>
  <c r="L56" i="9" s="1"/>
  <c r="P11" i="28"/>
  <c r="P16" i="28" s="1"/>
  <c r="P20" i="28" s="1"/>
  <c r="P10" i="27"/>
  <c r="L32" i="45"/>
  <c r="O8" i="27"/>
  <c r="O12" i="27" s="1"/>
  <c r="O17" i="27" s="1"/>
  <c r="O21" i="27" s="1"/>
  <c r="O25" i="27" s="1"/>
  <c r="M17" i="9" s="1"/>
  <c r="M19" i="9" s="1"/>
  <c r="M26" i="9" s="1"/>
  <c r="M28" i="9" s="1"/>
  <c r="M34" i="9" s="1"/>
  <c r="O20" i="45" a="1"/>
  <c r="O20" i="45" s="1"/>
  <c r="Q9" i="28"/>
  <c r="M21" i="45" a="1"/>
  <c r="M21" i="45" s="1"/>
  <c r="M42" i="45" s="1"/>
  <c r="K18" i="45" a="1"/>
  <c r="K18" i="45" s="1"/>
  <c r="K23" i="45" s="1"/>
  <c r="K25" i="45" s="1"/>
  <c r="K41" i="45" s="1"/>
  <c r="K43" i="45" s="1"/>
  <c r="N33" i="45"/>
  <c r="N35" i="45"/>
  <c r="R29" i="45"/>
  <c r="T17" i="45" a="1"/>
  <c r="T17" i="45" s="1"/>
  <c r="U15" i="45" a="1"/>
  <c r="U15" i="45" s="1"/>
  <c r="L16" i="45" a="1"/>
  <c r="L16" i="45" s="1"/>
  <c r="L14" i="45" a="1"/>
  <c r="L14" i="45" s="1"/>
  <c r="M41" i="9" l="1"/>
  <c r="M43" i="9"/>
  <c r="M44" i="9" s="1"/>
  <c r="L45" i="9"/>
  <c r="L47" i="9" s="1"/>
  <c r="L49" i="9" s="1"/>
  <c r="K50" i="9"/>
  <c r="M32" i="45"/>
  <c r="Q11" i="28"/>
  <c r="Q16" i="28" s="1"/>
  <c r="Q20" i="28" s="1"/>
  <c r="Q10" i="27"/>
  <c r="P8" i="27"/>
  <c r="P12" i="27" s="1"/>
  <c r="P17" i="27" s="1"/>
  <c r="P21" i="27" s="1"/>
  <c r="P25" i="27" s="1"/>
  <c r="P20" i="45" a="1"/>
  <c r="P20" i="45" s="1"/>
  <c r="R9" i="28"/>
  <c r="N21" i="45" a="1"/>
  <c r="N21" i="45" s="1"/>
  <c r="N42" i="45" s="1"/>
  <c r="L18" i="45" a="1"/>
  <c r="L18" i="45" s="1"/>
  <c r="L23" i="45" s="1"/>
  <c r="L25" i="45" s="1"/>
  <c r="L41" i="45" s="1"/>
  <c r="L43" i="45" s="1"/>
  <c r="O33" i="45"/>
  <c r="O35" i="45"/>
  <c r="S29" i="45"/>
  <c r="K30" i="45"/>
  <c r="M16" i="45" a="1"/>
  <c r="M16" i="45" s="1"/>
  <c r="M14" i="45" a="1"/>
  <c r="M14" i="45" s="1"/>
  <c r="M45" i="9" l="1"/>
  <c r="M47" i="9" s="1"/>
  <c r="M49" i="9" s="1"/>
  <c r="M50" i="9" s="1"/>
  <c r="L50" i="9"/>
  <c r="R11" i="28"/>
  <c r="R16" i="28" s="1"/>
  <c r="R20" i="28" s="1"/>
  <c r="R10" i="27"/>
  <c r="Q8" i="27"/>
  <c r="Q12" i="27" s="1"/>
  <c r="Q17" i="27" s="1"/>
  <c r="Q21" i="27" s="1"/>
  <c r="Q25" i="27" s="1"/>
  <c r="Q20" i="45" a="1"/>
  <c r="Q20" i="45" s="1"/>
  <c r="S9" i="28"/>
  <c r="N32" i="45"/>
  <c r="O21" i="45" a="1"/>
  <c r="O21" i="45" s="1"/>
  <c r="O42" i="45" s="1"/>
  <c r="M18" i="45" a="1"/>
  <c r="M18" i="45" s="1"/>
  <c r="M23" i="45" s="1"/>
  <c r="M25" i="45" s="1"/>
  <c r="M41" i="45" s="1"/>
  <c r="M43" i="45" s="1"/>
  <c r="P35" i="45"/>
  <c r="P33" i="45"/>
  <c r="T29" i="45"/>
  <c r="K28" i="45"/>
  <c r="U17" i="45" a="1"/>
  <c r="U17" i="45" s="1"/>
  <c r="N16" i="45" a="1"/>
  <c r="N16" i="45" s="1"/>
  <c r="N14" i="45" a="1"/>
  <c r="N14" i="45" s="1"/>
  <c r="M22" i="28" l="1"/>
  <c r="M24" i="28" s="1"/>
  <c r="M27" i="27"/>
  <c r="M29" i="27" s="1"/>
  <c r="M31" i="27" s="1"/>
  <c r="S11" i="28"/>
  <c r="S16" i="28" s="1"/>
  <c r="S20" i="28" s="1"/>
  <c r="S10" i="27"/>
  <c r="R8" i="27"/>
  <c r="R12" i="27" s="1"/>
  <c r="R17" i="27" s="1"/>
  <c r="R21" i="27" s="1"/>
  <c r="R25" i="27" s="1"/>
  <c r="R20" i="45" a="1"/>
  <c r="R20" i="45" s="1"/>
  <c r="T9" i="28"/>
  <c r="O32" i="45"/>
  <c r="P21" i="45" a="1"/>
  <c r="P21" i="45" s="1"/>
  <c r="P42" i="45" s="1"/>
  <c r="N18" i="45" a="1"/>
  <c r="N18" i="45" s="1"/>
  <c r="N23" i="45" s="1"/>
  <c r="N25" i="45" s="1"/>
  <c r="N41" i="45" s="1"/>
  <c r="N43" i="45" s="1"/>
  <c r="Q35" i="45"/>
  <c r="Q33" i="45"/>
  <c r="U29" i="45"/>
  <c r="M30" i="45"/>
  <c r="O16" i="45" a="1"/>
  <c r="O16" i="45" s="1"/>
  <c r="O14" i="45" a="1"/>
  <c r="O14" i="45" s="1"/>
  <c r="O22" i="28" l="1"/>
  <c r="O26" i="28" s="1"/>
  <c r="O28" i="28" s="1"/>
  <c r="O27" i="27"/>
  <c r="O29" i="27" s="1"/>
  <c r="O31" i="27" s="1"/>
  <c r="M26" i="28"/>
  <c r="M28" i="28" s="1"/>
  <c r="T11" i="28"/>
  <c r="T16" i="28" s="1"/>
  <c r="T20" i="28" s="1"/>
  <c r="T10" i="27"/>
  <c r="S8" i="27"/>
  <c r="S12" i="27" s="1"/>
  <c r="S17" i="27" s="1"/>
  <c r="S21" i="27" s="1"/>
  <c r="S25" i="27" s="1"/>
  <c r="P32" i="45"/>
  <c r="S20" i="45" a="1"/>
  <c r="S20" i="45" s="1"/>
  <c r="U9" i="28"/>
  <c r="Q21" i="45" a="1"/>
  <c r="Q21" i="45" s="1"/>
  <c r="Q42" i="45" s="1"/>
  <c r="O18" i="45" a="1"/>
  <c r="O18" i="45" s="1"/>
  <c r="O23" i="45" s="1"/>
  <c r="O25" i="45" s="1"/>
  <c r="O41" i="45" s="1"/>
  <c r="O43" i="45" s="1"/>
  <c r="R35" i="45"/>
  <c r="R33" i="45"/>
  <c r="M28" i="45"/>
  <c r="K34" i="45"/>
  <c r="K36" i="45" s="1"/>
  <c r="N30" i="45"/>
  <c r="P14" i="45" a="1"/>
  <c r="P14" i="45" s="1"/>
  <c r="P16" i="45" a="1"/>
  <c r="P16" i="45" s="1"/>
  <c r="V20" i="45" l="1" a="1"/>
  <c r="V20" i="45" s="1"/>
  <c r="P22" i="28"/>
  <c r="P24" i="28" s="1"/>
  <c r="P27" i="27"/>
  <c r="P29" i="27" s="1"/>
  <c r="P31" i="27" s="1"/>
  <c r="O24" i="28"/>
  <c r="U11" i="28"/>
  <c r="U16" i="28" s="1"/>
  <c r="U20" i="28" s="1"/>
  <c r="U10" i="27"/>
  <c r="Q32" i="45"/>
  <c r="T8" i="27"/>
  <c r="T12" i="27" s="1"/>
  <c r="T17" i="27" s="1"/>
  <c r="T21" i="27" s="1"/>
  <c r="T25" i="27" s="1"/>
  <c r="T20" i="45" a="1"/>
  <c r="T20" i="45" s="1"/>
  <c r="V9" i="28"/>
  <c r="R21" i="45" a="1"/>
  <c r="R21" i="45" s="1"/>
  <c r="R42" i="45" s="1"/>
  <c r="P18" i="45" a="1"/>
  <c r="P18" i="45" s="1"/>
  <c r="P23" i="45" s="1"/>
  <c r="P25" i="45" s="1"/>
  <c r="P41" i="45" s="1"/>
  <c r="P43" i="45" s="1"/>
  <c r="S35" i="45"/>
  <c r="S33" i="45"/>
  <c r="N28" i="45"/>
  <c r="K37" i="45"/>
  <c r="Q14" i="45" a="1"/>
  <c r="Q14" i="45" s="1"/>
  <c r="Q16" i="45" a="1"/>
  <c r="Q16" i="45" s="1"/>
  <c r="W20" i="45" l="1" a="1"/>
  <c r="W20" i="45" s="1"/>
  <c r="Y9" i="28"/>
  <c r="V21" i="45" a="1"/>
  <c r="V21" i="45" s="1"/>
  <c r="V35" i="45"/>
  <c r="V33" i="45"/>
  <c r="P26" i="28"/>
  <c r="P28" i="28" s="1"/>
  <c r="V11" i="28"/>
  <c r="V16" i="28" s="1"/>
  <c r="V20" i="28" s="1"/>
  <c r="V10" i="27"/>
  <c r="U8" i="27"/>
  <c r="U12" i="27" s="1"/>
  <c r="U17" i="27" s="1"/>
  <c r="U21" i="27" s="1"/>
  <c r="U25" i="27" s="1"/>
  <c r="U20" i="45" a="1"/>
  <c r="U20" i="45" s="1"/>
  <c r="W9" i="28"/>
  <c r="R32" i="45"/>
  <c r="S21" i="45" a="1"/>
  <c r="S21" i="45" s="1"/>
  <c r="S42" i="45" s="1"/>
  <c r="Q18" i="45" a="1"/>
  <c r="Q18" i="45" s="1"/>
  <c r="Q23" i="45" s="1"/>
  <c r="Q25" i="45" s="1"/>
  <c r="Q41" i="45" s="1"/>
  <c r="Q43" i="45" s="1"/>
  <c r="T35" i="45"/>
  <c r="T33" i="45"/>
  <c r="M34" i="45"/>
  <c r="M36" i="45" s="1"/>
  <c r="R14" i="45" a="1"/>
  <c r="R14" i="45" s="1"/>
  <c r="R16" i="45" a="1"/>
  <c r="R16" i="45" s="1"/>
  <c r="X20" i="45" l="1" a="1"/>
  <c r="X20" i="45" s="1"/>
  <c r="Z9" i="28"/>
  <c r="W21" i="45" a="1"/>
  <c r="W21" i="45" s="1"/>
  <c r="Y10" i="27"/>
  <c r="Y11" i="28"/>
  <c r="Y16" i="28" s="1"/>
  <c r="W35" i="45"/>
  <c r="W33" i="45"/>
  <c r="V42" i="45"/>
  <c r="V32" i="45"/>
  <c r="V34" i="45" s="1"/>
  <c r="V36" i="45" s="1"/>
  <c r="V37" i="45" s="1"/>
  <c r="S32" i="45"/>
  <c r="V8" i="27"/>
  <c r="V12" i="27" s="1"/>
  <c r="V17" i="27" s="1"/>
  <c r="V21" i="27" s="1"/>
  <c r="V25" i="27" s="1"/>
  <c r="W11" i="28"/>
  <c r="W16" i="28" s="1"/>
  <c r="W20" i="28" s="1"/>
  <c r="W10" i="27"/>
  <c r="X9" i="28"/>
  <c r="T21" i="45" a="1"/>
  <c r="T21" i="45" s="1"/>
  <c r="T42" i="45" s="1"/>
  <c r="R18" i="45" a="1"/>
  <c r="R18" i="45" s="1"/>
  <c r="R23" i="45" s="1"/>
  <c r="R25" i="45" s="1"/>
  <c r="R41" i="45" s="1"/>
  <c r="R43" i="45" s="1"/>
  <c r="U35" i="45"/>
  <c r="U33" i="45"/>
  <c r="Q30" i="45"/>
  <c r="N34" i="45"/>
  <c r="M37" i="45"/>
  <c r="S14" i="45" a="1"/>
  <c r="S14" i="45" s="1"/>
  <c r="S16" i="45" a="1"/>
  <c r="S16" i="45" s="1"/>
  <c r="Y20" i="28" l="1"/>
  <c r="W32" i="45"/>
  <c r="W34" i="45" s="1"/>
  <c r="W36" i="45" s="1"/>
  <c r="W37" i="45" s="1"/>
  <c r="W42" i="45"/>
  <c r="X21" i="45" a="1"/>
  <c r="X21" i="45" s="1"/>
  <c r="Y20" i="45" a="1"/>
  <c r="Y20" i="45" s="1"/>
  <c r="AA9" i="28"/>
  <c r="Z10" i="27"/>
  <c r="Z11" i="28"/>
  <c r="Z16" i="28" s="1"/>
  <c r="X35" i="45"/>
  <c r="X33" i="45"/>
  <c r="X11" i="28"/>
  <c r="X16" i="28" s="1"/>
  <c r="X20" i="28" s="1"/>
  <c r="X10" i="27"/>
  <c r="W8" i="27"/>
  <c r="W12" i="27" s="1"/>
  <c r="W17" i="27" s="1"/>
  <c r="W21" i="27" s="1"/>
  <c r="W25" i="27" s="1"/>
  <c r="T32" i="45"/>
  <c r="U21" i="45" a="1"/>
  <c r="U21" i="45" s="1"/>
  <c r="U42" i="45" s="1"/>
  <c r="S18" i="45" a="1"/>
  <c r="S18" i="45" s="1"/>
  <c r="S23" i="45" s="1"/>
  <c r="S25" i="45" s="1"/>
  <c r="S41" i="45" s="1"/>
  <c r="S43" i="45" s="1"/>
  <c r="Q28" i="45"/>
  <c r="N36" i="45"/>
  <c r="N37" i="45" s="1"/>
  <c r="T14" i="45" a="1"/>
  <c r="T14" i="45" s="1"/>
  <c r="T16" i="45" a="1"/>
  <c r="T16" i="45" s="1"/>
  <c r="Z20" i="45" l="1" a="1"/>
  <c r="Z20" i="45" s="1"/>
  <c r="AB9" i="28"/>
  <c r="Y35" i="45"/>
  <c r="Y33" i="45"/>
  <c r="Z20" i="28"/>
  <c r="Y21" i="45" a="1"/>
  <c r="Y21" i="45" s="1"/>
  <c r="AA10" i="27"/>
  <c r="AA11" i="28"/>
  <c r="AA16" i="28" s="1"/>
  <c r="X32" i="45"/>
  <c r="X34" i="45" s="1"/>
  <c r="X36" i="45" s="1"/>
  <c r="X37" i="45" s="1"/>
  <c r="X42" i="45"/>
  <c r="Y8" i="27"/>
  <c r="Y12" i="27" s="1"/>
  <c r="Y17" i="27" s="1"/>
  <c r="Y21" i="27" s="1"/>
  <c r="Y25" i="27" s="1"/>
  <c r="W16" i="45" s="1" a="1"/>
  <c r="W16" i="45" s="1"/>
  <c r="V14" i="45" a="1"/>
  <c r="V14" i="45" s="1"/>
  <c r="S22" i="28"/>
  <c r="S24" i="28" s="1"/>
  <c r="S27" i="27"/>
  <c r="S29" i="27" s="1"/>
  <c r="S31" i="27" s="1"/>
  <c r="U32" i="45"/>
  <c r="X8" i="27"/>
  <c r="X12" i="27" s="1"/>
  <c r="X17" i="27" s="1"/>
  <c r="X21" i="27" s="1"/>
  <c r="X25" i="27" s="1"/>
  <c r="V16" i="45" s="1" a="1"/>
  <c r="V16" i="45" s="1"/>
  <c r="T18" i="45" a="1"/>
  <c r="T18" i="45" s="1"/>
  <c r="T23" i="45" s="1"/>
  <c r="T25" i="45" s="1"/>
  <c r="T41" i="45" s="1"/>
  <c r="T43" i="45" s="1"/>
  <c r="U14" i="45" a="1"/>
  <c r="U14" i="45" s="1"/>
  <c r="U16" i="45" a="1"/>
  <c r="U16" i="45" s="1"/>
  <c r="W14" i="45" l="1" a="1"/>
  <c r="W14" i="45" s="1"/>
  <c r="Y42" i="45"/>
  <c r="Y32" i="45"/>
  <c r="Y34" i="45" s="1"/>
  <c r="Y36" i="45" s="1"/>
  <c r="Y37" i="45" s="1"/>
  <c r="Z8" i="27"/>
  <c r="Z12" i="27" s="1"/>
  <c r="Z17" i="27" s="1"/>
  <c r="Z21" i="27" s="1"/>
  <c r="Z25" i="27" s="1"/>
  <c r="X16" i="45" s="1" a="1"/>
  <c r="X16" i="45" s="1"/>
  <c r="Z21" i="45" a="1"/>
  <c r="Z21" i="45" s="1"/>
  <c r="AA20" i="28"/>
  <c r="AA20" i="45" a="1"/>
  <c r="AA20" i="45" s="1"/>
  <c r="AC9" i="28"/>
  <c r="AB10" i="27"/>
  <c r="AB11" i="28"/>
  <c r="AB16" i="28" s="1"/>
  <c r="Z35" i="45"/>
  <c r="Z33" i="45"/>
  <c r="S26" i="28"/>
  <c r="S28" i="28" s="1"/>
  <c r="U18" i="45" a="1"/>
  <c r="U18" i="45" s="1"/>
  <c r="U23" i="45" s="1"/>
  <c r="U25" i="45" s="1"/>
  <c r="U41" i="45" s="1"/>
  <c r="U43" i="45" s="1"/>
  <c r="Q34" i="45"/>
  <c r="AB20" i="45" l="1" a="1"/>
  <c r="AB20" i="45" s="1"/>
  <c r="AD9" i="28"/>
  <c r="X14" i="45" a="1"/>
  <c r="X14" i="45" s="1"/>
  <c r="AA35" i="45"/>
  <c r="AA33" i="45"/>
  <c r="V18" i="45" a="1"/>
  <c r="V18" i="45" s="1"/>
  <c r="V23" i="45" s="1"/>
  <c r="V25" i="45" s="1"/>
  <c r="V28" i="45" s="1"/>
  <c r="AA8" i="27"/>
  <c r="AA12" i="27" s="1"/>
  <c r="AA17" i="27" s="1"/>
  <c r="AA21" i="27" s="1"/>
  <c r="AA25" i="27" s="1"/>
  <c r="Y16" i="45" s="1" a="1"/>
  <c r="Y16" i="45" s="1"/>
  <c r="AA21" i="45" a="1"/>
  <c r="AA21" i="45" s="1"/>
  <c r="Z32" i="45"/>
  <c r="Z34" i="45" s="1"/>
  <c r="Z36" i="45" s="1"/>
  <c r="Z37" i="45" s="1"/>
  <c r="Z42" i="45"/>
  <c r="W18" i="45" a="1"/>
  <c r="W18" i="45" s="1"/>
  <c r="W23" i="45" s="1"/>
  <c r="W25" i="45" s="1"/>
  <c r="AB20" i="28"/>
  <c r="AC10" i="27"/>
  <c r="AC11" i="28"/>
  <c r="AC16" i="28" s="1"/>
  <c r="Q36" i="45"/>
  <c r="Q37" i="45" s="1"/>
  <c r="V30" i="45" l="1"/>
  <c r="V31" i="45" s="1"/>
  <c r="V41" i="45"/>
  <c r="V43" i="45" s="1"/>
  <c r="X18" i="45" a="1"/>
  <c r="X18" i="45" s="1"/>
  <c r="X23" i="45" s="1"/>
  <c r="X25" i="45" s="1"/>
  <c r="AC20" i="28"/>
  <c r="AC20" i="45" a="1"/>
  <c r="AC20" i="45" s="1"/>
  <c r="AE9" i="28"/>
  <c r="Y14" i="45" a="1"/>
  <c r="Y14" i="45" s="1"/>
  <c r="AB21" i="45" a="1"/>
  <c r="AB21" i="45" s="1"/>
  <c r="AA32" i="45"/>
  <c r="AA34" i="45" s="1"/>
  <c r="AA36" i="45" s="1"/>
  <c r="AA37" i="45" s="1"/>
  <c r="AA42" i="45"/>
  <c r="AD10" i="27"/>
  <c r="AD11" i="28"/>
  <c r="AD16" i="28" s="1"/>
  <c r="AB8" i="27"/>
  <c r="AB12" i="27" s="1"/>
  <c r="AB17" i="27" s="1"/>
  <c r="AB21" i="27" s="1"/>
  <c r="AB25" i="27" s="1"/>
  <c r="Z16" i="45" s="1" a="1"/>
  <c r="Z16" i="45" s="1"/>
  <c r="Y27" i="27"/>
  <c r="Y29" i="27" s="1"/>
  <c r="Y31" i="27" s="1"/>
  <c r="Y22" i="28"/>
  <c r="W30" i="45"/>
  <c r="W31" i="45" s="1"/>
  <c r="W41" i="45"/>
  <c r="W43" i="45" s="1"/>
  <c r="W28" i="45"/>
  <c r="AB35" i="45"/>
  <c r="AB33" i="45"/>
  <c r="D14" i="45" a="1"/>
  <c r="D14" i="45" s="1"/>
  <c r="C14" i="45" a="1"/>
  <c r="C14" i="45" s="1"/>
  <c r="H14" i="45" a="1"/>
  <c r="H14" i="45" s="1"/>
  <c r="E14" i="45" a="1"/>
  <c r="E14" i="45" s="1"/>
  <c r="F14" i="45" a="1"/>
  <c r="F14" i="45" s="1"/>
  <c r="G14" i="45" a="1"/>
  <c r="G14" i="45" s="1"/>
  <c r="Z14" i="45" l="1" a="1"/>
  <c r="Z14" i="45" s="1"/>
  <c r="AC35" i="45"/>
  <c r="AC33" i="45"/>
  <c r="AB32" i="45"/>
  <c r="AB34" i="45" s="1"/>
  <c r="AB36" i="45" s="1"/>
  <c r="AB37" i="45" s="1"/>
  <c r="AB42" i="45"/>
  <c r="AC8" i="27"/>
  <c r="AC12" i="27" s="1"/>
  <c r="AC17" i="27" s="1"/>
  <c r="AC21" i="27" s="1"/>
  <c r="AC25" i="27" s="1"/>
  <c r="AA16" i="45" s="1" a="1"/>
  <c r="AA16" i="45" s="1"/>
  <c r="Y24" i="28"/>
  <c r="Y26" i="28"/>
  <c r="Y28" i="28" s="1"/>
  <c r="Z22" i="28"/>
  <c r="Z27" i="27"/>
  <c r="Z29" i="27" s="1"/>
  <c r="Z31" i="27" s="1"/>
  <c r="AC21" i="45" a="1"/>
  <c r="AC21" i="45" s="1"/>
  <c r="X41" i="45"/>
  <c r="X43" i="45" s="1"/>
  <c r="X30" i="45"/>
  <c r="X31" i="45" s="1"/>
  <c r="X28" i="45"/>
  <c r="AD20" i="28"/>
  <c r="Y18" i="45" a="1"/>
  <c r="Y18" i="45" s="1"/>
  <c r="Y23" i="45" s="1"/>
  <c r="Y25" i="45" s="1"/>
  <c r="AE10" i="27"/>
  <c r="AE11" i="28"/>
  <c r="AE16" i="28" s="1"/>
  <c r="AD20" i="45" a="1"/>
  <c r="AD20" i="45" s="1"/>
  <c r="AF9" i="28"/>
  <c r="I16" i="45" a="1"/>
  <c r="I16" i="45" s="1"/>
  <c r="H16" i="45" a="1"/>
  <c r="H16" i="45" s="1"/>
  <c r="F16" i="45" a="1"/>
  <c r="F16" i="45" s="1"/>
  <c r="E16" i="45" a="1"/>
  <c r="E16" i="45" s="1"/>
  <c r="G16" i="45" a="1"/>
  <c r="G16" i="45" s="1"/>
  <c r="D16" i="45" a="1"/>
  <c r="D16" i="45" s="1"/>
  <c r="C16" i="45" a="1"/>
  <c r="C16" i="45" s="1"/>
  <c r="AE20" i="28" l="1"/>
  <c r="Z24" i="28"/>
  <c r="Z26" i="28"/>
  <c r="Z28" i="28" s="1"/>
  <c r="Y41" i="45"/>
  <c r="Y43" i="45" s="1"/>
  <c r="Y28" i="45"/>
  <c r="Y30" i="45"/>
  <c r="Y31" i="45" s="1"/>
  <c r="Z18" i="45" a="1"/>
  <c r="Z18" i="45" s="1"/>
  <c r="Z23" i="45" s="1"/>
  <c r="Z25" i="45" s="1"/>
  <c r="AC42" i="45"/>
  <c r="AC32" i="45"/>
  <c r="AC34" i="45" s="1"/>
  <c r="AC36" i="45" s="1"/>
  <c r="AC37" i="45" s="1"/>
  <c r="AA14" i="45" a="1"/>
  <c r="AA14" i="45" s="1"/>
  <c r="AD21" i="45" a="1"/>
  <c r="AD21" i="45" s="1"/>
  <c r="AD8" i="27"/>
  <c r="AD12" i="27" s="1"/>
  <c r="AD17" i="27" s="1"/>
  <c r="AD21" i="27" s="1"/>
  <c r="AD25" i="27" s="1"/>
  <c r="AB16" i="45" s="1" a="1"/>
  <c r="AB16" i="45" s="1"/>
  <c r="AE20" i="45" a="1"/>
  <c r="AE20" i="45" s="1"/>
  <c r="AG9" i="28"/>
  <c r="AA27" i="27"/>
  <c r="AA29" i="27" s="1"/>
  <c r="AA31" i="27" s="1"/>
  <c r="AA22" i="28"/>
  <c r="AF10" i="27"/>
  <c r="AF11" i="28"/>
  <c r="AF16" i="28" s="1"/>
  <c r="AD35" i="45"/>
  <c r="AD33" i="45"/>
  <c r="D19" i="9"/>
  <c r="D18" i="45" s="1" a="1"/>
  <c r="D18" i="45" s="1"/>
  <c r="D23" i="45" s="1"/>
  <c r="D25" i="45" s="1"/>
  <c r="D41" i="45" s="1"/>
  <c r="D43" i="45" s="1"/>
  <c r="H18" i="45" a="1"/>
  <c r="H18" i="45" s="1"/>
  <c r="H23" i="45" s="1"/>
  <c r="H25" i="45" s="1"/>
  <c r="H41" i="45" s="1"/>
  <c r="H43" i="45" s="1"/>
  <c r="G18" i="45" a="1"/>
  <c r="G18" i="45" s="1"/>
  <c r="G23" i="45" s="1"/>
  <c r="E19" i="9"/>
  <c r="E18" i="45" s="1" a="1"/>
  <c r="E18" i="45" s="1"/>
  <c r="E23" i="45" s="1"/>
  <c r="E25" i="45" s="1"/>
  <c r="E41" i="45" s="1"/>
  <c r="E43" i="45" s="1"/>
  <c r="F19" i="9"/>
  <c r="F18" i="45" s="1" a="1"/>
  <c r="F18" i="45" s="1"/>
  <c r="F23" i="45" s="1"/>
  <c r="F25" i="45" s="1"/>
  <c r="F41" i="45" s="1"/>
  <c r="F43" i="45" s="1"/>
  <c r="C19" i="9"/>
  <c r="C18" i="45" s="1" a="1"/>
  <c r="C18" i="45" s="1"/>
  <c r="C23" i="45" s="1"/>
  <c r="C25" i="45" s="1"/>
  <c r="C41" i="45" s="1"/>
  <c r="C43" i="45" s="1"/>
  <c r="AF20" i="45" l="1" a="1"/>
  <c r="AF20" i="45" s="1"/>
  <c r="AH9" i="28"/>
  <c r="AF20" i="28"/>
  <c r="AB14" i="45" a="1"/>
  <c r="AB14" i="45" s="1"/>
  <c r="AG10" i="27"/>
  <c r="AG11" i="28"/>
  <c r="AG16" i="28" s="1"/>
  <c r="AE35" i="45"/>
  <c r="AE33" i="45"/>
  <c r="AB22" i="28"/>
  <c r="AB27" i="27"/>
  <c r="AB29" i="27" s="1"/>
  <c r="AB31" i="27" s="1"/>
  <c r="AE8" i="27"/>
  <c r="AE12" i="27" s="1"/>
  <c r="AE17" i="27" s="1"/>
  <c r="AE21" i="27" s="1"/>
  <c r="AE25" i="27" s="1"/>
  <c r="AC16" i="45" s="1" a="1"/>
  <c r="AC16" i="45" s="1"/>
  <c r="AD42" i="45"/>
  <c r="AD32" i="45"/>
  <c r="AD34" i="45" s="1"/>
  <c r="AD36" i="45" s="1"/>
  <c r="AD37" i="45" s="1"/>
  <c r="Z41" i="45"/>
  <c r="Z43" i="45" s="1"/>
  <c r="Z28" i="45"/>
  <c r="Z30" i="45"/>
  <c r="Z31" i="45" s="1"/>
  <c r="AE21" i="45" a="1"/>
  <c r="AE21" i="45" s="1"/>
  <c r="AA24" i="28"/>
  <c r="AA26" i="28"/>
  <c r="AA28" i="28" s="1"/>
  <c r="AA18" i="45" a="1"/>
  <c r="AA18" i="45" s="1"/>
  <c r="AA23" i="45" s="1"/>
  <c r="AA25" i="45" s="1"/>
  <c r="G25" i="45"/>
  <c r="G41" i="45" s="1"/>
  <c r="G43" i="45" s="1"/>
  <c r="E26" i="9"/>
  <c r="E28" i="9" s="1"/>
  <c r="E34" i="9" s="1"/>
  <c r="E30" i="45"/>
  <c r="H30" i="45"/>
  <c r="Q31" i="45"/>
  <c r="N31" i="45"/>
  <c r="M31" i="45"/>
  <c r="K31" i="45"/>
  <c r="AB24" i="28" l="1"/>
  <c r="AB26" i="28"/>
  <c r="AB28" i="28" s="1"/>
  <c r="AF8" i="27"/>
  <c r="AF12" i="27" s="1"/>
  <c r="AF17" i="27" s="1"/>
  <c r="AF21" i="27" s="1"/>
  <c r="AF25" i="27" s="1"/>
  <c r="AD16" i="45" s="1" a="1"/>
  <c r="AD16" i="45" s="1"/>
  <c r="AF21" i="45" a="1"/>
  <c r="AF21" i="45" s="1"/>
  <c r="AH10" i="27"/>
  <c r="AH11" i="28"/>
  <c r="AH16" i="28" s="1"/>
  <c r="AC27" i="27"/>
  <c r="AC29" i="27" s="1"/>
  <c r="AC31" i="27" s="1"/>
  <c r="AC22" i="28"/>
  <c r="AC14" i="45" a="1"/>
  <c r="AC14" i="45" s="1"/>
  <c r="AG20" i="28"/>
  <c r="AA28" i="45"/>
  <c r="AA41" i="45"/>
  <c r="AA43" i="45" s="1"/>
  <c r="AA30" i="45"/>
  <c r="AA31" i="45" s="1"/>
  <c r="AF35" i="45"/>
  <c r="AF33" i="45"/>
  <c r="AE32" i="45"/>
  <c r="AE34" i="45" s="1"/>
  <c r="AE36" i="45" s="1"/>
  <c r="AE37" i="45" s="1"/>
  <c r="AE42" i="45"/>
  <c r="AG20" i="45" a="1"/>
  <c r="AG20" i="45" s="1"/>
  <c r="AI9" i="28"/>
  <c r="AB18" i="45" a="1"/>
  <c r="AB18" i="45" s="1"/>
  <c r="AB23" i="45" s="1"/>
  <c r="AB25" i="45" s="1"/>
  <c r="J22" i="28"/>
  <c r="J26" i="28" s="1"/>
  <c r="J28" i="28" s="1"/>
  <c r="J27" i="27"/>
  <c r="J29" i="27" s="1"/>
  <c r="J31" i="27" s="1"/>
  <c r="G22" i="28"/>
  <c r="G24" i="28" s="1"/>
  <c r="G27" i="27"/>
  <c r="G29" i="27" s="1"/>
  <c r="G31" i="27" s="1"/>
  <c r="E54" i="9"/>
  <c r="E56" i="9" s="1"/>
  <c r="E43" i="9"/>
  <c r="E41" i="9"/>
  <c r="H28" i="45"/>
  <c r="E28" i="45"/>
  <c r="E31" i="45"/>
  <c r="H31" i="45"/>
  <c r="AH20" i="45" l="1" a="1"/>
  <c r="AH20" i="45" s="1"/>
  <c r="AJ9" i="28"/>
  <c r="AG35" i="45"/>
  <c r="AG33" i="45"/>
  <c r="AF42" i="45"/>
  <c r="AF32" i="45"/>
  <c r="AF34" i="45" s="1"/>
  <c r="AF36" i="45" s="1"/>
  <c r="AF37" i="45" s="1"/>
  <c r="AD27" i="27"/>
  <c r="AD29" i="27" s="1"/>
  <c r="AD31" i="27" s="1"/>
  <c r="AD22" i="28"/>
  <c r="AB30" i="45"/>
  <c r="AB31" i="45" s="1"/>
  <c r="AB28" i="45"/>
  <c r="AB41" i="45"/>
  <c r="AB43" i="45" s="1"/>
  <c r="AG8" i="27"/>
  <c r="AG12" i="27" s="1"/>
  <c r="AG17" i="27" s="1"/>
  <c r="AG21" i="27" s="1"/>
  <c r="AG25" i="27" s="1"/>
  <c r="AE16" i="45" s="1" a="1"/>
  <c r="AE16" i="45" s="1"/>
  <c r="AC24" i="28"/>
  <c r="AC26" i="28"/>
  <c r="AC28" i="28" s="1"/>
  <c r="AC18" i="45" a="1"/>
  <c r="AC18" i="45" s="1"/>
  <c r="AC23" i="45" s="1"/>
  <c r="AC25" i="45" s="1"/>
  <c r="AH20" i="28"/>
  <c r="AD14" i="45" a="1"/>
  <c r="AD14" i="45" s="1"/>
  <c r="AG21" i="45" a="1"/>
  <c r="AG21" i="45" s="1"/>
  <c r="AI10" i="27"/>
  <c r="AI11" i="28"/>
  <c r="AI16" i="28" s="1"/>
  <c r="J24" i="28"/>
  <c r="G26" i="28"/>
  <c r="G28" i="28" s="1"/>
  <c r="E44" i="9"/>
  <c r="E45" i="9" s="1"/>
  <c r="E47" i="9" s="1"/>
  <c r="E49" i="9" s="1"/>
  <c r="E50" i="9" l="1"/>
  <c r="AJ20" i="45" a="1"/>
  <c r="AJ20" i="45" s="1"/>
  <c r="AL9" i="28"/>
  <c r="AD24" i="28"/>
  <c r="AD26" i="28"/>
  <c r="AD28" i="28" s="1"/>
  <c r="AI20" i="28"/>
  <c r="AI20" i="45" a="1"/>
  <c r="AI20" i="45" s="1"/>
  <c r="AK9" i="28"/>
  <c r="AH8" i="27"/>
  <c r="AH12" i="27" s="1"/>
  <c r="AH17" i="27" s="1"/>
  <c r="AH21" i="27" s="1"/>
  <c r="AH25" i="27" s="1"/>
  <c r="AF16" i="45" s="1" a="1"/>
  <c r="AF16" i="45" s="1"/>
  <c r="AH21" i="45" a="1"/>
  <c r="AH21" i="45" s="1"/>
  <c r="AE14" i="45" a="1"/>
  <c r="AE14" i="45" s="1"/>
  <c r="AE27" i="27"/>
  <c r="AE29" i="27" s="1"/>
  <c r="AE31" i="27" s="1"/>
  <c r="AE22" i="28"/>
  <c r="AJ10" i="27"/>
  <c r="AJ11" i="28"/>
  <c r="AJ16" i="28" s="1"/>
  <c r="AD18" i="45" a="1"/>
  <c r="AD18" i="45" s="1"/>
  <c r="AD23" i="45" s="1"/>
  <c r="AD25" i="45" s="1"/>
  <c r="AC28" i="45"/>
  <c r="AC41" i="45"/>
  <c r="AC43" i="45" s="1"/>
  <c r="AC30" i="45"/>
  <c r="AC31" i="45" s="1"/>
  <c r="AH35" i="45"/>
  <c r="AH33" i="45"/>
  <c r="AG32" i="45"/>
  <c r="AG34" i="45" s="1"/>
  <c r="AG36" i="45" s="1"/>
  <c r="AG37" i="45" s="1"/>
  <c r="AG42" i="45"/>
  <c r="L30" i="45"/>
  <c r="H34" i="45"/>
  <c r="H36" i="45" s="1"/>
  <c r="E34" i="45"/>
  <c r="E36" i="45" s="1"/>
  <c r="U30" i="45"/>
  <c r="U31" i="45" s="1"/>
  <c r="AF22" i="28" l="1"/>
  <c r="AF27" i="27"/>
  <c r="AF29" i="27" s="1"/>
  <c r="AF31" i="27" s="1"/>
  <c r="AF14" i="45" a="1"/>
  <c r="AF14" i="45" s="1"/>
  <c r="AI21" i="45" a="1"/>
  <c r="AI21" i="45" s="1"/>
  <c r="AJ21" i="45" a="1"/>
  <c r="AJ21" i="45" s="1"/>
  <c r="AD41" i="45"/>
  <c r="AD43" i="45" s="1"/>
  <c r="AD30" i="45"/>
  <c r="AD31" i="45" s="1"/>
  <c r="AD28" i="45"/>
  <c r="AK10" i="27"/>
  <c r="AK11" i="28"/>
  <c r="AK16" i="28" s="1"/>
  <c r="AI8" i="27"/>
  <c r="AI12" i="27" s="1"/>
  <c r="AI17" i="27" s="1"/>
  <c r="AI21" i="27" s="1"/>
  <c r="AI25" i="27" s="1"/>
  <c r="AG16" i="45" s="1" a="1"/>
  <c r="AG16" i="45" s="1"/>
  <c r="AI35" i="45"/>
  <c r="AI33" i="45"/>
  <c r="AL10" i="27"/>
  <c r="AL11" i="28"/>
  <c r="AL16" i="28" s="1"/>
  <c r="AE18" i="45" a="1"/>
  <c r="AE18" i="45" s="1"/>
  <c r="AE23" i="45" s="1"/>
  <c r="AE25" i="45" s="1"/>
  <c r="AE24" i="28"/>
  <c r="AE26" i="28"/>
  <c r="AE28" i="28" s="1"/>
  <c r="AH42" i="45"/>
  <c r="AH32" i="45"/>
  <c r="AH34" i="45" s="1"/>
  <c r="AH36" i="45" s="1"/>
  <c r="AH37" i="45" s="1"/>
  <c r="AJ20" i="28"/>
  <c r="AJ35" i="45"/>
  <c r="AJ33" i="45"/>
  <c r="L28" i="45"/>
  <c r="U28" i="45"/>
  <c r="E37" i="45"/>
  <c r="H37" i="45"/>
  <c r="AJ42" i="45" l="1"/>
  <c r="AJ32" i="45"/>
  <c r="AJ34" i="45" s="1"/>
  <c r="AJ36" i="45" s="1"/>
  <c r="AJ37" i="45" s="1"/>
  <c r="AF18" i="45" a="1"/>
  <c r="AF18" i="45" s="1"/>
  <c r="AF23" i="45" s="1"/>
  <c r="AF25" i="45" s="1"/>
  <c r="AK20" i="28"/>
  <c r="AF24" i="28"/>
  <c r="AF26" i="28"/>
  <c r="AF28" i="28" s="1"/>
  <c r="AE41" i="45"/>
  <c r="AE43" i="45" s="1"/>
  <c r="AE28" i="45"/>
  <c r="AE30" i="45"/>
  <c r="AE31" i="45" s="1"/>
  <c r="AG14" i="45" a="1"/>
  <c r="AG14" i="45" s="1"/>
  <c r="AL20" i="28"/>
  <c r="AI32" i="45"/>
  <c r="AI34" i="45" s="1"/>
  <c r="AI36" i="45" s="1"/>
  <c r="AI37" i="45" s="1"/>
  <c r="AI42" i="45"/>
  <c r="AG27" i="27"/>
  <c r="AG29" i="27" s="1"/>
  <c r="AG31" i="27" s="1"/>
  <c r="AG22" i="28"/>
  <c r="AJ8" i="27"/>
  <c r="AJ12" i="27" s="1"/>
  <c r="AJ17" i="27" s="1"/>
  <c r="AJ21" i="27" s="1"/>
  <c r="AJ25" i="27" s="1"/>
  <c r="AH16" i="45" s="1" a="1"/>
  <c r="AH16" i="45" s="1"/>
  <c r="N22" i="28"/>
  <c r="N26" i="28" s="1"/>
  <c r="N28" i="28" s="1"/>
  <c r="N27" i="27"/>
  <c r="N29" i="27" s="1"/>
  <c r="N31" i="27" s="1"/>
  <c r="X22" i="28"/>
  <c r="X24" i="28" s="1"/>
  <c r="X27" i="27"/>
  <c r="X29" i="27" s="1"/>
  <c r="X31" i="27" s="1"/>
  <c r="W22" i="28"/>
  <c r="W24" i="28" s="1"/>
  <c r="W27" i="27"/>
  <c r="W29" i="27" s="1"/>
  <c r="W31" i="27" s="1"/>
  <c r="B34" i="45"/>
  <c r="B36" i="45" s="1"/>
  <c r="AK8" i="27" l="1"/>
  <c r="AK12" i="27" s="1"/>
  <c r="AK17" i="27" s="1"/>
  <c r="AK21" i="27" s="1"/>
  <c r="AK25" i="27" s="1"/>
  <c r="AI16" i="45" s="1" a="1"/>
  <c r="AI16" i="45" s="1"/>
  <c r="AG18" i="45" a="1"/>
  <c r="AG18" i="45" s="1"/>
  <c r="AG23" i="45" s="1"/>
  <c r="AG25" i="45" s="1"/>
  <c r="AH22" i="28"/>
  <c r="AH27" i="27"/>
  <c r="AH29" i="27" s="1"/>
  <c r="AH31" i="27" s="1"/>
  <c r="AG24" i="28"/>
  <c r="AG26" i="28"/>
  <c r="AG28" i="28" s="1"/>
  <c r="AL8" i="27"/>
  <c r="AL12" i="27" s="1"/>
  <c r="AL17" i="27" s="1"/>
  <c r="AL21" i="27" s="1"/>
  <c r="AL25" i="27" s="1"/>
  <c r="AJ16" i="45" s="1" a="1"/>
  <c r="AJ16" i="45" s="1"/>
  <c r="AF28" i="45"/>
  <c r="AF41" i="45"/>
  <c r="AF43" i="45" s="1"/>
  <c r="AF30" i="45"/>
  <c r="AF31" i="45" s="1"/>
  <c r="AH14" i="45" a="1"/>
  <c r="AH14" i="45" s="1"/>
  <c r="W26" i="28"/>
  <c r="W28" i="28" s="1"/>
  <c r="N24" i="28"/>
  <c r="X26" i="28"/>
  <c r="X28" i="28" s="1"/>
  <c r="B37" i="45"/>
  <c r="F26" i="9"/>
  <c r="F28" i="9" s="1"/>
  <c r="F34" i="9" s="1"/>
  <c r="F30" i="45"/>
  <c r="F31" i="45" s="1"/>
  <c r="L34" i="45"/>
  <c r="L36" i="45" s="1"/>
  <c r="U34" i="45"/>
  <c r="H27" i="27" l="1"/>
  <c r="H29" i="27" s="1"/>
  <c r="H31" i="27" s="1"/>
  <c r="AH24" i="28"/>
  <c r="AH26" i="28"/>
  <c r="AH28" i="28" s="1"/>
  <c r="AJ14" i="45" a="1"/>
  <c r="AJ14" i="45" s="1"/>
  <c r="AI27" i="27"/>
  <c r="AI29" i="27" s="1"/>
  <c r="AI31" i="27" s="1"/>
  <c r="AI22" i="28"/>
  <c r="AG41" i="45"/>
  <c r="AG43" i="45" s="1"/>
  <c r="AG30" i="45"/>
  <c r="AG31" i="45" s="1"/>
  <c r="AG28" i="45"/>
  <c r="AH18" i="45" a="1"/>
  <c r="AH18" i="45" s="1"/>
  <c r="AH23" i="45" s="1"/>
  <c r="AH25" i="45" s="1"/>
  <c r="AI14" i="45" a="1"/>
  <c r="AI14" i="45" s="1"/>
  <c r="H22" i="28"/>
  <c r="F28" i="45"/>
  <c r="L37" i="45"/>
  <c r="U36" i="45"/>
  <c r="U37" i="45" s="1"/>
  <c r="AI24" i="28" l="1"/>
  <c r="AI26" i="28"/>
  <c r="AI28" i="28" s="1"/>
  <c r="AH41" i="45"/>
  <c r="AH43" i="45" s="1"/>
  <c r="AH28" i="45"/>
  <c r="AH30" i="45"/>
  <c r="AH31" i="45" s="1"/>
  <c r="AJ27" i="27"/>
  <c r="AJ29" i="27" s="1"/>
  <c r="AJ31" i="27" s="1"/>
  <c r="AJ22" i="28"/>
  <c r="AJ18" i="45" a="1"/>
  <c r="AJ18" i="45" s="1"/>
  <c r="AJ23" i="45" s="1"/>
  <c r="AJ25" i="45" s="1"/>
  <c r="AI18" i="45" a="1"/>
  <c r="AI18" i="45" s="1"/>
  <c r="AI23" i="45" s="1"/>
  <c r="AI25" i="45" s="1"/>
  <c r="H26" i="28"/>
  <c r="H28" i="28" s="1"/>
  <c r="H24" i="28"/>
  <c r="F54" i="9"/>
  <c r="F56" i="9" s="1"/>
  <c r="F43" i="9"/>
  <c r="F44" i="9" s="1"/>
  <c r="F41" i="9"/>
  <c r="F45" i="9" l="1"/>
  <c r="F47" i="9" s="1"/>
  <c r="F49" i="9" s="1"/>
  <c r="F50" i="9" s="1"/>
  <c r="AI28" i="45"/>
  <c r="AI41" i="45"/>
  <c r="AI43" i="45" s="1"/>
  <c r="AI30" i="45"/>
  <c r="AI31" i="45" s="1"/>
  <c r="AL27" i="27"/>
  <c r="AL29" i="27" s="1"/>
  <c r="AL31" i="27" s="1"/>
  <c r="AL22" i="28"/>
  <c r="AK27" i="27"/>
  <c r="AK29" i="27" s="1"/>
  <c r="AK31" i="27" s="1"/>
  <c r="AK22" i="28"/>
  <c r="AJ41" i="45"/>
  <c r="AJ43" i="45" s="1"/>
  <c r="AJ30" i="45"/>
  <c r="AJ31" i="45" s="1"/>
  <c r="AJ28" i="45"/>
  <c r="AJ24" i="28"/>
  <c r="AJ26" i="28"/>
  <c r="AJ28" i="28" s="1"/>
  <c r="F34" i="45"/>
  <c r="F36" i="45" s="1"/>
  <c r="AL24" i="28" l="1"/>
  <c r="AL26" i="28"/>
  <c r="AL28" i="28" s="1"/>
  <c r="AK24" i="28"/>
  <c r="AK26" i="28"/>
  <c r="AK28" i="28" s="1"/>
  <c r="O30" i="45"/>
  <c r="O31" i="45" s="1"/>
  <c r="R30" i="45"/>
  <c r="R31" i="45" s="1"/>
  <c r="P30" i="45"/>
  <c r="P31" i="45" s="1"/>
  <c r="F37" i="45"/>
  <c r="R22" i="28" l="1"/>
  <c r="R24" i="28" s="1"/>
  <c r="R27" i="27"/>
  <c r="R29" i="27" s="1"/>
  <c r="R31" i="27" s="1"/>
  <c r="T22" i="28"/>
  <c r="T24" i="28" s="1"/>
  <c r="T27" i="27"/>
  <c r="T29" i="27" s="1"/>
  <c r="T31" i="27" s="1"/>
  <c r="P28" i="45"/>
  <c r="R28" i="45"/>
  <c r="O28" i="45"/>
  <c r="R26" i="28" l="1"/>
  <c r="R28" i="28" s="1"/>
  <c r="T26" i="28"/>
  <c r="T28" i="28" s="1"/>
  <c r="Q22" i="28"/>
  <c r="Q24" i="28" s="1"/>
  <c r="Q27" i="27"/>
  <c r="Q29" i="27" s="1"/>
  <c r="Q31" i="27" s="1"/>
  <c r="Q26" i="28" l="1"/>
  <c r="Q28" i="28" s="1"/>
  <c r="P34" i="45"/>
  <c r="G30" i="45"/>
  <c r="G31" i="45" s="1"/>
  <c r="R34" i="45"/>
  <c r="O34" i="45"/>
  <c r="G28" i="45" l="1"/>
  <c r="P36" i="45"/>
  <c r="P37" i="45" s="1"/>
  <c r="R36" i="45"/>
  <c r="R37" i="45" s="1"/>
  <c r="O36" i="45"/>
  <c r="O37" i="45" s="1"/>
  <c r="I22" i="28" l="1"/>
  <c r="I24" i="28" s="1"/>
  <c r="I27" i="27"/>
  <c r="I29" i="27" s="1"/>
  <c r="I31" i="27" s="1"/>
  <c r="I26" i="28" l="1"/>
  <c r="I28" i="28" s="1"/>
  <c r="G34" i="45"/>
  <c r="G36" i="45" s="1"/>
  <c r="S30" i="45" l="1"/>
  <c r="S31" i="45" s="1"/>
  <c r="G37" i="45"/>
  <c r="S28" i="45" l="1"/>
  <c r="U22" i="28" l="1"/>
  <c r="U26" i="28" s="1"/>
  <c r="U28" i="28" s="1"/>
  <c r="U27" i="27"/>
  <c r="U29" i="27" s="1"/>
  <c r="U31" i="27" s="1"/>
  <c r="D26" i="9"/>
  <c r="D30" i="45"/>
  <c r="D31" i="45" s="1"/>
  <c r="U24" i="28" l="1"/>
  <c r="D28" i="9"/>
  <c r="D34" i="9" s="1"/>
  <c r="D28" i="45"/>
  <c r="S34" i="45"/>
  <c r="F22" i="28" l="1"/>
  <c r="F24" i="28" s="1"/>
  <c r="F27" i="27"/>
  <c r="F29" i="27" s="1"/>
  <c r="F31" i="27" s="1"/>
  <c r="D54" i="9"/>
  <c r="D56" i="9" s="1"/>
  <c r="D41" i="9"/>
  <c r="D43" i="9"/>
  <c r="D44" i="9" s="1"/>
  <c r="S36" i="45"/>
  <c r="S37" i="45" s="1"/>
  <c r="D45" i="9" l="1"/>
  <c r="D47" i="9" s="1"/>
  <c r="D49" i="9" s="1"/>
  <c r="F26" i="28"/>
  <c r="F28" i="28" s="1"/>
  <c r="D34" i="45"/>
  <c r="D36" i="45" s="1"/>
  <c r="D50" i="9" l="1"/>
  <c r="D37" i="45"/>
  <c r="C26" i="9" l="1"/>
  <c r="C30" i="45"/>
  <c r="C31" i="45" s="1"/>
  <c r="C28" i="9" l="1"/>
  <c r="C34" i="9" s="1"/>
  <c r="C28" i="45"/>
  <c r="T30" i="45"/>
  <c r="E22" i="28" l="1"/>
  <c r="E24" i="28" s="1"/>
  <c r="E27" i="27"/>
  <c r="E29" i="27" s="1"/>
  <c r="E31" i="27" s="1"/>
  <c r="C54" i="9"/>
  <c r="C56" i="9" s="1"/>
  <c r="C41" i="9"/>
  <c r="C43" i="9"/>
  <c r="C44" i="9" s="1"/>
  <c r="T28" i="45"/>
  <c r="T31" i="45"/>
  <c r="C45" i="9" l="1"/>
  <c r="C47" i="9" s="1"/>
  <c r="C49" i="9" s="1"/>
  <c r="E26" i="28"/>
  <c r="E28" i="28" s="1"/>
  <c r="V22" i="28"/>
  <c r="V24" i="28" s="1"/>
  <c r="V27" i="27"/>
  <c r="V29" i="27" s="1"/>
  <c r="V31" i="27" s="1"/>
  <c r="C34" i="45"/>
  <c r="C36" i="45" s="1"/>
  <c r="C50" i="9" l="1"/>
  <c r="V26" i="28"/>
  <c r="V28" i="28" s="1"/>
  <c r="C37" i="45"/>
  <c r="T34" i="45"/>
  <c r="T36" i="45" l="1"/>
  <c r="T37" i="45" s="1"/>
  <c r="I14" i="45" l="1" a="1"/>
  <c r="I14" i="45" s="1"/>
  <c r="I18" i="45" l="1" a="1"/>
  <c r="I18" i="45" s="1"/>
  <c r="I23" i="45" s="1"/>
  <c r="I25" i="45" s="1"/>
  <c r="I41" i="45" s="1"/>
  <c r="I43" i="45" s="1"/>
  <c r="I30" i="45" l="1"/>
  <c r="I28" i="45" l="1"/>
  <c r="I31" i="45"/>
  <c r="K22" i="28" l="1"/>
  <c r="K24" i="28" s="1"/>
  <c r="K27" i="27"/>
  <c r="K29" i="27" s="1"/>
  <c r="K31" i="27" s="1"/>
  <c r="K26" i="28" l="1"/>
  <c r="K28" i="28" s="1"/>
  <c r="I34" i="45"/>
  <c r="I36" i="45" s="1"/>
  <c r="I37" i="45" l="1"/>
  <c r="J30" i="45" l="1"/>
  <c r="J28" i="45" l="1"/>
  <c r="J31" i="45"/>
  <c r="L22" i="28" l="1"/>
  <c r="L24" i="28" s="1"/>
  <c r="L27" i="27"/>
  <c r="L29" i="27" s="1"/>
  <c r="L31" i="27" s="1"/>
  <c r="L26" i="28" l="1"/>
  <c r="L28" i="28" s="1"/>
  <c r="J34" i="45"/>
  <c r="J36" i="45" s="1"/>
  <c r="J37" i="45" l="1"/>
  <c r="L31" i="45" l="1"/>
  <c r="D16" i="28" l="1"/>
  <c r="D20" i="28" l="1"/>
  <c r="B15" i="9" l="1"/>
  <c r="D8" i="27"/>
  <c r="D12" i="27" l="1"/>
  <c r="D17" i="27" s="1"/>
  <c r="D21" i="27" s="1"/>
  <c r="B14" i="45" a="1"/>
  <c r="B14" i="45" s="1"/>
  <c r="D25" i="27" l="1"/>
  <c r="B17" i="9" s="1"/>
  <c r="B16" i="45" l="1" a="1"/>
  <c r="B16" i="45" s="1"/>
  <c r="B19" i="9"/>
  <c r="B26" i="9" s="1"/>
  <c r="B18" i="45" l="1" a="1"/>
  <c r="B18" i="45" s="1"/>
  <c r="B23" i="45" s="1"/>
  <c r="B25" i="45" s="1"/>
  <c r="B28" i="9" l="1"/>
  <c r="B34" i="9" s="1"/>
  <c r="B30" i="45"/>
  <c r="B31" i="45" s="1"/>
  <c r="B28" i="45"/>
  <c r="B41" i="45"/>
  <c r="B43" i="45" s="1"/>
  <c r="B36" i="9" l="1"/>
  <c r="B37" i="9"/>
  <c r="B38" i="9"/>
  <c r="B54" i="9"/>
  <c r="B56" i="9" s="1"/>
  <c r="B43" i="9"/>
  <c r="B44" i="9" s="1"/>
  <c r="D22" i="28"/>
  <c r="D24" i="28" s="1"/>
  <c r="B41" i="9"/>
  <c r="D27" i="27"/>
  <c r="D29" i="27" s="1"/>
  <c r="D31" i="27" s="1"/>
  <c r="B45" i="9" l="1"/>
  <c r="B47" i="9" s="1"/>
  <c r="D26" i="28"/>
  <c r="D28" i="28" s="1"/>
  <c r="B49" i="9" l="1"/>
  <c r="B50" i="9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s207409</author>
  </authors>
  <commentList>
    <comment ref="C8" authorId="0" shapeId="0" xr:uid="{C6A97B01-B0DD-449A-913A-02E144F9442F}">
      <text>
        <r>
          <rPr>
            <b/>
            <sz val="9"/>
            <color indexed="81"/>
            <rFont val="Tahoma"/>
            <family val="2"/>
          </rPr>
          <t>s207409:</t>
        </r>
        <r>
          <rPr>
            <sz val="9"/>
            <color indexed="81"/>
            <rFont val="Tahoma"/>
            <family val="2"/>
          </rPr>
          <t xml:space="preserve">
Included in the O&amp;M line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s207409</author>
  </authors>
  <commentList>
    <comment ref="C9" authorId="0" shapeId="0" xr:uid="{00000000-0006-0000-0600-000001000000}">
      <text>
        <r>
          <rPr>
            <b/>
            <sz val="9"/>
            <color indexed="81"/>
            <rFont val="Tahoma"/>
            <family val="2"/>
          </rPr>
          <t>s207409:</t>
        </r>
        <r>
          <rPr>
            <sz val="9"/>
            <color indexed="81"/>
            <rFont val="Tahoma"/>
            <family val="2"/>
          </rPr>
          <t xml:space="preserve">
Included in the O&amp;M line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<sst xmlns="http://schemas.openxmlformats.org/spreadsheetml/2006/main" count="482" uniqueCount="347">
  <si>
    <t>Rate Base</t>
  </si>
  <si>
    <t>Tax Depreciation Rates =</t>
  </si>
  <si>
    <t>Tax Depreciation</t>
  </si>
  <si>
    <t>Annual Capital Expense</t>
  </si>
  <si>
    <t>Total</t>
  </si>
  <si>
    <t>Accumulated Deferred Federal Income Tax</t>
  </si>
  <si>
    <t>AFUDC Equity</t>
  </si>
  <si>
    <t>Total Expenses</t>
  </si>
  <si>
    <t>Deferred taxes</t>
  </si>
  <si>
    <t>Tax Depreciation Expense</t>
  </si>
  <si>
    <t xml:space="preserve">Construction Work In Progress </t>
  </si>
  <si>
    <t>Tax Depreciation Year</t>
  </si>
  <si>
    <t>Accum Tax Depreciation Expense</t>
  </si>
  <si>
    <t xml:space="preserve">Calculation of Revenue Requirements </t>
  </si>
  <si>
    <t>Plant In Service</t>
  </si>
  <si>
    <t xml:space="preserve">Accumulated Deferred FIT </t>
  </si>
  <si>
    <t>Year 1</t>
  </si>
  <si>
    <t>Year 2</t>
  </si>
  <si>
    <t>Year 3</t>
  </si>
  <si>
    <t>Year 4</t>
  </si>
  <si>
    <t>Year 5</t>
  </si>
  <si>
    <t>Year 6</t>
  </si>
  <si>
    <t>Year 7</t>
  </si>
  <si>
    <t>Year 8</t>
  </si>
  <si>
    <t>Year 9</t>
  </si>
  <si>
    <t>Year 10</t>
  </si>
  <si>
    <t>Year 11</t>
  </si>
  <si>
    <t>Year 12</t>
  </si>
  <si>
    <t>Year 13</t>
  </si>
  <si>
    <t>Year 14</t>
  </si>
  <si>
    <t>Year 15</t>
  </si>
  <si>
    <t>Year 16</t>
  </si>
  <si>
    <t>Year 17</t>
  </si>
  <si>
    <t>Year 18</t>
  </si>
  <si>
    <t>Year 19</t>
  </si>
  <si>
    <t>Year 20</t>
  </si>
  <si>
    <t>Year 21</t>
  </si>
  <si>
    <t>Beginning Balance</t>
  </si>
  <si>
    <t>Initial CapEx</t>
  </si>
  <si>
    <t>RATE BASE</t>
  </si>
  <si>
    <t>Return on Rate Base</t>
  </si>
  <si>
    <t>Line</t>
  </si>
  <si>
    <t xml:space="preserve">No. </t>
  </si>
  <si>
    <t>Description</t>
  </si>
  <si>
    <t>Operations and Maintenance Expense</t>
  </si>
  <si>
    <t>Deprecition and Amortization Expense</t>
  </si>
  <si>
    <t>Taxes Other than Federal Income Tax</t>
  </si>
  <si>
    <t>Interest Expense</t>
  </si>
  <si>
    <t>Income Before Taxes</t>
  </si>
  <si>
    <t>Tax over Book Depreciation</t>
  </si>
  <si>
    <t>Taxable State Income</t>
  </si>
  <si>
    <t>State Tax Rate</t>
  </si>
  <si>
    <t xml:space="preserve">Retail </t>
  </si>
  <si>
    <t>Year</t>
  </si>
  <si>
    <t>Depreciation and Amortization Expense</t>
  </si>
  <si>
    <t>State Income Tax</t>
  </si>
  <si>
    <t xml:space="preserve">Tax over Book Depreciation </t>
  </si>
  <si>
    <t>Taxable Federal Income</t>
  </si>
  <si>
    <t>Federal Tax Rate</t>
  </si>
  <si>
    <t>Federal Income Taxes</t>
  </si>
  <si>
    <t>Amortization Expense - Deferred Excess ADIT</t>
  </si>
  <si>
    <t>Operating Income Deficiency</t>
  </si>
  <si>
    <t>Gross Up Factor</t>
  </si>
  <si>
    <t>Revenue Requirement</t>
  </si>
  <si>
    <t>Current FIT</t>
  </si>
  <si>
    <t>Deferred FIT</t>
  </si>
  <si>
    <t>Rev Req</t>
  </si>
  <si>
    <t>Taxes</t>
  </si>
  <si>
    <t>Equity Capital</t>
  </si>
  <si>
    <t>Equity Return</t>
  </si>
  <si>
    <t>Total CapEx</t>
  </si>
  <si>
    <t>Capital Year 1</t>
  </si>
  <si>
    <t>Capital Year 2</t>
  </si>
  <si>
    <t>Capital Year 3</t>
  </si>
  <si>
    <t>Capital Year 4</t>
  </si>
  <si>
    <t>Capital Year 5</t>
  </si>
  <si>
    <t>Capital Year 6</t>
  </si>
  <si>
    <t>Capital Year 7</t>
  </si>
  <si>
    <t>Capital Year 8</t>
  </si>
  <si>
    <t>Capital Year 9</t>
  </si>
  <si>
    <t>Capital Year 10</t>
  </si>
  <si>
    <t>Capital Year 11</t>
  </si>
  <si>
    <t>Capital Year 12</t>
  </si>
  <si>
    <t>Capital Year 13</t>
  </si>
  <si>
    <t>Capital Year 14</t>
  </si>
  <si>
    <t>Capital Year 15</t>
  </si>
  <si>
    <t>Capital Year 16</t>
  </si>
  <si>
    <t>Capital Year 17</t>
  </si>
  <si>
    <t>Capital Year 18</t>
  </si>
  <si>
    <t>Capital Year 19</t>
  </si>
  <si>
    <t>Capital Year 20</t>
  </si>
  <si>
    <t>Capital Year 21</t>
  </si>
  <si>
    <t>Capital Year 22</t>
  </si>
  <si>
    <t>Capital Year 23</t>
  </si>
  <si>
    <t>Capital Year 24</t>
  </si>
  <si>
    <t>Capital Year 25</t>
  </si>
  <si>
    <t>Capital Year 26</t>
  </si>
  <si>
    <t>Capital Year 27</t>
  </si>
  <si>
    <t>Capital Year 28</t>
  </si>
  <si>
    <t>Capital Year 29</t>
  </si>
  <si>
    <t>Capital Year 30</t>
  </si>
  <si>
    <t xml:space="preserve">AEPSC PMEC Cost </t>
  </si>
  <si>
    <t>ROE Check</t>
  </si>
  <si>
    <t xml:space="preserve"> After Tax Total Return Component</t>
  </si>
  <si>
    <t xml:space="preserve"> O&amp;M and Depreciation</t>
  </si>
  <si>
    <t>Incremental Revenue</t>
  </si>
  <si>
    <t>Company</t>
  </si>
  <si>
    <t>After Tax WACC</t>
  </si>
  <si>
    <t>O&amp;M</t>
  </si>
  <si>
    <t xml:space="preserve">Depreciation </t>
  </si>
  <si>
    <t>Return On Ratebase</t>
  </si>
  <si>
    <t>Tax Expense</t>
  </si>
  <si>
    <t>ROE Proof</t>
  </si>
  <si>
    <t>Total O&amp;M Expenses</t>
  </si>
  <si>
    <t>Operations and Maint Expense - Account 549</t>
  </si>
  <si>
    <t>Property Tax Expense - Account 408</t>
  </si>
  <si>
    <t>Owner's Costs</t>
  </si>
  <si>
    <t>Internal Costs &amp; Overheads</t>
  </si>
  <si>
    <t>Contingency</t>
  </si>
  <si>
    <t>AFUDC</t>
  </si>
  <si>
    <t xml:space="preserve">ICAP MW </t>
  </si>
  <si>
    <t>Project Name</t>
  </si>
  <si>
    <t>Resource Type</t>
  </si>
  <si>
    <t>Wind</t>
  </si>
  <si>
    <t>Solar</t>
  </si>
  <si>
    <t>RunType</t>
  </si>
  <si>
    <t>Include</t>
  </si>
  <si>
    <t>Exclude</t>
  </si>
  <si>
    <t>In-Service End of Year</t>
  </si>
  <si>
    <t>In-Service</t>
  </si>
  <si>
    <t>Project Contract Cost</t>
  </si>
  <si>
    <t>Annual CapEx</t>
  </si>
  <si>
    <t>Project CapEx</t>
  </si>
  <si>
    <t>Project Capital Expense</t>
  </si>
  <si>
    <t>Description (Amounts in thousands)</t>
  </si>
  <si>
    <t>OPCO</t>
  </si>
  <si>
    <t>APCO</t>
  </si>
  <si>
    <t>I&amp;M</t>
  </si>
  <si>
    <t>PSO</t>
  </si>
  <si>
    <t>SWEPCO</t>
  </si>
  <si>
    <t>State</t>
  </si>
  <si>
    <t>VA</t>
  </si>
  <si>
    <t>OK</t>
  </si>
  <si>
    <t>WV</t>
  </si>
  <si>
    <t>AR</t>
  </si>
  <si>
    <t>LA</t>
  </si>
  <si>
    <t>IN</t>
  </si>
  <si>
    <t>MI</t>
  </si>
  <si>
    <t>KgPCo</t>
  </si>
  <si>
    <t>TN</t>
  </si>
  <si>
    <t>Current Federal Income Tax Expense</t>
  </si>
  <si>
    <t>Annual Deferred Tax Expense - Federal</t>
  </si>
  <si>
    <t>Annual Deferred Tax Expense - State</t>
  </si>
  <si>
    <t>Accumulated Deferred State Income Tax</t>
  </si>
  <si>
    <t>Annual Deferred Tax Expense - Federal Benefit of State</t>
  </si>
  <si>
    <t>Accumulated Deferred Federal Income Tax (FBOS)</t>
  </si>
  <si>
    <t xml:space="preserve">Accumulated Deferred SIT </t>
  </si>
  <si>
    <t>Deferred SIT</t>
  </si>
  <si>
    <t>Current SIT</t>
  </si>
  <si>
    <t>Current State Tax Expense</t>
  </si>
  <si>
    <t>Gas</t>
  </si>
  <si>
    <t>Contract Allowances</t>
  </si>
  <si>
    <t>Rate Base Calculations - period end</t>
  </si>
  <si>
    <t>TX</t>
  </si>
  <si>
    <t>GRCF</t>
  </si>
  <si>
    <t>After-tax WACC</t>
  </si>
  <si>
    <t>ROE</t>
  </si>
  <si>
    <t>Weighted Avg Cost of Debt</t>
  </si>
  <si>
    <t>Equity Weighting</t>
  </si>
  <si>
    <t>Salvage</t>
  </si>
  <si>
    <t>Annual O&amp;M Expense Total</t>
  </si>
  <si>
    <t>Plant Fixed O&amp;M Expense</t>
  </si>
  <si>
    <t>Plant Budgeted Capital Expense</t>
  </si>
  <si>
    <t>(1)</t>
  </si>
  <si>
    <t>(7)</t>
  </si>
  <si>
    <t>Weighted</t>
  </si>
  <si>
    <t>Capital</t>
  </si>
  <si>
    <t>Average</t>
  </si>
  <si>
    <t>Tax</t>
  </si>
  <si>
    <t>Rate</t>
  </si>
  <si>
    <t>Cost of Removal (Decommissioning)</t>
  </si>
  <si>
    <t>Plant Depreciation - Account 403</t>
  </si>
  <si>
    <t>Design Life</t>
  </si>
  <si>
    <t>Jurisdiction</t>
  </si>
  <si>
    <t>Depreciation Expense - Plant and Net Salvage</t>
  </si>
  <si>
    <t>Book Accumulated Depreciation - Plant and Net Salvage</t>
  </si>
  <si>
    <t>Accumulated Depreciation - Plant and Net Salvage</t>
  </si>
  <si>
    <t>Adjusted Retail Revenue</t>
  </si>
  <si>
    <t>Adjusted Retail Income Before Taxes</t>
  </si>
  <si>
    <t>Adjusted Retail Taxable State Income</t>
  </si>
  <si>
    <t>Adjusted Retail Current State Tax Expense</t>
  </si>
  <si>
    <t>Adjusted Retail Taxable Federal Income</t>
  </si>
  <si>
    <t>MACRS</t>
  </si>
  <si>
    <t>3  YR MACRS</t>
  </si>
  <si>
    <t>5  YR MACRS</t>
  </si>
  <si>
    <t>7  YR MACRS</t>
  </si>
  <si>
    <t>10  YR MACRS</t>
  </si>
  <si>
    <t>15  YR MACRS</t>
  </si>
  <si>
    <t>20  YR MACRS</t>
  </si>
  <si>
    <t>Book Depreciation Rate (includes net salvage)</t>
  </si>
  <si>
    <t>Net Salvage (current dollars)</t>
  </si>
  <si>
    <t>Net Salvage (retirement year dollars)</t>
  </si>
  <si>
    <t>Inflation Rate</t>
  </si>
  <si>
    <t>Depreciation</t>
  </si>
  <si>
    <t>Salvage &amp; Decommissioning</t>
  </si>
  <si>
    <t>Project Summary</t>
  </si>
  <si>
    <t>Current Year</t>
  </si>
  <si>
    <t xml:space="preserve">Other Inputs Used </t>
  </si>
  <si>
    <t>KPCO</t>
  </si>
  <si>
    <t>KY</t>
  </si>
  <si>
    <t>KENTUCKY POWER COMPANY</t>
  </si>
  <si>
    <t>COST OF CAPITAL</t>
  </si>
  <si>
    <t>TEST YEAR ENDED MARCH 31, 2023</t>
  </si>
  <si>
    <t>Reapportioned</t>
  </si>
  <si>
    <t>Annual</t>
  </si>
  <si>
    <t>Pre-Tax Weighted</t>
  </si>
  <si>
    <t>Kentucky</t>
  </si>
  <si>
    <t>Percentage</t>
  </si>
  <si>
    <t>Cost</t>
  </si>
  <si>
    <t>Jurisdictional</t>
  </si>
  <si>
    <t>of</t>
  </si>
  <si>
    <t>No.</t>
  </si>
  <si>
    <t>Percent</t>
  </si>
  <si>
    <t>Gross-up</t>
  </si>
  <si>
    <t>(4)</t>
  </si>
  <si>
    <t>(5)</t>
  </si>
  <si>
    <t>(6) = (4) X (5)</t>
  </si>
  <si>
    <t>(8) = (6) X (7)</t>
  </si>
  <si>
    <t>Long Term Debt</t>
  </si>
  <si>
    <t>Short Term Debt</t>
  </si>
  <si>
    <t>Common Equity</t>
  </si>
  <si>
    <t>-------------------</t>
  </si>
  <si>
    <t>(2)</t>
  </si>
  <si>
    <t>(3)</t>
  </si>
  <si>
    <t>Energy</t>
  </si>
  <si>
    <t>COMPUTATION OF THE GROSS REVENUE</t>
  </si>
  <si>
    <t>CONVERSION FACTOR</t>
  </si>
  <si>
    <t>Line       No.</t>
  </si>
  <si>
    <t xml:space="preserve">Percent of                  Incremental                          Gross Revenues </t>
  </si>
  <si>
    <t>Operating Revenues</t>
  </si>
  <si>
    <t>Less: Uncollectible Accounts Expense   1/</t>
  </si>
  <si>
    <t>KPSC Maintenance Fee</t>
  </si>
  <si>
    <t>---------------------</t>
  </si>
  <si>
    <t>Income Before income Taxes</t>
  </si>
  <si>
    <t>Less: State Income Taxes (L4 X 5.8742%)   2/</t>
  </si>
  <si>
    <t>Income Before Federal Income Taxes</t>
  </si>
  <si>
    <t>Less: Federal income Taxes (L6 X 35.00%)</t>
  </si>
  <si>
    <t>Operating Income Percentage</t>
  </si>
  <si>
    <t>Gross Revenue Conversion Factor (100% / L8)</t>
  </si>
  <si>
    <t>FULLY ADJUSTED BASE CASE SUMMARY</t>
  </si>
  <si>
    <t>LINE       NO.</t>
  </si>
  <si>
    <t>DESCRIPTION</t>
  </si>
  <si>
    <t>FACTOR</t>
  </si>
  <si>
    <t>RETAIL</t>
  </si>
  <si>
    <t>SOURCE</t>
  </si>
  <si>
    <t>Production Demand</t>
  </si>
  <si>
    <t>PDAF</t>
  </si>
  <si>
    <t>Sch 9</t>
  </si>
  <si>
    <t>Transmission Demand</t>
  </si>
  <si>
    <t>TDAF</t>
  </si>
  <si>
    <t>EAF</t>
  </si>
  <si>
    <t>Sch 10</t>
  </si>
  <si>
    <t>Gross Plant Transmission</t>
  </si>
  <si>
    <t>GP-TRANS</t>
  </si>
  <si>
    <t>Sch 4, Line 167</t>
  </si>
  <si>
    <t>Gross Plant Distribution</t>
  </si>
  <si>
    <t>GP-DIST</t>
  </si>
  <si>
    <t>Sch 4, Line 169</t>
  </si>
  <si>
    <t>Gross Plant - T&amp;D</t>
  </si>
  <si>
    <t>GP-T&amp;D</t>
  </si>
  <si>
    <t>Sch 4, Line 171</t>
  </si>
  <si>
    <t>Gross Plant - PTD</t>
  </si>
  <si>
    <t>GP-PTD</t>
  </si>
  <si>
    <t>Sch 4, Line 175</t>
  </si>
  <si>
    <t>Gross Plant - Total</t>
  </si>
  <si>
    <t>GP-TOT</t>
  </si>
  <si>
    <t>Sch 4, Line 173</t>
  </si>
  <si>
    <t>Net Plant</t>
  </si>
  <si>
    <t>NP</t>
  </si>
  <si>
    <t>Sch 4, Line 39</t>
  </si>
  <si>
    <t>O&amp;M Expense</t>
  </si>
  <si>
    <t>Sch 4, Line 423</t>
  </si>
  <si>
    <t>O&amp;M Labor</t>
  </si>
  <si>
    <t>OML</t>
  </si>
  <si>
    <t>Sch 4, Line 425</t>
  </si>
  <si>
    <t>Operating Revenue</t>
  </si>
  <si>
    <t>OP-REV</t>
  </si>
  <si>
    <t>Sch 4, Line 287</t>
  </si>
  <si>
    <t>SPECIFIC</t>
  </si>
  <si>
    <t>N/A</t>
  </si>
  <si>
    <t>Customers</t>
  </si>
  <si>
    <t>CUST.</t>
  </si>
  <si>
    <t>A&amp;G</t>
  </si>
  <si>
    <t>Schedules 6, 9 and 10</t>
  </si>
  <si>
    <t>PDAF/EAF</t>
  </si>
  <si>
    <t>Schedules 9 and 10</t>
  </si>
  <si>
    <t>Jurisdictional Allocation Factor</t>
  </si>
  <si>
    <t>Year 22</t>
  </si>
  <si>
    <t>Year 23</t>
  </si>
  <si>
    <t>Year 24</t>
  </si>
  <si>
    <t>Year 25</t>
  </si>
  <si>
    <t>Year 26</t>
  </si>
  <si>
    <t>Year 27</t>
  </si>
  <si>
    <t>Year 28</t>
  </si>
  <si>
    <t>Year 29</t>
  </si>
  <si>
    <t>Year 30</t>
  </si>
  <si>
    <t>Year 31</t>
  </si>
  <si>
    <t>Year 32</t>
  </si>
  <si>
    <t>Year 33</t>
  </si>
  <si>
    <t>Year 34</t>
  </si>
  <si>
    <t>Year 35</t>
  </si>
  <si>
    <t>Net Revenue Requirement</t>
  </si>
  <si>
    <t>Regulated Generation Cost of Service</t>
  </si>
  <si>
    <t>WV B&amp;O Tax</t>
  </si>
  <si>
    <t>Coal</t>
  </si>
  <si>
    <t>Mitchell Rate Base Calucations</t>
  </si>
  <si>
    <t>Lost Energy Margin from downgrade</t>
  </si>
  <si>
    <t>Lost MWs</t>
  </si>
  <si>
    <t>Avg Revenue Rrequirement</t>
  </si>
  <si>
    <t>Total Present Value Rev Requirement</t>
  </si>
  <si>
    <t>3 year Rev Req</t>
  </si>
  <si>
    <t>Option</t>
  </si>
  <si>
    <t>Option 1: Exterior Shell</t>
  </si>
  <si>
    <t>Interconnection Costs</t>
  </si>
  <si>
    <t>Percentage of</t>
  </si>
  <si>
    <t>Incremental</t>
  </si>
  <si>
    <t>Tax Rates</t>
  </si>
  <si>
    <t>Gross Revenues</t>
  </si>
  <si>
    <t>Less: Uncollectible Accounts Expense</t>
  </si>
  <si>
    <t>Income Before Other Taxes</t>
  </si>
  <si>
    <t>Less: WVA Municipal B&amp;O Taxes  (Line 3  x  Tax Rate)</t>
  </si>
  <si>
    <t>Income Before Income Taxes</t>
  </si>
  <si>
    <t>Less: State Income Taxes  (Line 5  x  State Tax Rate)</t>
  </si>
  <si>
    <t>Less: Federal Income Taxes  (Line 7  x  Federal Tax Rate)</t>
  </si>
  <si>
    <t>Gross Revenue Conversion Factor  (100% / Line 9)</t>
  </si>
  <si>
    <t xml:space="preserve">Cost of </t>
  </si>
  <si>
    <t>%</t>
  </si>
  <si>
    <t xml:space="preserve"> </t>
  </si>
  <si>
    <t>Capital Spend</t>
  </si>
  <si>
    <t>APCo/Wheeling Power GRCF</t>
  </si>
  <si>
    <t>APPALACHIAN POWER COMPANY &amp; WHEELING POWER COMPANY</t>
  </si>
  <si>
    <t>WEST VIRGINIA P.S.C. 2024 BASE RATE CASE</t>
  </si>
  <si>
    <t>PETITION FOR RECONSIDERATION COST OF CAPITAL AS OF DECEMBER 31, 2023</t>
  </si>
  <si>
    <t>Debt</t>
  </si>
  <si>
    <t>Equity</t>
  </si>
  <si>
    <t>Ratio</t>
  </si>
  <si>
    <t>TEST YEAR ENDED MAY 31,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</si>
</sst>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49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0.000%"/>
    <numFmt numFmtId="166" formatCode="0.0000%"/>
    <numFmt numFmtId="167" formatCode="&quot;$&quot;#,##0\ ;\(&quot;$&quot;#,##0\)"/>
    <numFmt numFmtId="168" formatCode="_(* #,##0.0,_);_(* \(#,##0.0,\);_(* &quot;-   &quot;_);_(@_)"/>
    <numFmt numFmtId="169" formatCode="0.000000"/>
    <numFmt numFmtId="170" formatCode="General_)"/>
    <numFmt numFmtId="171" formatCode="_(&quot;$&quot;* #,##0_);_(&quot;$&quot;* \(#,##0\);_(&quot;$&quot;* &quot;-&quot;??_);_(@_)"/>
    <numFmt numFmtId="172" formatCode="_(* #,##0.0_);_(* \(#,##0.0\);&quot;&quot;;_(@_)"/>
    <numFmt numFmtId="173" formatCode="[Blue]#,##0,_);[Red]\(#,##0,\)"/>
    <numFmt numFmtId="174" formatCode="0.0%"/>
    <numFmt numFmtId="175" formatCode="_(* #,##0.000_);_(* \(#,##0.000\);_(* &quot;-&quot;??_);_(@_)"/>
    <numFmt numFmtId="176" formatCode="#,##0.000"/>
    <numFmt numFmtId="177" formatCode="#,##0.0_);\(#,##0.0\)"/>
    <numFmt numFmtId="178" formatCode="&quot;$&quot;#,##0.0_);[Red]\(&quot;$&quot;#,##0.0\)"/>
    <numFmt numFmtId="179" formatCode="_(&quot;$&quot;* #,##0.000_);_(&quot;$&quot;* \(#,##0.000\);_(&quot;$&quot;* &quot;-&quot;??_);_(@_)"/>
    <numFmt numFmtId="180" formatCode="&quot;$&quot;#,##0.00;[Red]\-&quot;$&quot;#,##0.00"/>
    <numFmt numFmtId="181" formatCode="&quot;$&quot;\ \ #,##0_);[Red]\(&quot;$&quot;\ \ #,##0\)"/>
    <numFmt numFmtId="182" formatCode="#,##0_);[Red]\(#,##0\);\-"/>
    <numFmt numFmtId="183" formatCode="#,##0.00000___;"/>
    <numFmt numFmtId="184" formatCode="&quot;$&quot;#,##0.00;\-&quot;$&quot;#,##0.00"/>
    <numFmt numFmtId="185" formatCode="0.0_%;\(0.0\)%;\ \-\ \ \ "/>
    <numFmt numFmtId="186" formatCode="#,###.000000_);\(#,##0.000000\);\ \-\ _ "/>
    <numFmt numFmtId="187" formatCode="&quot;$&quot;\ \ #,##0.0_);[Red]\(&quot;$&quot;\ \ #,##0.0\)"/>
    <numFmt numFmtId="188" formatCode="&quot;$&quot;\ \ #,##0.00_);[Red]\(&quot;$&quot;\ \ #,##0.00\)"/>
    <numFmt numFmtId="189" formatCode="#,##0_);\(#,##0\);_ \-\ \ "/>
    <numFmt numFmtId="190" formatCode="&quot;$&quot;#,##0;[Red]\-&quot;$&quot;#,##0"/>
    <numFmt numFmtId="191" formatCode="#,##0___);\(#,##0\);___-\ \ "/>
    <numFmt numFmtId="192" formatCode="&quot;$&quot;_(#,##0.00_);&quot;$&quot;\(#,##0.00\)"/>
    <numFmt numFmtId="193" formatCode="\_x0000_\_x0000_0.0000"/>
    <numFmt numFmtId="194" formatCode="#,##0.0_)\x;\(#,##0.0\)\x"/>
    <numFmt numFmtId="195" formatCode="0.E+00"/>
    <numFmt numFmtId="196" formatCode="#,##0.0_)_x;\(#,##0.0\)_x"/>
    <numFmt numFmtId="197" formatCode="0.0.E+00"/>
    <numFmt numFmtId="198" formatCode="0.0_)\%;\(0.0\)\%"/>
    <numFmt numFmtId="199" formatCode="&quot;$&quot;#,##0.0_);\(&quot;$&quot;#,##0.0\)"/>
    <numFmt numFmtId="200" formatCode="#,##0.0_)_%;\(#,##0.0\)_%"/>
    <numFmt numFmtId="201" formatCode="yyyy"/>
    <numFmt numFmtId="202" formatCode="_(* #,##0.0_);_(* \(#,##0.0\);_(* &quot;-&quot;????_);_(@_)"/>
    <numFmt numFmtId="203" formatCode="#,##0_);\(#,##0\);&quot;-  &quot;;&quot;  &quot;@"/>
    <numFmt numFmtId="204" formatCode="0.0000_)"/>
    <numFmt numFmtId="205" formatCode="_(* #,##0_);_(* \(#,##0\);_(* &quot;-&quot;\ \ _);@"/>
    <numFmt numFmtId="206" formatCode="#."/>
    <numFmt numFmtId="207" formatCode="mmm\-d\-yyyy"/>
    <numFmt numFmtId="208" formatCode="#,##0.0_);[Red]\(#,##0.0\)"/>
    <numFmt numFmtId="209" formatCode="mmm\-yyyy"/>
    <numFmt numFmtId="210" formatCode="m/d"/>
    <numFmt numFmtId="211" formatCode="dd\ mmm\ yyyy_);;;&quot;  &quot;@"/>
    <numFmt numFmtId="212" formatCode="mmm/yyyy_);;&quot;-  &quot;;&quot;  &quot;@"/>
    <numFmt numFmtId="213" formatCode="mmm\ d\,\ yyyy"/>
    <numFmt numFmtId="214" formatCode="_-* #,##0_-;\-* #,##0_-;_-* &quot;-&quot;_-;_-@_-"/>
    <numFmt numFmtId="215" formatCode="_-* #,##0.00_-;\-* #,##0.00_-;_-* &quot;-&quot;??_-;_-@_-"/>
    <numFmt numFmtId="216" formatCode="_([$€-2]* #,##0.00_);_([$€-2]* \(#,##0.00\);_([$€-2]* &quot;-&quot;??_)"/>
    <numFmt numFmtId="217" formatCode="#,##0.0000_);\(#,##0.0000\);&quot;-  &quot;;&quot;  &quot;@"/>
    <numFmt numFmtId="218" formatCode="###0_);\(###0\)"/>
    <numFmt numFmtId="219" formatCode="#,##0_);\(#,##0\);&quot;-  &quot;"/>
    <numFmt numFmtId="220" formatCode="_(* #,##0_);_(* \(#,##0\);_(* &quot;-&quot;\ \ _);@\ &quot; (HHV)&quot;"/>
    <numFmt numFmtId="221" formatCode="#,##0%_);\(#,##0%\)"/>
    <numFmt numFmtId="222" formatCode="#,##0.0\x_);\(#,##0.0\x\);#,##0.0\x_);@_)"/>
    <numFmt numFmtId="223" formatCode="#,##0.0_);[Red]\(#,##0.0\);&quot;N/A &quot;"/>
    <numFmt numFmtId="224" formatCode="0.00_)"/>
    <numFmt numFmtId="225" formatCode="#,##0.000_);[Red]\(#,##0.000\)"/>
    <numFmt numFmtId="226" formatCode="#,##0.0_)\ \ ;[Red]\(#,##0.0\)\ \ "/>
    <numFmt numFmtId="227" formatCode="0.0%&quot;NetPPE/sales&quot;"/>
    <numFmt numFmtId="228" formatCode="0.0%&quot;NWI/Sls&quot;"/>
    <numFmt numFmtId="229" formatCode="0%;[Red]\(0%\)"/>
    <numFmt numFmtId="230" formatCode="0.0%;[Red]\(0.0%\)"/>
    <numFmt numFmtId="231" formatCode="0.00%;[Red]\(0.00%\)"/>
    <numFmt numFmtId="232" formatCode="#,##0.0\%_);\(#,##0.0\%\);#,##0.0\%_);@_)"/>
    <numFmt numFmtId="233" formatCode="0.0%&quot;Sales&quot;"/>
    <numFmt numFmtId="234" formatCode="&quot;TFCF: &quot;#,##0_);[Red]&quot;No! &quot;\(#,##0\)"/>
    <numFmt numFmtId="235" formatCode="_(&quot;$&quot;* #,##0.00_);_(&quot;$&quot;* \(#,##0.00\);_(&quot;$&quot;* &quot;-&quot;????_);_(@_)"/>
    <numFmt numFmtId="236" formatCode="_(* #,##0.0_);_(* \(#,##0.0\);_(* &quot;-&quot;??_);_(@_)"/>
    <numFmt numFmtId="237" formatCode="0_)"/>
    <numFmt numFmtId="238" formatCode="0.0"/>
    <numFmt numFmtId="239" formatCode="0.0&quot;%&quot;_;\(0.0\)&quot;%&quot;"/>
    <numFmt numFmtId="240" formatCode="0.0&quot;%&quot;;\(0.0\)&quot;%&quot;"/>
    <numFmt numFmtId="241" formatCode="0.0_);\(0.0\)"/>
    <numFmt numFmtId="242" formatCode="\£\ #,##0_);[Red]\(\£\ #,##0\)"/>
    <numFmt numFmtId="243" formatCode="\¥\ #,##0_);[Red]\(\¥\ #,##0\)"/>
    <numFmt numFmtId="244" formatCode="#,##0;\(#,##0\)"/>
    <numFmt numFmtId="245" formatCode="&quot;$&quot;#,##0_);[Red]\(&quot;$&quot;#,##0\);&quot;-&quot;"/>
    <numFmt numFmtId="246" formatCode="#,##0.00_);\(#,##0.00\);&quot;-&quot;_);@_)"/>
    <numFmt numFmtId="247" formatCode="\•\ \ @"/>
    <numFmt numFmtId="248" formatCode=";;;"/>
    <numFmt numFmtId="249" formatCode="#,##0.0_);\(#,##0.0\);&quot;-&quot;_);@_)"/>
    <numFmt numFmtId="250" formatCode="0.000_)"/>
    <numFmt numFmtId="251" formatCode="#,##0.000\p_);\(#,##0.000\)"/>
    <numFmt numFmtId="252" formatCode="&quot;$&quot;#,##0.0;[Red]\(&quot;$&quot;#,##0.0\)"/>
    <numFmt numFmtId="253" formatCode="\ \ _•\–\ \ \ \ @"/>
    <numFmt numFmtId="254" formatCode="m/d/yyyy;;\-"/>
    <numFmt numFmtId="255" formatCode="_-&quot;R&quot;* #,##0_-;\-&quot;R&quot;* #,##0_-;_-&quot;R&quot;* &quot;-&quot;_-;_-@_-"/>
    <numFmt numFmtId="256" formatCode="_-* #,##0.00\ &quot;€&quot;_-;\-* #,##0.00\ &quot;€&quot;_-;_-* &quot;-&quot;??\ &quot;€&quot;_-;_-@_-"/>
    <numFmt numFmtId="257" formatCode="#,##0.0;[Red]\(#,##0.0\)"/>
    <numFmt numFmtId="258" formatCode="\(0\)"/>
    <numFmt numFmtId="259" formatCode="#,###,##0.00;\(#,###,##0.00\)"/>
    <numFmt numFmtId="260" formatCode="&quot;$&quot;#,###,##0.00;\(&quot;$&quot;#,###,##0.00\)"/>
    <numFmt numFmtId="261" formatCode="#,##0.00%;\(#,##0.00%\)"/>
    <numFmt numFmtId="262" formatCode="mmmm\ d\,\ yyyy"/>
    <numFmt numFmtId="263" formatCode="###0"/>
    <numFmt numFmtId="264" formatCode="_-* #,##0_-;\-* #,##0_-;_-* &quot;-&quot;??_-;_-@_-"/>
    <numFmt numFmtId="265" formatCode="0.00%_);\(0.00%\);&quot;-&quot;_%_)"/>
    <numFmt numFmtId="266" formatCode="[Red]#,##0.0_);\(#,##0.0\);&quot;-&quot;_);@_)"/>
    <numFmt numFmtId="267" formatCode="#,##0;[Red]\(#,##0\)"/>
    <numFmt numFmtId="268" formatCode="#,##0\ \ \ "/>
    <numFmt numFmtId="269" formatCode="_ * #,##0_)_ _F_ ;_ * \(#,##0\)_ _F_ ;_ * &quot;-&quot;_)_ _F_ ;_ @_ "/>
    <numFmt numFmtId="270" formatCode="_ * #,##0.00_)_ _F_ ;_ * \(#,##0.00\)_ _F_ ;_ * &quot;-&quot;??_)_ _F_ ;_ @_ "/>
    <numFmt numFmtId="271" formatCode="0.0,&quot;k&quot;"/>
    <numFmt numFmtId="272" formatCode="0.0\x"/>
    <numFmt numFmtId="273" formatCode="0.00\x"/>
    <numFmt numFmtId="274" formatCode="_ * #,##0_ ;_ * \-#,##0_ ;_ * &quot;-&quot;_ ;_ @_ "/>
    <numFmt numFmtId="275" formatCode="_ * #,##0.00_ ;_ * \-#,##0.00_ ;_ * &quot;-&quot;??_ ;_ @_ "/>
    <numFmt numFmtId="276" formatCode="0.00,,&quot;M&quot;"/>
    <numFmt numFmtId="277" formatCode="_ &quot;£&quot;* #,##0.00_ ;_ &quot;£&quot;* \-#,##0.00_ ;_ &quot;£&quot;* &quot;-&quot;??_ ;_ @_ "/>
    <numFmt numFmtId="278" formatCode="0.0%_);\(0.0%\);&quot;-&quot;_%_)"/>
    <numFmt numFmtId="279" formatCode="&quot;£&quot;#,##0_);[Red]\(&quot;£&quot;#,##0\)"/>
    <numFmt numFmtId="280" formatCode="#0.0\x"/>
    <numFmt numFmtId="281" formatCode="0.00000%;\(0.00000%\);0%"/>
    <numFmt numFmtId="282" formatCode="0.00%;\(0.00%\)"/>
    <numFmt numFmtId="283" formatCode="_(* #,##0_);_(* \(#,##0\);_(* &quot;-&quot;_)"/>
    <numFmt numFmtId="284" formatCode="m/d/yy\ h:mm:ss"/>
    <numFmt numFmtId="285" formatCode="#,##0_);\(#,##0\);&quot;- &quot;"/>
    <numFmt numFmtId="286" formatCode="0.00\ \x"/>
    <numFmt numFmtId="287" formatCode="#,##0.0;\(#,##0.0\);&quot;- &quot;"/>
    <numFmt numFmtId="288" formatCode="#,##0.0_);\(#,##0.0\);&quot;- &quot;"/>
    <numFmt numFmtId="289" formatCode="#,##0_);\(#,##0\);&quot;- &quot;;&quot;  &quot;@"/>
    <numFmt numFmtId="290" formatCode="_-&quot;L.&quot;\ * #,##0_-;\-&quot;L.&quot;\ * #,##0_-;_-&quot;L.&quot;\ * &quot;-&quot;_-;_-@_-"/>
    <numFmt numFmtId="291" formatCode="_ * #,##0_)&quot; F&quot;_ ;_ * \(#,##0\)&quot; F&quot;_ ;_ * &quot;-&quot;_)&quot; F&quot;_ ;_ @_ "/>
    <numFmt numFmtId="292" formatCode="0.000%;\(0.000%\);0%"/>
    <numFmt numFmtId="293" formatCode="0.0_)"/>
    <numFmt numFmtId="294" formatCode="[$-409]d\-mmm\-yy;@"/>
    <numFmt numFmtId="295" formatCode="#,##0_);\(#,##0\);&quot;-  &quot;;&quot; &quot;@&quot; &quot;"/>
    <numFmt numFmtId="296" formatCode="0.0%_);\(0.0%\);&quot;-&quot;;@_)"/>
    <numFmt numFmtId="297" formatCode="###0_);\(###0\);&quot;-&quot;_);@_)"/>
    <numFmt numFmtId="298" formatCode="#,##0_);\(#,##0\);&quot;-&quot;_);@_)"/>
    <numFmt numFmtId="299" formatCode="0.000"/>
    <numFmt numFmtId="300" formatCode="#,##0.00000_);[Red]\(#,##0.00000\)"/>
    <numFmt numFmtId="301" formatCode="_(* #,##0.00000_);_(* \(#,##0.00000\);_(* &quot;-&quot;??_);_(@_)"/>
    <numFmt numFmtId="302" formatCode="0.0000"/>
    <numFmt numFmtId="303" formatCode="0.00000000_);\(0.00000000\)"/>
    <numFmt numFmtId="304" formatCode="#,##0.000_);\(#,##0.000\)"/>
    <numFmt numFmtId="305" formatCode="#,##0.0000_);\(#,##0.0000\)"/>
  </numFmts>
  <fonts count="334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1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1"/>
      <color indexed="10"/>
      <name val="Calibri"/>
      <family val="2"/>
    </font>
    <font>
      <sz val="11"/>
      <color indexed="8"/>
      <name val="Calibri"/>
      <family val="2"/>
    </font>
    <font>
      <sz val="11"/>
      <color indexed="20"/>
      <name val="Calibri"/>
      <family val="2"/>
    </font>
    <font>
      <sz val="10"/>
      <name val="Courier"/>
      <family val="3"/>
    </font>
    <font>
      <b/>
      <sz val="11"/>
      <color indexed="52"/>
      <name val="Calibri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0"/>
      <color indexed="22"/>
      <name val="Arial"/>
      <family val="2"/>
    </font>
    <font>
      <sz val="12"/>
      <name val="Helv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8"/>
      <color indexed="22"/>
      <name val="Arial"/>
      <family val="2"/>
    </font>
    <font>
      <b/>
      <sz val="12"/>
      <color indexed="22"/>
      <name val="Arial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2"/>
      <name val="Arial MT"/>
    </font>
    <font>
      <sz val="10"/>
      <name val="Helv"/>
    </font>
    <font>
      <b/>
      <sz val="11"/>
      <color indexed="63"/>
      <name val="Calibri"/>
      <family val="2"/>
    </font>
    <font>
      <sz val="10"/>
      <name val="MS Sans Serif"/>
      <family val="2"/>
    </font>
    <font>
      <b/>
      <sz val="10"/>
      <name val="MS Sans Serif"/>
      <family val="2"/>
    </font>
    <font>
      <b/>
      <sz val="18"/>
      <color indexed="62"/>
      <name val="Cambria"/>
      <family val="2"/>
    </font>
    <font>
      <sz val="11"/>
      <color indexed="53"/>
      <name val="Calibri"/>
      <family val="2"/>
    </font>
    <font>
      <b/>
      <sz val="9"/>
      <name val="Arial"/>
      <family val="2"/>
    </font>
    <font>
      <sz val="9"/>
      <name val="Arial"/>
      <family val="2"/>
    </font>
    <font>
      <sz val="10"/>
      <color indexed="10"/>
      <name val="Arial"/>
      <family val="2"/>
    </font>
    <font>
      <b/>
      <sz val="12"/>
      <color indexed="12"/>
      <name val="Arial"/>
      <family val="2"/>
    </font>
    <font>
      <sz val="10"/>
      <color indexed="62"/>
      <name val="Arial"/>
      <family val="2"/>
    </font>
    <font>
      <sz val="8"/>
      <color indexed="48"/>
      <name val="Arial"/>
      <family val="2"/>
    </font>
    <font>
      <b/>
      <sz val="11"/>
      <name val="Arial"/>
      <family val="2"/>
    </font>
    <font>
      <b/>
      <sz val="14"/>
      <name val="Arial"/>
      <family val="2"/>
    </font>
    <font>
      <sz val="10"/>
      <color indexed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u/>
      <sz val="9"/>
      <name val="Arial"/>
      <family val="2"/>
    </font>
    <font>
      <b/>
      <sz val="8"/>
      <color indexed="10"/>
      <name val="Arial"/>
      <family val="2"/>
    </font>
    <font>
      <u val="singleAccounting"/>
      <sz val="10"/>
      <name val="Arial"/>
      <family val="2"/>
    </font>
    <font>
      <b/>
      <sz val="9"/>
      <color indexed="8"/>
      <name val="Arial"/>
      <family val="2"/>
    </font>
    <font>
      <b/>
      <sz val="18"/>
      <name val="Arial"/>
      <family val="2"/>
    </font>
    <font>
      <u/>
      <sz val="9"/>
      <name val="Arial"/>
      <family val="2"/>
    </font>
    <font>
      <sz val="9"/>
      <color indexed="8"/>
      <name val="Arial"/>
      <family val="2"/>
    </font>
    <font>
      <sz val="12"/>
      <name val="???"/>
      <family val="1"/>
      <charset val="129"/>
    </font>
    <font>
      <sz val="10"/>
      <name val="Helv"/>
      <family val="2"/>
    </font>
    <font>
      <sz val="12"/>
      <name val="___"/>
      <family val="1"/>
      <charset val="129"/>
    </font>
    <font>
      <sz val="12"/>
      <name val="___"/>
      <family val="3"/>
      <charset val="129"/>
    </font>
    <font>
      <sz val="11"/>
      <name val="__"/>
      <family val="3"/>
      <charset val="129"/>
    </font>
    <font>
      <sz val="10"/>
      <name val="___"/>
      <family val="3"/>
      <charset val="129"/>
    </font>
    <font>
      <sz val="11"/>
      <name val="___"/>
      <family val="1"/>
      <charset val="129"/>
    </font>
    <font>
      <sz val="11"/>
      <name val="___"/>
      <family val="3"/>
      <charset val="129"/>
    </font>
    <font>
      <b/>
      <sz val="10"/>
      <name val="Garamond"/>
      <family val="1"/>
    </font>
    <font>
      <sz val="10"/>
      <name val="Tms Rmn"/>
    </font>
    <font>
      <sz val="11"/>
      <color indexed="9"/>
      <name val="Calibri"/>
      <family val="2"/>
    </font>
    <font>
      <sz val="10"/>
      <color indexed="12"/>
      <name val="Arial"/>
      <family val="2"/>
    </font>
    <font>
      <sz val="9"/>
      <name val="Helv"/>
    </font>
    <font>
      <sz val="8"/>
      <name val="Times New Roman"/>
      <family val="1"/>
    </font>
    <font>
      <b/>
      <sz val="11"/>
      <color indexed="9"/>
      <name val="Calibri"/>
      <family val="2"/>
    </font>
    <font>
      <sz val="8"/>
      <name val="Palatino"/>
      <family val="1"/>
    </font>
    <font>
      <u/>
      <sz val="10"/>
      <name val="Arial"/>
      <family val="2"/>
    </font>
    <font>
      <b/>
      <sz val="12"/>
      <color indexed="9"/>
      <name val="Arial"/>
      <family val="2"/>
    </font>
    <font>
      <sz val="1"/>
      <color indexed="16"/>
      <name val="Courier"/>
      <family val="3"/>
    </font>
    <font>
      <sz val="8"/>
      <color indexed="12"/>
      <name val="Arial"/>
      <family val="2"/>
    </font>
    <font>
      <sz val="8"/>
      <name val="Helvetica-Narrow"/>
      <family val="2"/>
    </font>
    <font>
      <b/>
      <sz val="11"/>
      <name val="Optimum"/>
    </font>
    <font>
      <b/>
      <sz val="12"/>
      <name val="MS Sans Serif"/>
      <family val="2"/>
    </font>
    <font>
      <b/>
      <sz val="9"/>
      <color indexed="12"/>
      <name val="Arial"/>
      <family val="2"/>
    </font>
    <font>
      <b/>
      <i/>
      <sz val="10"/>
      <name val="Arial"/>
      <family val="2"/>
    </font>
    <font>
      <b/>
      <u/>
      <sz val="11"/>
      <color indexed="37"/>
      <name val="Arial"/>
      <family val="2"/>
    </font>
    <font>
      <i/>
      <sz val="14"/>
      <name val="Palatino"/>
      <family val="1"/>
    </font>
    <font>
      <b/>
      <sz val="11"/>
      <color indexed="56"/>
      <name val="Calibri"/>
      <family val="2"/>
    </font>
    <font>
      <b/>
      <sz val="1"/>
      <color indexed="16"/>
      <name val="Courier"/>
      <family val="3"/>
    </font>
    <font>
      <sz val="7"/>
      <name val="Small Fonts"/>
      <family val="2"/>
    </font>
    <font>
      <b/>
      <i/>
      <sz val="16"/>
      <name val="Helv"/>
    </font>
    <font>
      <sz val="10"/>
      <name val="Palatino"/>
      <family val="1"/>
    </font>
    <font>
      <b/>
      <sz val="26"/>
      <name val="Times New Roman"/>
      <family val="1"/>
    </font>
    <font>
      <b/>
      <sz val="18"/>
      <name val="Times New Roman"/>
      <family val="1"/>
    </font>
    <font>
      <sz val="10"/>
      <color indexed="16"/>
      <name val="Helvetica-Black"/>
    </font>
    <font>
      <sz val="14"/>
      <name val="B Times Bold"/>
    </font>
    <font>
      <sz val="10"/>
      <color indexed="18"/>
      <name val="Arial"/>
      <family val="2"/>
    </font>
    <font>
      <sz val="8"/>
      <color indexed="10"/>
      <name val="Arial"/>
      <family val="2"/>
    </font>
    <font>
      <sz val="9.5"/>
      <color indexed="23"/>
      <name val="Helvetica-Black"/>
    </font>
    <font>
      <u/>
      <sz val="12"/>
      <name val="B Times Bold"/>
    </font>
    <font>
      <u/>
      <sz val="10"/>
      <name val="B Times Bold"/>
    </font>
    <font>
      <sz val="10"/>
      <name val="Times New Roman"/>
      <family val="1"/>
    </font>
    <font>
      <b/>
      <sz val="12"/>
      <name val="Arial Narrow"/>
      <family val="2"/>
    </font>
    <font>
      <sz val="12"/>
      <color indexed="17"/>
      <name val="SWISS"/>
      <family val="2"/>
    </font>
    <font>
      <b/>
      <sz val="9"/>
      <name val="Palatino"/>
      <family val="1"/>
    </font>
    <font>
      <sz val="9"/>
      <color indexed="21"/>
      <name val="Helvetica-Black"/>
    </font>
    <font>
      <b/>
      <sz val="10"/>
      <name val="Palatino"/>
      <family val="1"/>
    </font>
    <font>
      <sz val="7"/>
      <name val="Times New Roman"/>
      <family val="1"/>
    </font>
    <font>
      <b/>
      <sz val="10"/>
      <name val="Times New Roman"/>
      <family val="1"/>
    </font>
    <font>
      <sz val="12"/>
      <color indexed="8"/>
      <name val="Palatino"/>
      <family val="1"/>
    </font>
    <font>
      <sz val="11"/>
      <color indexed="8"/>
      <name val="Helvetica-Black"/>
    </font>
    <font>
      <sz val="7"/>
      <name val="Arial"/>
      <family val="2"/>
    </font>
    <font>
      <b/>
      <sz val="18"/>
      <color indexed="56"/>
      <name val="Cambria"/>
      <family val="2"/>
    </font>
    <font>
      <u/>
      <sz val="8"/>
      <color indexed="8"/>
      <name val="Arial"/>
      <family val="2"/>
    </font>
    <font>
      <sz val="10"/>
      <name val="Arial Narrow"/>
      <family val="2"/>
    </font>
    <font>
      <b/>
      <i/>
      <sz val="10"/>
      <name val="Arial"/>
      <family val="2"/>
    </font>
    <font>
      <u/>
      <sz val="10"/>
      <color indexed="36"/>
      <name val="Arial"/>
      <family val="2"/>
    </font>
    <font>
      <u/>
      <sz val="10"/>
      <color indexed="12"/>
      <name val="Arial"/>
      <family val="2"/>
    </font>
    <font>
      <sz val="10"/>
      <color indexed="9"/>
      <name val="Arial"/>
      <family val="2"/>
    </font>
    <font>
      <sz val="12"/>
      <color indexed="8"/>
      <name val="Times New Roman"/>
      <family val="1"/>
    </font>
    <font>
      <sz val="12"/>
      <color indexed="12"/>
      <name val="Times New Roman"/>
      <family val="1"/>
    </font>
    <font>
      <sz val="12"/>
      <name val="Times New Roman"/>
      <family val="1"/>
    </font>
    <font>
      <b/>
      <sz val="11"/>
      <name val="Book Antiqua"/>
      <family val="1"/>
    </font>
    <font>
      <sz val="11"/>
      <name val="Times New Roman"/>
      <family val="1"/>
    </font>
    <font>
      <sz val="10"/>
      <name val="Univers (WN)"/>
      <family val="2"/>
    </font>
    <font>
      <sz val="8"/>
      <name val="Tahoma"/>
      <family val="2"/>
    </font>
    <font>
      <sz val="10"/>
      <color indexed="10"/>
      <name val="Times New Roman"/>
      <family val="1"/>
    </font>
    <font>
      <b/>
      <sz val="12"/>
      <name val="Times New Roman"/>
      <family val="1"/>
    </font>
    <font>
      <sz val="10"/>
      <color indexed="8"/>
      <name val="Book Antiqua"/>
      <family val="1"/>
    </font>
    <font>
      <sz val="8"/>
      <color indexed="12"/>
      <name val="Tms Rmn"/>
    </font>
    <font>
      <sz val="9"/>
      <color indexed="12"/>
      <name val="Arial"/>
      <family val="2"/>
    </font>
    <font>
      <sz val="8"/>
      <name val="Verdana"/>
      <family val="2"/>
    </font>
    <font>
      <i/>
      <sz val="8"/>
      <name val="Arial"/>
      <family val="2"/>
    </font>
    <font>
      <b/>
      <sz val="10"/>
      <color indexed="8"/>
      <name val="Times New Roman"/>
      <family val="1"/>
    </font>
    <font>
      <b/>
      <i/>
      <u/>
      <sz val="9"/>
      <name val="Arial"/>
      <family val="2"/>
    </font>
    <font>
      <sz val="8"/>
      <name val="Tms Rmn"/>
    </font>
    <font>
      <sz val="10"/>
      <color indexed="18"/>
      <name val="Times New Roman"/>
      <family val="1"/>
    </font>
    <font>
      <sz val="11"/>
      <name val="Tms Rmn"/>
      <family val="1"/>
    </font>
    <font>
      <sz val="11"/>
      <name val="Book Antiqua"/>
      <family val="1"/>
    </font>
    <font>
      <b/>
      <sz val="11"/>
      <name val="Times New Roman"/>
      <family val="1"/>
    </font>
    <font>
      <sz val="14"/>
      <name val="Palatino"/>
      <family val="1"/>
    </font>
    <font>
      <sz val="16"/>
      <name val="Palatino"/>
      <family val="1"/>
    </font>
    <font>
      <sz val="32"/>
      <name val="Helvetica-Black"/>
    </font>
    <font>
      <sz val="12"/>
      <color indexed="8"/>
      <name val="Book Antiqua"/>
      <family val="1"/>
    </font>
    <font>
      <u val="doubleAccounting"/>
      <sz val="10"/>
      <name val="Arial"/>
      <family val="2"/>
    </font>
    <font>
      <i/>
      <sz val="10"/>
      <color indexed="12"/>
      <name val="Times New Roman"/>
      <family val="1"/>
    </font>
    <font>
      <i/>
      <sz val="10"/>
      <color indexed="10"/>
      <name val="Times New Roman"/>
      <family val="1"/>
    </font>
    <font>
      <sz val="6"/>
      <color indexed="23"/>
      <name val="Helvetica-Black"/>
    </font>
    <font>
      <sz val="7"/>
      <name val="Palatino"/>
      <family val="1"/>
    </font>
    <font>
      <i/>
      <sz val="10"/>
      <color indexed="0"/>
      <name val="Arial"/>
      <family val="2"/>
    </font>
    <font>
      <sz val="10"/>
      <color indexed="17"/>
      <name val="Arial"/>
      <family val="2"/>
    </font>
    <font>
      <sz val="12"/>
      <color indexed="9"/>
      <name val="Times New Roman"/>
      <family val="1"/>
    </font>
    <font>
      <sz val="24"/>
      <color indexed="8"/>
      <name val="TimesNewRomanPS"/>
    </font>
    <font>
      <sz val="18"/>
      <color indexed="8"/>
      <name val="Times New Roman"/>
      <family val="1"/>
    </font>
    <font>
      <sz val="6"/>
      <name val="Palatino"/>
      <family val="1"/>
    </font>
    <font>
      <sz val="6"/>
      <color indexed="16"/>
      <name val="Palatino"/>
      <family val="1"/>
    </font>
    <font>
      <b/>
      <sz val="8"/>
      <color indexed="8"/>
      <name val="Tahoma"/>
      <family val="2"/>
    </font>
    <font>
      <b/>
      <u/>
      <sz val="8"/>
      <color indexed="8"/>
      <name val="Tahoma"/>
      <family val="2"/>
    </font>
    <font>
      <sz val="10"/>
      <name val="Helvetica-Black"/>
    </font>
    <font>
      <sz val="28"/>
      <name val="Helvetica-Black"/>
    </font>
    <font>
      <sz val="18"/>
      <name val="Palatino"/>
      <family val="1"/>
    </font>
    <font>
      <sz val="24"/>
      <color indexed="8"/>
      <name val="Times New Roman"/>
      <family val="1"/>
    </font>
    <font>
      <sz val="8"/>
      <color indexed="12"/>
      <name val="Helvetica"/>
      <family val="2"/>
    </font>
    <font>
      <b/>
      <sz val="24"/>
      <name val="Times New Roman"/>
      <family val="1"/>
    </font>
    <font>
      <sz val="14"/>
      <name val="Times New Roman"/>
      <family val="1"/>
    </font>
    <font>
      <i/>
      <sz val="9"/>
      <name val="Times New Roman"/>
      <family val="1"/>
    </font>
    <font>
      <sz val="8"/>
      <color indexed="8"/>
      <name val="Helvetica"/>
      <family val="2"/>
    </font>
    <font>
      <sz val="10"/>
      <color indexed="50"/>
      <name val="Times New Roman"/>
      <family val="1"/>
    </font>
    <font>
      <sz val="10"/>
      <color indexed="12"/>
      <name val="Times New Roman"/>
      <family val="1"/>
    </font>
    <font>
      <b/>
      <i/>
      <sz val="9"/>
      <color indexed="17"/>
      <name val="Arial"/>
      <family val="2"/>
    </font>
    <font>
      <i/>
      <sz val="8.5"/>
      <name val="Letter Gothic"/>
      <family val="3"/>
    </font>
    <font>
      <b/>
      <i/>
      <sz val="10"/>
      <name val="Times New Roman"/>
      <family val="1"/>
    </font>
    <font>
      <sz val="10"/>
      <name val="Geneva"/>
    </font>
    <font>
      <sz val="8"/>
      <color indexed="10"/>
      <name val="Helv"/>
    </font>
    <font>
      <sz val="10"/>
      <name val="Courier New"/>
      <family val="3"/>
    </font>
    <font>
      <sz val="9"/>
      <color indexed="10"/>
      <name val="Arial"/>
      <family val="2"/>
    </font>
    <font>
      <sz val="24"/>
      <color indexed="9"/>
      <name val="Times New Roman"/>
      <family val="1"/>
    </font>
    <font>
      <sz val="18"/>
      <color indexed="9"/>
      <name val="Times New Roman"/>
      <family val="1"/>
    </font>
    <font>
      <sz val="10"/>
      <color indexed="16"/>
      <name val="MS Sans Serif"/>
      <family val="2"/>
    </font>
    <font>
      <u/>
      <sz val="8"/>
      <name val="Arial"/>
      <family val="2"/>
    </font>
    <font>
      <i/>
      <u/>
      <sz val="8"/>
      <name val="Arial"/>
      <family val="2"/>
    </font>
    <font>
      <sz val="26"/>
      <name val="Times New Roman"/>
      <family val="1"/>
    </font>
    <font>
      <sz val="10"/>
      <name val="SWISS"/>
    </font>
    <font>
      <i/>
      <sz val="10"/>
      <color indexed="16"/>
      <name val="Times New Roman"/>
      <family val="1"/>
    </font>
    <font>
      <b/>
      <sz val="8"/>
      <color indexed="23"/>
      <name val="Verdana"/>
      <family val="2"/>
    </font>
    <font>
      <sz val="8"/>
      <color indexed="22"/>
      <name val="Arial"/>
      <family val="2"/>
    </font>
    <font>
      <sz val="10"/>
      <color indexed="8"/>
      <name val="MS Sans Serif"/>
      <family val="2"/>
    </font>
    <font>
      <sz val="7"/>
      <color indexed="12"/>
      <name val="Arial"/>
      <family val="2"/>
    </font>
    <font>
      <i/>
      <sz val="10"/>
      <name val="Helv"/>
    </font>
    <font>
      <i/>
      <sz val="10"/>
      <name val="Times New Roman"/>
      <family val="1"/>
    </font>
    <font>
      <i/>
      <sz val="12"/>
      <color indexed="8"/>
      <name val="Times New Roman"/>
      <family val="1"/>
    </font>
    <font>
      <i/>
      <sz val="9"/>
      <name val="Book Antiqua"/>
      <family val="1"/>
    </font>
    <font>
      <sz val="12"/>
      <name val="Book Antiqua"/>
      <family val="1"/>
    </font>
    <font>
      <sz val="16"/>
      <color indexed="9"/>
      <name val="Tahoma"/>
      <family val="2"/>
    </font>
    <font>
      <sz val="16"/>
      <name val="Times New Roman"/>
      <family val="1"/>
    </font>
    <font>
      <b/>
      <sz val="12"/>
      <color indexed="8"/>
      <name val="Times New Roman"/>
      <family val="1"/>
    </font>
    <font>
      <sz val="12"/>
      <color indexed="10"/>
      <name val="Times New Roman"/>
      <family val="1"/>
    </font>
    <font>
      <sz val="14"/>
      <name val="Arial"/>
      <family val="2"/>
    </font>
    <font>
      <i/>
      <sz val="10"/>
      <name val="Arial"/>
      <family val="2"/>
    </font>
    <font>
      <sz val="18"/>
      <name val="Arial"/>
      <family val="2"/>
    </font>
    <font>
      <sz val="10"/>
      <color indexed="8"/>
      <name val="Times New Roman"/>
      <family val="1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sz val="10"/>
      <color indexed="12"/>
      <name val="TimesNewRomanPS"/>
    </font>
    <font>
      <b/>
      <sz val="12"/>
      <color indexed="12"/>
      <name val="Arial Narrow"/>
      <family val="2"/>
    </font>
    <font>
      <b/>
      <sz val="14"/>
      <name val="Times New Roman"/>
      <family val="1"/>
    </font>
    <font>
      <sz val="10"/>
      <name val="TimesNewRomanPS"/>
    </font>
    <font>
      <i/>
      <sz val="8"/>
      <name val="Times New Roman"/>
      <family val="1"/>
    </font>
    <font>
      <i/>
      <sz val="10"/>
      <color indexed="8"/>
      <name val="Arial"/>
      <family val="2"/>
    </font>
    <font>
      <b/>
      <sz val="14"/>
      <color indexed="8"/>
      <name val="Arial"/>
      <family val="2"/>
    </font>
    <font>
      <b/>
      <i/>
      <sz val="9"/>
      <color indexed="8"/>
      <name val="Arial"/>
      <family val="2"/>
    </font>
    <font>
      <sz val="12"/>
      <color indexed="8"/>
      <name val="Arial"/>
      <family val="2"/>
    </font>
    <font>
      <b/>
      <sz val="7"/>
      <name val="Arial"/>
      <family val="2"/>
    </font>
    <font>
      <b/>
      <sz val="8"/>
      <color indexed="63"/>
      <name val="Verdana"/>
      <family val="2"/>
    </font>
    <font>
      <sz val="12"/>
      <name val="Palatino"/>
      <family val="1"/>
    </font>
    <font>
      <sz val="11"/>
      <name val="Helvetica-Black"/>
    </font>
    <font>
      <b/>
      <sz val="9"/>
      <color indexed="17"/>
      <name val="Arial"/>
      <family val="2"/>
    </font>
    <font>
      <sz val="12"/>
      <name val="Tms Rmn"/>
      <family val="1"/>
    </font>
    <font>
      <sz val="10"/>
      <color indexed="20"/>
      <name val="Arial"/>
      <family val="2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i/>
      <sz val="10"/>
      <color indexed="23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color indexed="63"/>
      <name val="Arial"/>
      <family val="2"/>
    </font>
    <font>
      <b/>
      <sz val="10"/>
      <color rgb="FF00355F"/>
      <name val="Arial"/>
      <family val="2"/>
    </font>
    <font>
      <sz val="10"/>
      <color theme="1"/>
      <name val="Arial"/>
      <family val="2"/>
    </font>
    <font>
      <b/>
      <i/>
      <sz val="10"/>
      <name val="Arial"/>
      <family val="2"/>
    </font>
    <font>
      <sz val="12"/>
      <color theme="1"/>
      <name val="Times New Roman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sz val="10"/>
      <name val="Arial Unicode MS"/>
      <family val="2"/>
    </font>
    <font>
      <sz val="10"/>
      <color indexed="8"/>
      <name val="Tahoma"/>
      <family val="2"/>
    </font>
    <font>
      <sz val="10"/>
      <color indexed="9"/>
      <name val="Tahoma"/>
      <family val="2"/>
    </font>
    <font>
      <sz val="10"/>
      <color indexed="20"/>
      <name val="Tahoma"/>
      <family val="2"/>
    </font>
    <font>
      <b/>
      <sz val="10"/>
      <color indexed="52"/>
      <name val="Tahoma"/>
      <family val="2"/>
    </font>
    <font>
      <b/>
      <sz val="10"/>
      <color indexed="9"/>
      <name val="Tahoma"/>
      <family val="2"/>
    </font>
    <font>
      <b/>
      <sz val="10"/>
      <name val="Arial Unicode MS"/>
      <family val="2"/>
    </font>
    <font>
      <i/>
      <sz val="10"/>
      <color indexed="23"/>
      <name val="Tahoma"/>
      <family val="2"/>
    </font>
    <font>
      <sz val="10"/>
      <color indexed="17"/>
      <name val="Tahoma"/>
      <family val="2"/>
    </font>
    <font>
      <b/>
      <sz val="15"/>
      <color indexed="62"/>
      <name val="Calibri"/>
      <family val="2"/>
    </font>
    <font>
      <b/>
      <sz val="15"/>
      <color indexed="62"/>
      <name val="Arial"/>
      <family val="2"/>
    </font>
    <font>
      <b/>
      <sz val="15"/>
      <color indexed="56"/>
      <name val="Tahoma"/>
      <family val="2"/>
    </font>
    <font>
      <b/>
      <sz val="13"/>
      <color indexed="62"/>
      <name val="Calibri"/>
      <family val="2"/>
    </font>
    <font>
      <b/>
      <sz val="13"/>
      <color indexed="62"/>
      <name val="Arial"/>
      <family val="2"/>
    </font>
    <font>
      <b/>
      <sz val="13"/>
      <color indexed="56"/>
      <name val="Tahoma"/>
      <family val="2"/>
    </font>
    <font>
      <b/>
      <sz val="11"/>
      <color indexed="62"/>
      <name val="Arial"/>
      <family val="2"/>
    </font>
    <font>
      <b/>
      <sz val="11"/>
      <color indexed="56"/>
      <name val="Tahoma"/>
      <family val="2"/>
    </font>
    <font>
      <sz val="10"/>
      <color indexed="62"/>
      <name val="Tahoma"/>
      <family val="2"/>
    </font>
    <font>
      <sz val="10"/>
      <color indexed="52"/>
      <name val="Tahoma"/>
      <family val="2"/>
    </font>
    <font>
      <sz val="10"/>
      <color indexed="60"/>
      <name val="Tahoma"/>
      <family val="2"/>
    </font>
    <font>
      <sz val="10"/>
      <color indexed="64"/>
      <name val="Arial"/>
      <family val="2"/>
    </font>
    <font>
      <b/>
      <sz val="10"/>
      <color indexed="63"/>
      <name val="Tahoma"/>
      <family val="2"/>
    </font>
    <font>
      <b/>
      <sz val="10"/>
      <color indexed="8"/>
      <name val="Tahoma"/>
      <family val="2"/>
    </font>
    <font>
      <sz val="10"/>
      <color indexed="10"/>
      <name val="Tahoma"/>
      <family val="2"/>
    </font>
    <font>
      <sz val="11"/>
      <color rgb="FF9C6500"/>
      <name val="Calibri"/>
      <family val="2"/>
      <scheme val="minor"/>
    </font>
    <font>
      <sz val="11"/>
      <color theme="1"/>
      <name val="Calibri"/>
      <family val="2"/>
    </font>
    <font>
      <sz val="7"/>
      <color rgb="FF707C8A"/>
      <name val="Arial"/>
      <family val="2"/>
    </font>
    <font>
      <b/>
      <sz val="12"/>
      <color theme="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20"/>
      <name val="Arial"/>
      <family val="2"/>
    </font>
    <font>
      <b/>
      <sz val="10"/>
      <color theme="1"/>
      <name val="Arial"/>
      <family val="2"/>
    </font>
    <font>
      <b/>
      <sz val="11"/>
      <color rgb="FFFF0000"/>
      <name val="Arial"/>
      <family val="2"/>
    </font>
    <font>
      <sz val="9"/>
      <color theme="1"/>
      <name val="Arial"/>
      <family val="2"/>
    </font>
    <font>
      <b/>
      <sz val="8"/>
      <color theme="0"/>
      <name val="Arial"/>
      <family val="2"/>
    </font>
    <font>
      <sz val="8"/>
      <color rgb="FF0000FF"/>
      <name val="Arial"/>
      <family val="2"/>
    </font>
    <font>
      <sz val="8"/>
      <color rgb="FF008000"/>
      <name val="Arial"/>
      <family val="2"/>
    </font>
    <font>
      <sz val="8"/>
      <color theme="1"/>
      <name val="Arial"/>
      <family val="2"/>
    </font>
    <font>
      <b/>
      <sz val="11"/>
      <color theme="0"/>
      <name val="Book Antiqua"/>
      <family val="1"/>
    </font>
    <font>
      <sz val="10"/>
      <color theme="1"/>
      <name val="Calibri"/>
      <family val="2"/>
    </font>
    <font>
      <sz val="10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name val="Lucida Sans"/>
      <family val="2"/>
    </font>
    <font>
      <sz val="12"/>
      <color theme="1"/>
      <name val="Calibri"/>
      <family val="2"/>
      <scheme val="minor"/>
    </font>
    <font>
      <b/>
      <sz val="15"/>
      <color theme="4"/>
      <name val="Calibri"/>
      <family val="2"/>
      <scheme val="minor"/>
    </font>
    <font>
      <b/>
      <sz val="13"/>
      <color theme="7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b/>
      <sz val="11"/>
      <color theme="7"/>
      <name val="Calibri"/>
      <family val="2"/>
      <scheme val="minor"/>
    </font>
    <font>
      <b/>
      <sz val="8"/>
      <color theme="1"/>
      <name val="Arial"/>
      <family val="2"/>
    </font>
    <font>
      <b/>
      <sz val="20"/>
      <color theme="4"/>
      <name val="Cambria"/>
      <family val="1"/>
      <scheme val="major"/>
    </font>
    <font>
      <b/>
      <sz val="8"/>
      <color theme="4"/>
      <name val="Cambria"/>
      <family val="1"/>
      <scheme val="major"/>
    </font>
    <font>
      <b/>
      <sz val="9"/>
      <color theme="7" tint="-0.24994659260841701"/>
      <name val="Arial"/>
      <family val="2"/>
    </font>
    <font>
      <b/>
      <sz val="8"/>
      <color rgb="FFFFFFFF"/>
      <name val="Calibri"/>
      <family val="2"/>
      <scheme val="minor"/>
    </font>
    <font>
      <b/>
      <sz val="8"/>
      <color theme="4"/>
      <name val="Calibri"/>
      <family val="2"/>
      <scheme val="minor"/>
    </font>
    <font>
      <sz val="6"/>
      <color theme="1"/>
      <name val="Calibri"/>
      <family val="2"/>
      <scheme val="minor"/>
    </font>
    <font>
      <b/>
      <u val="singleAccounting"/>
      <sz val="8"/>
      <color theme="4"/>
      <name val="Calibri"/>
      <family val="2"/>
      <scheme val="minor"/>
    </font>
    <font>
      <sz val="8"/>
      <color theme="4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2"/>
      <color theme="1"/>
      <name val="Calibri"/>
      <family val="2"/>
      <scheme val="minor"/>
    </font>
    <font>
      <sz val="8"/>
      <color theme="4"/>
      <name val="Arial Narrow"/>
      <family val="2"/>
    </font>
    <font>
      <b/>
      <sz val="8"/>
      <color rgb="FFFF0000"/>
      <name val="Arial Narrow"/>
      <family val="2"/>
    </font>
    <font>
      <sz val="18"/>
      <color theme="4"/>
      <name val="Cambria"/>
      <family val="2"/>
      <scheme val="major"/>
    </font>
    <font>
      <sz val="9"/>
      <color indexed="8"/>
      <name val="Calibri"/>
      <family val="2"/>
    </font>
    <font>
      <b/>
      <sz val="9"/>
      <color indexed="8"/>
      <name val="Calibri"/>
      <family val="2"/>
    </font>
    <font>
      <b/>
      <sz val="12"/>
      <color indexed="30"/>
      <name val="Calibri"/>
      <family val="2"/>
    </font>
    <font>
      <sz val="8"/>
      <name val="Arial"/>
      <family val="2"/>
    </font>
    <font>
      <b/>
      <sz val="10"/>
      <color rgb="FFFF0000"/>
      <name val="Arial"/>
      <family val="2"/>
    </font>
    <font>
      <u/>
      <sz val="10"/>
      <color theme="10"/>
      <name val="Arial"/>
      <family val="2"/>
    </font>
    <font>
      <sz val="10"/>
      <color rgb="FF000000"/>
      <name val="Arial"/>
      <family val="2"/>
    </font>
    <font>
      <sz val="11"/>
      <color theme="1"/>
      <name val="Arial"/>
      <family val="2"/>
    </font>
    <font>
      <sz val="7"/>
      <color indexed="12"/>
      <name val="MS Serif"/>
      <family val="1"/>
    </font>
    <font>
      <sz val="10"/>
      <name val="MS Sans Serif"/>
    </font>
    <font>
      <b/>
      <sz val="10"/>
      <name val="MS Sans Serif"/>
    </font>
    <font>
      <sz val="12"/>
      <name val="Arial"/>
      <family val="2"/>
    </font>
    <font>
      <sz val="18"/>
      <color theme="3"/>
      <name val="Cambria"/>
      <family val="2"/>
      <scheme val="major"/>
    </font>
    <font>
      <sz val="10"/>
      <color theme="1"/>
      <name val="Times New Roman"/>
      <family val="2"/>
    </font>
    <font>
      <sz val="10"/>
      <color rgb="FF0000FF"/>
      <name val="Times New Roman"/>
      <family val="2"/>
    </font>
    <font>
      <b/>
      <sz val="12"/>
      <color theme="1"/>
      <name val="Times New Roman"/>
      <family val="2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0"/>
      <color indexed="12"/>
      <name val="Arial"/>
      <family val="2"/>
    </font>
    <font>
      <b/>
      <u/>
      <sz val="10"/>
      <name val="Arial"/>
      <family val="2"/>
    </font>
    <font>
      <b/>
      <i/>
      <sz val="10"/>
      <color rgb="FFFF0000"/>
      <name val="Arial"/>
      <family val="2"/>
    </font>
    <font>
      <b/>
      <i/>
      <sz val="9"/>
      <color rgb="FFFF0000"/>
      <name val="Arial"/>
      <family val="2"/>
    </font>
    <font>
      <b/>
      <sz val="13"/>
      <name val="Arial"/>
      <family val="2"/>
    </font>
    <font>
      <sz val="13"/>
      <name val="Arial"/>
      <family val="2"/>
    </font>
    <font>
      <u/>
      <sz val="13"/>
      <name val="Arial"/>
      <family val="2"/>
    </font>
    <font>
      <u val="double"/>
      <sz val="13"/>
      <name val="Arial"/>
      <family val="2"/>
    </font>
  </fonts>
  <fills count="81">
    <fill>
      <patternFill patternType="none"/>
    </fill>
    <fill>
      <patternFill patternType="gray125"/>
    </fill>
    <fill>
      <patternFill patternType="solid">
        <fgColor indexed="8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9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53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44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8"/>
      </patternFill>
    </fill>
    <fill>
      <patternFill patternType="mediumGray">
        <fgColor indexed="22"/>
      </patternFill>
    </fill>
    <fill>
      <patternFill patternType="solid">
        <fgColor indexed="63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gray0625"/>
    </fill>
    <fill>
      <patternFill patternType="solid">
        <fgColor indexed="55"/>
        <bgColor indexed="64"/>
      </patternFill>
    </fill>
    <fill>
      <patternFill patternType="gray0625">
        <fgColor indexed="15"/>
      </patternFill>
    </fill>
    <fill>
      <patternFill patternType="solid">
        <fgColor indexed="42"/>
        <bgColor indexed="43"/>
      </patternFill>
    </fill>
    <fill>
      <patternFill patternType="solid">
        <fgColor indexed="4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19"/>
        <bgColor indexed="64"/>
      </patternFill>
    </fill>
    <fill>
      <patternFill patternType="solid">
        <fgColor indexed="23"/>
      </patternFill>
    </fill>
    <fill>
      <patternFill patternType="solid">
        <fgColor indexed="14"/>
      </patternFill>
    </fill>
    <fill>
      <patternFill patternType="solid">
        <fgColor rgb="FFFFEB9C"/>
      </patternFill>
    </fill>
    <fill>
      <patternFill patternType="solid">
        <fgColor rgb="FF707C8A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37424A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lightGray">
        <bgColor theme="2" tint="-0.24994659260841701"/>
      </patternFill>
    </fill>
    <fill>
      <patternFill patternType="solid">
        <fgColor rgb="FF00336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23283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/>
        <bgColor theme="2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rgb="FFFFCC99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1"/>
        <bgColor indexed="64"/>
      </patternFill>
    </fill>
  </fills>
  <borders count="78">
    <border>
      <left/>
      <right/>
      <top/>
      <bottom/>
      <diagonal/>
    </border>
    <border>
      <left style="double">
        <color indexed="64"/>
      </left>
      <right/>
      <top/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49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indexed="9"/>
      </right>
      <top style="medium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8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 style="thin">
        <color indexed="55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ck">
        <color indexed="8"/>
      </bottom>
      <diagonal/>
    </border>
    <border>
      <left/>
      <right style="thick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355F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rgb="FF707C8A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7"/>
      </bottom>
      <diagonal/>
    </border>
    <border>
      <left/>
      <right/>
      <top/>
      <bottom style="medium">
        <color theme="0" tint="-0.499984740745262"/>
      </bottom>
      <diagonal/>
    </border>
    <border>
      <left/>
      <right/>
      <top/>
      <bottom style="thin">
        <color theme="4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/>
      <top/>
      <bottom style="dashed">
        <color rgb="FFBFBFBF"/>
      </bottom>
      <diagonal/>
    </border>
    <border>
      <left/>
      <right/>
      <top style="medium">
        <color rgb="FF0096D7"/>
      </top>
      <bottom/>
      <diagonal/>
    </border>
    <border>
      <left/>
      <right/>
      <top/>
      <bottom style="thick">
        <color rgb="FF0096D7"/>
      </bottom>
      <diagonal/>
    </border>
    <border>
      <left/>
      <right/>
      <top/>
      <bottom style="thin">
        <color rgb="FFBFBFBF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</borders>
  <cellStyleXfs count="4983">
    <xf numFmtId="0" fontId="0" fillId="0" borderId="0"/>
    <xf numFmtId="0" fontId="33" fillId="0" borderId="0"/>
    <xf numFmtId="180" fontId="33" fillId="0" borderId="0" applyFont="0" applyFill="0" applyBorder="0" applyAlignment="0" applyProtection="0"/>
    <xf numFmtId="0" fontId="69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81" fontId="33" fillId="0" borderId="0" applyFont="0" applyFill="0" applyBorder="0" applyAlignment="0" applyProtection="0"/>
    <xf numFmtId="181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81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81" fontId="33" fillId="0" borderId="0" applyFont="0" applyFill="0" applyBorder="0" applyAlignment="0" applyProtection="0"/>
    <xf numFmtId="181" fontId="33" fillId="0" borderId="0" applyFont="0" applyFill="0" applyBorder="0" applyAlignment="0" applyProtection="0"/>
    <xf numFmtId="181" fontId="33" fillId="0" borderId="0" applyFont="0" applyFill="0" applyBorder="0" applyAlignment="0" applyProtection="0"/>
    <xf numFmtId="181" fontId="33" fillId="0" borderId="0" applyFont="0" applyFill="0" applyBorder="0" applyAlignment="0" applyProtection="0"/>
    <xf numFmtId="181" fontId="33" fillId="0" borderId="0" applyFont="0" applyFill="0" applyBorder="0" applyAlignment="0" applyProtection="0"/>
    <xf numFmtId="181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81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81" fontId="33" fillId="0" borderId="0" applyFont="0" applyFill="0" applyBorder="0" applyAlignment="0" applyProtection="0"/>
    <xf numFmtId="181" fontId="33" fillId="0" borderId="0" applyFont="0" applyFill="0" applyBorder="0" applyAlignment="0" applyProtection="0"/>
    <xf numFmtId="181" fontId="33" fillId="0" borderId="0" applyFont="0" applyFill="0" applyBorder="0" applyAlignment="0" applyProtection="0"/>
    <xf numFmtId="181" fontId="33" fillId="0" borderId="0" applyFont="0" applyFill="0" applyBorder="0" applyAlignment="0" applyProtection="0"/>
    <xf numFmtId="181" fontId="33" fillId="0" borderId="0" applyFont="0" applyFill="0" applyBorder="0" applyAlignment="0" applyProtection="0"/>
    <xf numFmtId="181" fontId="33" fillId="0" borderId="0" applyFont="0" applyFill="0" applyBorder="0" applyAlignment="0" applyProtection="0"/>
    <xf numFmtId="181" fontId="33" fillId="0" borderId="0" applyFont="0" applyFill="0" applyBorder="0" applyAlignment="0" applyProtection="0"/>
    <xf numFmtId="181" fontId="33" fillId="0" borderId="0" applyFont="0" applyFill="0" applyBorder="0" applyAlignment="0" applyProtection="0"/>
    <xf numFmtId="181" fontId="33" fillId="0" borderId="0" applyFont="0" applyFill="0" applyBorder="0" applyAlignment="0" applyProtection="0"/>
    <xf numFmtId="181" fontId="33" fillId="0" borderId="0" applyFont="0" applyFill="0" applyBorder="0" applyAlignment="0" applyProtection="0"/>
    <xf numFmtId="182" fontId="33" fillId="0" borderId="0" applyFont="0" applyFill="0" applyBorder="0" applyAlignment="0" applyProtection="0"/>
    <xf numFmtId="183" fontId="33" fillId="0" borderId="0" applyFont="0" applyFill="0" applyBorder="0" applyAlignment="0" applyProtection="0"/>
    <xf numFmtId="183" fontId="33" fillId="0" borderId="0" applyFont="0" applyFill="0" applyBorder="0" applyAlignment="0" applyProtection="0"/>
    <xf numFmtId="183" fontId="33" fillId="0" borderId="0" applyFont="0" applyFill="0" applyBorder="0" applyAlignment="0" applyProtection="0"/>
    <xf numFmtId="182" fontId="33" fillId="0" borderId="0" applyFont="0" applyFill="0" applyBorder="0" applyAlignment="0" applyProtection="0"/>
    <xf numFmtId="182" fontId="33" fillId="0" borderId="0" applyFont="0" applyFill="0" applyBorder="0" applyAlignment="0" applyProtection="0"/>
    <xf numFmtId="183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81" fontId="33" fillId="0" borderId="0" applyFont="0" applyFill="0" applyBorder="0" applyAlignment="0" applyProtection="0"/>
    <xf numFmtId="181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81" fontId="33" fillId="0" borderId="0" applyFont="0" applyFill="0" applyBorder="0" applyAlignment="0" applyProtection="0"/>
    <xf numFmtId="181" fontId="33" fillId="0" borderId="0" applyFont="0" applyFill="0" applyBorder="0" applyAlignment="0" applyProtection="0"/>
    <xf numFmtId="181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6" fontId="70" fillId="0" borderId="0" applyFont="0" applyFill="0" applyBorder="0" applyAlignment="0" applyProtection="0"/>
    <xf numFmtId="38" fontId="70" fillId="0" borderId="0" applyFont="0" applyFill="0" applyBorder="0" applyAlignment="0" applyProtection="0"/>
    <xf numFmtId="38" fontId="70" fillId="0" borderId="0" applyFont="0" applyFill="0" applyBorder="0" applyAlignment="0" applyProtection="0"/>
    <xf numFmtId="6" fontId="70" fillId="0" borderId="0" applyFont="0" applyFill="0" applyBorder="0" applyAlignment="0" applyProtection="0"/>
    <xf numFmtId="38" fontId="70" fillId="0" borderId="0" applyFont="0" applyFill="0" applyBorder="0" applyAlignment="0" applyProtection="0"/>
    <xf numFmtId="38" fontId="70" fillId="0" borderId="0" applyFont="0" applyFill="0" applyBorder="0" applyAlignment="0" applyProtection="0"/>
    <xf numFmtId="6" fontId="70" fillId="0" borderId="0" applyFont="0" applyFill="0" applyBorder="0" applyAlignment="0" applyProtection="0"/>
    <xf numFmtId="38" fontId="70" fillId="0" borderId="0" applyFont="0" applyFill="0" applyBorder="0" applyAlignment="0" applyProtection="0"/>
    <xf numFmtId="184" fontId="33" fillId="0" borderId="0" applyFont="0" applyFill="0" applyBorder="0" applyAlignment="0" applyProtection="0"/>
    <xf numFmtId="181" fontId="33" fillId="0" borderId="0" applyFont="0" applyFill="0" applyBorder="0" applyAlignment="0" applyProtection="0"/>
    <xf numFmtId="181" fontId="33" fillId="0" borderId="0" applyFont="0" applyFill="0" applyBorder="0" applyAlignment="0" applyProtection="0"/>
    <xf numFmtId="181" fontId="33" fillId="0" borderId="0" applyFont="0" applyFill="0" applyBorder="0" applyAlignment="0" applyProtection="0"/>
    <xf numFmtId="181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85" fontId="33" fillId="0" borderId="0" applyFont="0" applyFill="0" applyBorder="0" applyAlignment="0" applyProtection="0"/>
    <xf numFmtId="183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183" fontId="33" fillId="0" borderId="0" applyFont="0" applyFill="0" applyBorder="0" applyAlignment="0" applyProtection="0"/>
    <xf numFmtId="183" fontId="33" fillId="0" borderId="0" applyFont="0" applyFill="0" applyBorder="0" applyAlignment="0" applyProtection="0"/>
    <xf numFmtId="183" fontId="33" fillId="0" borderId="0" applyFont="0" applyFill="0" applyBorder="0" applyAlignment="0" applyProtection="0"/>
    <xf numFmtId="183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181" fontId="33" fillId="0" borderId="0" applyFont="0" applyFill="0" applyBorder="0" applyAlignment="0" applyProtection="0"/>
    <xf numFmtId="181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181" fontId="33" fillId="0" borderId="0" applyFont="0" applyFill="0" applyBorder="0" applyAlignment="0" applyProtection="0"/>
    <xf numFmtId="181" fontId="33" fillId="0" borderId="0" applyFont="0" applyFill="0" applyBorder="0" applyAlignment="0" applyProtection="0"/>
    <xf numFmtId="181" fontId="33" fillId="0" borderId="0" applyFont="0" applyFill="0" applyBorder="0" applyAlignment="0" applyProtection="0"/>
    <xf numFmtId="181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83" fontId="33" fillId="0" borderId="0" applyFont="0" applyFill="0" applyBorder="0" applyAlignment="0" applyProtection="0"/>
    <xf numFmtId="185" fontId="33" fillId="0" borderId="0" applyFont="0" applyFill="0" applyBorder="0" applyAlignment="0" applyProtection="0"/>
    <xf numFmtId="185" fontId="33" fillId="0" borderId="0" applyFont="0" applyFill="0" applyBorder="0" applyAlignment="0" applyProtection="0"/>
    <xf numFmtId="183" fontId="33" fillId="0" borderId="0" applyFont="0" applyFill="0" applyBorder="0" applyAlignment="0" applyProtection="0"/>
    <xf numFmtId="183" fontId="33" fillId="0" borderId="0" applyFont="0" applyFill="0" applyBorder="0" applyAlignment="0" applyProtection="0"/>
    <xf numFmtId="183" fontId="33" fillId="0" borderId="0" applyFont="0" applyFill="0" applyBorder="0" applyAlignment="0" applyProtection="0"/>
    <xf numFmtId="185" fontId="33" fillId="0" borderId="0" applyFont="0" applyFill="0" applyBorder="0" applyAlignment="0" applyProtection="0"/>
    <xf numFmtId="186" fontId="33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2" fillId="0" borderId="0"/>
    <xf numFmtId="187" fontId="33" fillId="0" borderId="0" applyFont="0" applyFill="0" applyBorder="0" applyAlignment="0" applyProtection="0"/>
    <xf numFmtId="0" fontId="73" fillId="0" borderId="0"/>
    <xf numFmtId="0" fontId="74" fillId="0" borderId="0"/>
    <xf numFmtId="187" fontId="33" fillId="0" borderId="0" applyFont="0" applyFill="0" applyBorder="0" applyAlignment="0" applyProtection="0"/>
    <xf numFmtId="188" fontId="33" fillId="0" borderId="0" applyFont="0" applyFill="0" applyBorder="0" applyAlignment="0" applyProtection="0"/>
    <xf numFmtId="0" fontId="74" fillId="0" borderId="0"/>
    <xf numFmtId="188" fontId="33" fillId="0" borderId="0" applyFont="0" applyFill="0" applyBorder="0" applyAlignment="0" applyProtection="0"/>
    <xf numFmtId="187" fontId="33" fillId="0" borderId="0" applyFont="0" applyFill="0" applyBorder="0" applyAlignment="0" applyProtection="0"/>
    <xf numFmtId="0" fontId="74" fillId="0" borderId="0"/>
    <xf numFmtId="0" fontId="74" fillId="0" borderId="0"/>
    <xf numFmtId="188" fontId="33" fillId="0" borderId="0" applyFont="0" applyFill="0" applyBorder="0" applyAlignment="0" applyProtection="0"/>
    <xf numFmtId="187" fontId="33" fillId="0" borderId="0" applyFont="0" applyFill="0" applyBorder="0" applyAlignment="0" applyProtection="0"/>
    <xf numFmtId="188" fontId="33" fillId="0" borderId="0" applyFont="0" applyFill="0" applyBorder="0" applyAlignment="0" applyProtection="0"/>
    <xf numFmtId="187" fontId="33" fillId="0" borderId="0" applyFont="0" applyFill="0" applyBorder="0" applyAlignment="0" applyProtection="0"/>
    <xf numFmtId="188" fontId="33" fillId="0" borderId="0" applyFont="0" applyFill="0" applyBorder="0" applyAlignment="0" applyProtection="0"/>
    <xf numFmtId="0" fontId="72" fillId="0" borderId="0"/>
    <xf numFmtId="0" fontId="72" fillId="0" borderId="0"/>
    <xf numFmtId="0" fontId="73" fillId="0" borderId="0"/>
    <xf numFmtId="0" fontId="72" fillId="0" borderId="0"/>
    <xf numFmtId="0" fontId="73" fillId="0" borderId="0"/>
    <xf numFmtId="0" fontId="73" fillId="0" borderId="0"/>
    <xf numFmtId="0" fontId="73" fillId="0" borderId="0"/>
    <xf numFmtId="0" fontId="71" fillId="0" borderId="0"/>
    <xf numFmtId="0" fontId="74" fillId="0" borderId="0"/>
    <xf numFmtId="0" fontId="71" fillId="0" borderId="0"/>
    <xf numFmtId="188" fontId="33" fillId="0" borderId="0" applyFont="0" applyFill="0" applyBorder="0" applyAlignment="0" applyProtection="0"/>
    <xf numFmtId="0" fontId="71" fillId="0" borderId="0"/>
    <xf numFmtId="188" fontId="33" fillId="0" borderId="0" applyFont="0" applyFill="0" applyBorder="0" applyAlignment="0" applyProtection="0"/>
    <xf numFmtId="187" fontId="33" fillId="0" borderId="0" applyFont="0" applyFill="0" applyBorder="0" applyAlignment="0" applyProtection="0"/>
    <xf numFmtId="187" fontId="33" fillId="0" borderId="0" applyFont="0" applyFill="0" applyBorder="0" applyAlignment="0" applyProtection="0"/>
    <xf numFmtId="0" fontId="71" fillId="0" borderId="0"/>
    <xf numFmtId="187" fontId="33" fillId="0" borderId="0" applyFont="0" applyFill="0" applyBorder="0" applyAlignment="0" applyProtection="0"/>
    <xf numFmtId="188" fontId="33" fillId="0" borderId="0" applyFont="0" applyFill="0" applyBorder="0" applyAlignment="0" applyProtection="0"/>
    <xf numFmtId="0" fontId="71" fillId="0" borderId="0"/>
    <xf numFmtId="0" fontId="71" fillId="0" borderId="0"/>
    <xf numFmtId="187" fontId="33" fillId="0" borderId="0" applyFont="0" applyFill="0" applyBorder="0" applyAlignment="0" applyProtection="0"/>
    <xf numFmtId="0" fontId="73" fillId="0" borderId="0"/>
    <xf numFmtId="188" fontId="33" fillId="0" borderId="0" applyFont="0" applyFill="0" applyBorder="0" applyAlignment="0" applyProtection="0"/>
    <xf numFmtId="187" fontId="33" fillId="0" borderId="0" applyFont="0" applyFill="0" applyBorder="0" applyAlignment="0" applyProtection="0"/>
    <xf numFmtId="187" fontId="33" fillId="0" borderId="0" applyFont="0" applyFill="0" applyBorder="0" applyAlignment="0" applyProtection="0"/>
    <xf numFmtId="188" fontId="33" fillId="0" borderId="0" applyFont="0" applyFill="0" applyBorder="0" applyAlignment="0" applyProtection="0"/>
    <xf numFmtId="187" fontId="33" fillId="0" borderId="0" applyFont="0" applyFill="0" applyBorder="0" applyAlignment="0" applyProtection="0"/>
    <xf numFmtId="187" fontId="33" fillId="0" borderId="0" applyFont="0" applyFill="0" applyBorder="0" applyAlignment="0" applyProtection="0"/>
    <xf numFmtId="188" fontId="33" fillId="0" borderId="0" applyFont="0" applyFill="0" applyBorder="0" applyAlignment="0" applyProtection="0"/>
    <xf numFmtId="188" fontId="33" fillId="0" borderId="0" applyFont="0" applyFill="0" applyBorder="0" applyAlignment="0" applyProtection="0"/>
    <xf numFmtId="187" fontId="33" fillId="0" borderId="0" applyFont="0" applyFill="0" applyBorder="0" applyAlignment="0" applyProtection="0"/>
    <xf numFmtId="188" fontId="33" fillId="0" borderId="0" applyFont="0" applyFill="0" applyBorder="0" applyAlignment="0" applyProtection="0"/>
    <xf numFmtId="0" fontId="72" fillId="0" borderId="0"/>
    <xf numFmtId="187" fontId="33" fillId="0" borderId="0" applyFont="0" applyFill="0" applyBorder="0" applyAlignment="0" applyProtection="0"/>
    <xf numFmtId="0" fontId="73" fillId="0" borderId="0"/>
    <xf numFmtId="188" fontId="33" fillId="0" borderId="0" applyFont="0" applyFill="0" applyBorder="0" applyAlignment="0" applyProtection="0"/>
    <xf numFmtId="187" fontId="33" fillId="0" borderId="0" applyFont="0" applyFill="0" applyBorder="0" applyAlignment="0" applyProtection="0"/>
    <xf numFmtId="0" fontId="73" fillId="0" borderId="0"/>
    <xf numFmtId="188" fontId="33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187" fontId="33" fillId="0" borderId="0" applyFont="0" applyFill="0" applyBorder="0" applyAlignment="0" applyProtection="0"/>
    <xf numFmtId="0" fontId="73" fillId="0" borderId="0"/>
    <xf numFmtId="187" fontId="33" fillId="0" borderId="0" applyFont="0" applyFill="0" applyBorder="0" applyAlignment="0" applyProtection="0"/>
    <xf numFmtId="0" fontId="73" fillId="0" borderId="0"/>
    <xf numFmtId="188" fontId="33" fillId="0" borderId="0" applyFont="0" applyFill="0" applyBorder="0" applyAlignment="0" applyProtection="0"/>
    <xf numFmtId="188" fontId="3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87" fontId="33" fillId="0" borderId="0" applyFont="0" applyFill="0" applyBorder="0" applyAlignment="0" applyProtection="0"/>
    <xf numFmtId="188" fontId="33" fillId="0" borderId="0" applyFont="0" applyFill="0" applyBorder="0" applyAlignment="0" applyProtection="0"/>
    <xf numFmtId="189" fontId="33" fillId="0" borderId="0" applyFont="0" applyFill="0" applyBorder="0" applyAlignment="0" applyProtection="0"/>
    <xf numFmtId="190" fontId="33" fillId="0" borderId="0" applyFont="0" applyFill="0" applyBorder="0" applyAlignment="0" applyProtection="0"/>
    <xf numFmtId="189" fontId="33" fillId="0" borderId="0" applyFont="0" applyFill="0" applyBorder="0" applyAlignment="0" applyProtection="0"/>
    <xf numFmtId="190" fontId="33" fillId="0" borderId="0" applyFont="0" applyFill="0" applyBorder="0" applyAlignment="0" applyProtection="0"/>
    <xf numFmtId="189" fontId="33" fillId="0" borderId="0" applyFont="0" applyFill="0" applyBorder="0" applyAlignment="0" applyProtection="0"/>
    <xf numFmtId="189" fontId="33" fillId="0" borderId="0" applyFont="0" applyFill="0" applyBorder="0" applyAlignment="0" applyProtection="0"/>
    <xf numFmtId="190" fontId="33" fillId="0" borderId="0" applyFont="0" applyFill="0" applyBorder="0" applyAlignment="0" applyProtection="0"/>
    <xf numFmtId="190" fontId="33" fillId="0" borderId="0" applyFont="0" applyFill="0" applyBorder="0" applyAlignment="0" applyProtection="0"/>
    <xf numFmtId="190" fontId="33" fillId="0" borderId="0" applyFont="0" applyFill="0" applyBorder="0" applyAlignment="0" applyProtection="0"/>
    <xf numFmtId="0" fontId="72" fillId="0" borderId="0"/>
    <xf numFmtId="0" fontId="47" fillId="0" borderId="0"/>
    <xf numFmtId="0" fontId="72" fillId="0" borderId="0"/>
    <xf numFmtId="0" fontId="33" fillId="0" borderId="0"/>
    <xf numFmtId="181" fontId="33" fillId="0" borderId="0" applyFont="0" applyFill="0" applyBorder="0" applyAlignment="0" applyProtection="0"/>
    <xf numFmtId="0" fontId="33" fillId="0" borderId="0"/>
    <xf numFmtId="181" fontId="33" fillId="0" borderId="0" applyFont="0" applyFill="0" applyBorder="0" applyAlignment="0" applyProtection="0"/>
    <xf numFmtId="0" fontId="33" fillId="0" borderId="0"/>
    <xf numFmtId="0" fontId="33" fillId="0" borderId="0"/>
    <xf numFmtId="181" fontId="33" fillId="0" borderId="0" applyFont="0" applyFill="0" applyBorder="0" applyAlignment="0" applyProtection="0"/>
    <xf numFmtId="0" fontId="71" fillId="0" borderId="0"/>
    <xf numFmtId="188" fontId="33" fillId="0" borderId="0" applyFont="0" applyFill="0" applyBorder="0" applyAlignment="0" applyProtection="0"/>
    <xf numFmtId="187" fontId="33" fillId="0" borderId="0" applyFont="0" applyFill="0" applyBorder="0" applyAlignment="0" applyProtection="0"/>
    <xf numFmtId="187" fontId="33" fillId="0" borderId="0" applyFont="0" applyFill="0" applyBorder="0" applyAlignment="0" applyProtection="0"/>
    <xf numFmtId="188" fontId="33" fillId="0" borderId="0" applyFont="0" applyFill="0" applyBorder="0" applyAlignment="0" applyProtection="0"/>
    <xf numFmtId="188" fontId="33" fillId="0" borderId="0" applyFont="0" applyFill="0" applyBorder="0" applyAlignment="0" applyProtection="0"/>
    <xf numFmtId="187" fontId="33" fillId="0" borderId="0" applyFont="0" applyFill="0" applyBorder="0" applyAlignment="0" applyProtection="0"/>
    <xf numFmtId="0" fontId="71" fillId="0" borderId="0"/>
    <xf numFmtId="0" fontId="71" fillId="0" borderId="0"/>
    <xf numFmtId="187" fontId="33" fillId="0" borderId="0" applyFont="0" applyFill="0" applyBorder="0" applyAlignment="0" applyProtection="0"/>
    <xf numFmtId="188" fontId="33" fillId="0" borderId="0" applyFont="0" applyFill="0" applyBorder="0" applyAlignment="0" applyProtection="0"/>
    <xf numFmtId="187" fontId="33" fillId="0" borderId="0" applyFont="0" applyFill="0" applyBorder="0" applyAlignment="0" applyProtection="0"/>
    <xf numFmtId="0" fontId="72" fillId="0" borderId="0"/>
    <xf numFmtId="188" fontId="33" fillId="0" borderId="0" applyFont="0" applyFill="0" applyBorder="0" applyAlignment="0" applyProtection="0"/>
    <xf numFmtId="8" fontId="70" fillId="0" borderId="0" applyFont="0" applyFill="0" applyBorder="0" applyAlignment="0" applyProtection="0"/>
    <xf numFmtId="0" fontId="71" fillId="0" borderId="0"/>
    <xf numFmtId="40" fontId="70" fillId="0" borderId="0" applyFont="0" applyFill="0" applyBorder="0" applyAlignment="0" applyProtection="0"/>
    <xf numFmtId="0" fontId="71" fillId="0" borderId="0"/>
    <xf numFmtId="40" fontId="70" fillId="0" borderId="0" applyFont="0" applyFill="0" applyBorder="0" applyAlignment="0" applyProtection="0"/>
    <xf numFmtId="8" fontId="70" fillId="0" borderId="0" applyFont="0" applyFill="0" applyBorder="0" applyAlignment="0" applyProtection="0"/>
    <xf numFmtId="8" fontId="70" fillId="0" borderId="0" applyFont="0" applyFill="0" applyBorder="0" applyAlignment="0" applyProtection="0"/>
    <xf numFmtId="8" fontId="70" fillId="0" borderId="0" applyFont="0" applyFill="0" applyBorder="0" applyAlignment="0" applyProtection="0"/>
    <xf numFmtId="0" fontId="71" fillId="0" borderId="0"/>
    <xf numFmtId="40" fontId="70" fillId="0" borderId="0" applyFont="0" applyFill="0" applyBorder="0" applyAlignment="0" applyProtection="0"/>
    <xf numFmtId="0" fontId="71" fillId="0" borderId="0"/>
    <xf numFmtId="0" fontId="71" fillId="0" borderId="0"/>
    <xf numFmtId="8" fontId="70" fillId="0" borderId="0" applyFont="0" applyFill="0" applyBorder="0" applyAlignment="0" applyProtection="0"/>
    <xf numFmtId="0" fontId="72" fillId="0" borderId="0"/>
    <xf numFmtId="180" fontId="33" fillId="0" borderId="0" applyFont="0" applyFill="0" applyBorder="0" applyAlignment="0" applyProtection="0"/>
    <xf numFmtId="0" fontId="72" fillId="0" borderId="0"/>
    <xf numFmtId="180" fontId="33" fillId="0" borderId="0" applyFont="0" applyFill="0" applyBorder="0" applyAlignment="0" applyProtection="0"/>
    <xf numFmtId="0" fontId="72" fillId="0" borderId="0"/>
    <xf numFmtId="0" fontId="72" fillId="0" borderId="0"/>
    <xf numFmtId="180" fontId="33" fillId="0" borderId="0" applyFont="0" applyFill="0" applyBorder="0" applyAlignment="0" applyProtection="0"/>
    <xf numFmtId="180" fontId="33" fillId="0" borderId="0" applyFont="0" applyFill="0" applyBorder="0" applyAlignment="0" applyProtection="0"/>
    <xf numFmtId="0" fontId="72" fillId="0" borderId="0"/>
    <xf numFmtId="180" fontId="33" fillId="0" borderId="0" applyFont="0" applyFill="0" applyBorder="0" applyAlignment="0" applyProtection="0"/>
    <xf numFmtId="0" fontId="74" fillId="0" borderId="0"/>
    <xf numFmtId="0" fontId="72" fillId="0" borderId="0"/>
    <xf numFmtId="0" fontId="70" fillId="0" borderId="0"/>
    <xf numFmtId="0" fontId="75" fillId="0" borderId="0"/>
    <xf numFmtId="0" fontId="76" fillId="0" borderId="0"/>
    <xf numFmtId="0" fontId="33" fillId="0" borderId="0"/>
    <xf numFmtId="0" fontId="73" fillId="0" borderId="0"/>
    <xf numFmtId="187" fontId="33" fillId="0" borderId="0" applyFont="0" applyFill="0" applyBorder="0" applyAlignment="0" applyProtection="0"/>
    <xf numFmtId="187" fontId="33" fillId="0" borderId="0" applyFont="0" applyFill="0" applyBorder="0" applyAlignment="0" applyProtection="0"/>
    <xf numFmtId="188" fontId="33" fillId="0" borderId="0" applyFont="0" applyFill="0" applyBorder="0" applyAlignment="0" applyProtection="0"/>
    <xf numFmtId="187" fontId="33" fillId="0" borderId="0" applyFont="0" applyFill="0" applyBorder="0" applyAlignment="0" applyProtection="0"/>
    <xf numFmtId="187" fontId="33" fillId="0" borderId="0" applyFont="0" applyFill="0" applyBorder="0" applyAlignment="0" applyProtection="0"/>
    <xf numFmtId="188" fontId="33" fillId="0" borderId="0" applyFont="0" applyFill="0" applyBorder="0" applyAlignment="0" applyProtection="0"/>
    <xf numFmtId="0" fontId="73" fillId="0" borderId="0"/>
    <xf numFmtId="0" fontId="73" fillId="0" borderId="0"/>
    <xf numFmtId="188" fontId="33" fillId="0" borderId="0" applyFont="0" applyFill="0" applyBorder="0" applyAlignment="0" applyProtection="0"/>
    <xf numFmtId="188" fontId="33" fillId="0" borderId="0" applyFont="0" applyFill="0" applyBorder="0" applyAlignment="0" applyProtection="0"/>
    <xf numFmtId="0" fontId="73" fillId="0" borderId="0"/>
    <xf numFmtId="185" fontId="33" fillId="0" borderId="0" applyFont="0" applyFill="0" applyBorder="0" applyAlignment="0" applyProtection="0"/>
    <xf numFmtId="0" fontId="73" fillId="0" borderId="0"/>
    <xf numFmtId="183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183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183" fontId="33" fillId="0" borderId="0" applyFont="0" applyFill="0" applyBorder="0" applyAlignment="0" applyProtection="0"/>
    <xf numFmtId="0" fontId="73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183" fontId="33" fillId="0" borderId="0" applyFont="0" applyFill="0" applyBorder="0" applyAlignment="0" applyProtection="0"/>
    <xf numFmtId="0" fontId="73" fillId="0" borderId="0"/>
    <xf numFmtId="0" fontId="73" fillId="0" borderId="0"/>
    <xf numFmtId="183" fontId="33" fillId="0" borderId="0" applyFont="0" applyFill="0" applyBorder="0" applyAlignment="0" applyProtection="0"/>
    <xf numFmtId="0" fontId="73" fillId="0" borderId="0"/>
    <xf numFmtId="0" fontId="33" fillId="0" borderId="0"/>
    <xf numFmtId="0" fontId="33" fillId="0" borderId="0" applyFont="0" applyFill="0" applyBorder="0" applyAlignment="0" applyProtection="0"/>
    <xf numFmtId="188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18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 applyFont="0" applyFill="0" applyBorder="0" applyAlignment="0" applyProtection="0"/>
    <xf numFmtId="18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/>
    <xf numFmtId="188" fontId="33" fillId="0" borderId="0" applyFont="0" applyFill="0" applyBorder="0" applyAlignment="0" applyProtection="0"/>
    <xf numFmtId="0" fontId="71" fillId="0" borderId="0"/>
    <xf numFmtId="187" fontId="33" fillId="0" borderId="0" applyFont="0" applyFill="0" applyBorder="0" applyAlignment="0" applyProtection="0"/>
    <xf numFmtId="0" fontId="71" fillId="0" borderId="0"/>
    <xf numFmtId="0" fontId="71" fillId="0" borderId="0"/>
    <xf numFmtId="187" fontId="33" fillId="0" borderId="0" applyFont="0" applyFill="0" applyBorder="0" applyAlignment="0" applyProtection="0"/>
    <xf numFmtId="187" fontId="33" fillId="0" borderId="0" applyFont="0" applyFill="0" applyBorder="0" applyAlignment="0" applyProtection="0"/>
    <xf numFmtId="187" fontId="33" fillId="0" borderId="0" applyFont="0" applyFill="0" applyBorder="0" applyAlignment="0" applyProtection="0"/>
    <xf numFmtId="0" fontId="71" fillId="0" borderId="0"/>
    <xf numFmtId="0" fontId="72" fillId="0" borderId="0"/>
    <xf numFmtId="0" fontId="47" fillId="0" borderId="0"/>
    <xf numFmtId="190" fontId="33" fillId="0" borderId="0" applyFont="0" applyFill="0" applyBorder="0" applyAlignment="0" applyProtection="0"/>
    <xf numFmtId="0" fontId="47" fillId="0" borderId="0"/>
    <xf numFmtId="190" fontId="33" fillId="0" borderId="0" applyFont="0" applyFill="0" applyBorder="0" applyAlignment="0" applyProtection="0"/>
    <xf numFmtId="0" fontId="47" fillId="0" borderId="0"/>
    <xf numFmtId="0" fontId="47" fillId="0" borderId="0"/>
    <xf numFmtId="190" fontId="33" fillId="0" borderId="0" applyFont="0" applyFill="0" applyBorder="0" applyAlignment="0" applyProtection="0"/>
    <xf numFmtId="190" fontId="33" fillId="0" borderId="0" applyFont="0" applyFill="0" applyBorder="0" applyAlignment="0" applyProtection="0"/>
    <xf numFmtId="0" fontId="47" fillId="0" borderId="0"/>
    <xf numFmtId="0" fontId="47" fillId="0" borderId="0"/>
    <xf numFmtId="185" fontId="33" fillId="0" borderId="0" applyFont="0" applyFill="0" applyBorder="0" applyAlignment="0" applyProtection="0"/>
    <xf numFmtId="185" fontId="33" fillId="0" borderId="0" applyFont="0" applyFill="0" applyBorder="0" applyAlignment="0" applyProtection="0"/>
    <xf numFmtId="0" fontId="47" fillId="0" borderId="0"/>
    <xf numFmtId="185" fontId="33" fillId="0" borderId="0" applyFont="0" applyFill="0" applyBorder="0" applyAlignment="0" applyProtection="0"/>
    <xf numFmtId="0" fontId="33" fillId="0" borderId="0"/>
    <xf numFmtId="0" fontId="75" fillId="0" borderId="0"/>
    <xf numFmtId="0" fontId="73" fillId="0" borderId="0"/>
    <xf numFmtId="0" fontId="72" fillId="0" borderId="0"/>
    <xf numFmtId="191" fontId="33" fillId="0" borderId="0" applyFont="0" applyFill="0" applyBorder="0" applyAlignment="0" applyProtection="0"/>
    <xf numFmtId="0" fontId="72" fillId="0" borderId="0"/>
    <xf numFmtId="191" fontId="33" fillId="0" borderId="0" applyFont="0" applyFill="0" applyBorder="0" applyAlignment="0" applyProtection="0"/>
    <xf numFmtId="191" fontId="33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9" fontId="33" fillId="0" borderId="0">
      <alignment horizontal="left" wrapText="1"/>
    </xf>
    <xf numFmtId="38" fontId="47" fillId="0" borderId="0" applyFont="0" applyFill="0" applyBorder="0" applyAlignment="0" applyProtection="0"/>
    <xf numFmtId="38" fontId="47" fillId="0" borderId="0" applyFont="0" applyFill="0" applyBorder="0" applyAlignment="0" applyProtection="0"/>
    <xf numFmtId="38" fontId="47" fillId="0" borderId="0" applyFont="0" applyFill="0" applyBorder="0" applyAlignment="0" applyProtection="0"/>
    <xf numFmtId="38" fontId="47" fillId="0" borderId="0" applyFont="0" applyFill="0" applyBorder="0" applyAlignment="0" applyProtection="0"/>
    <xf numFmtId="38" fontId="47" fillId="0" borderId="0" applyFont="0" applyFill="0" applyBorder="0" applyAlignment="0" applyProtection="0"/>
    <xf numFmtId="169" fontId="33" fillId="0" borderId="0">
      <alignment horizontal="left" wrapText="1"/>
    </xf>
    <xf numFmtId="169" fontId="33" fillId="0" borderId="0">
      <alignment horizontal="left" wrapText="1"/>
    </xf>
    <xf numFmtId="38" fontId="47" fillId="0" borderId="0" applyFont="0" applyFill="0" applyBorder="0" applyAlignment="0" applyProtection="0"/>
    <xf numFmtId="169" fontId="33" fillId="0" borderId="0">
      <alignment horizontal="left" wrapText="1"/>
    </xf>
    <xf numFmtId="169" fontId="33" fillId="0" borderId="0">
      <alignment horizontal="left" wrapText="1"/>
    </xf>
    <xf numFmtId="177" fontId="33" fillId="0" borderId="0" applyFont="0" applyFill="0" applyBorder="0" applyAlignment="0" applyProtection="0"/>
    <xf numFmtId="192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38" fontId="47" fillId="0" borderId="0" applyFont="0" applyFill="0" applyBorder="0" applyAlignment="0" applyProtection="0"/>
    <xf numFmtId="169" fontId="33" fillId="0" borderId="0">
      <alignment horizontal="left" wrapText="1"/>
    </xf>
    <xf numFmtId="169" fontId="33" fillId="0" borderId="0">
      <alignment horizontal="left" wrapText="1"/>
    </xf>
    <xf numFmtId="38" fontId="47" fillId="0" borderId="0" applyFont="0" applyFill="0" applyBorder="0" applyAlignment="0" applyProtection="0"/>
    <xf numFmtId="169" fontId="33" fillId="0" borderId="0">
      <alignment horizontal="left" wrapText="1"/>
    </xf>
    <xf numFmtId="193" fontId="33" fillId="0" borderId="0">
      <alignment horizontal="left" wrapText="1"/>
    </xf>
    <xf numFmtId="193" fontId="33" fillId="0" borderId="0">
      <alignment horizontal="left" wrapText="1"/>
    </xf>
    <xf numFmtId="169" fontId="33" fillId="0" borderId="0">
      <alignment horizontal="left" wrapText="1"/>
    </xf>
    <xf numFmtId="169" fontId="33" fillId="0" borderId="0">
      <alignment horizontal="left" wrapText="1"/>
    </xf>
    <xf numFmtId="194" fontId="33" fillId="0" borderId="0" applyFont="0" applyFill="0" applyBorder="0" applyAlignment="0" applyProtection="0"/>
    <xf numFmtId="195" fontId="33" fillId="0" borderId="0" applyFont="0" applyFill="0" applyBorder="0" applyAlignment="0" applyProtection="0"/>
    <xf numFmtId="196" fontId="33" fillId="0" borderId="0" applyFont="0" applyFill="0" applyBorder="0" applyAlignment="0" applyProtection="0"/>
    <xf numFmtId="197" fontId="33" fillId="0" borderId="0" applyFont="0" applyFill="0" applyBorder="0" applyAlignment="0" applyProtection="0"/>
    <xf numFmtId="0" fontId="33" fillId="0" borderId="0">
      <alignment horizontal="left" wrapText="1"/>
    </xf>
    <xf numFmtId="0" fontId="77" fillId="0" borderId="0" applyNumberFormat="0" applyFill="0" applyBorder="0" applyAlignment="0" applyProtection="0"/>
    <xf numFmtId="198" fontId="33" fillId="0" borderId="0" applyFont="0" applyFill="0" applyBorder="0" applyAlignment="0" applyProtection="0"/>
    <xf numFmtId="199" fontId="33" fillId="0" borderId="0" applyFont="0" applyFill="0" applyBorder="0" applyAlignment="0" applyProtection="0"/>
    <xf numFmtId="200" fontId="33" fillId="0" borderId="0" applyFont="0" applyFill="0" applyBorder="0" applyAlignment="0" applyProtection="0"/>
    <xf numFmtId="201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169" fontId="33" fillId="0" borderId="0">
      <alignment horizontal="left" wrapText="1"/>
    </xf>
    <xf numFmtId="169" fontId="33" fillId="0" borderId="0">
      <alignment horizontal="left" wrapText="1"/>
    </xf>
    <xf numFmtId="38" fontId="47" fillId="0" borderId="0" applyFont="0" applyFill="0" applyBorder="0" applyAlignment="0" applyProtection="0"/>
    <xf numFmtId="38" fontId="47" fillId="0" borderId="0" applyFont="0" applyFill="0" applyBorder="0" applyAlignment="0" applyProtection="0"/>
    <xf numFmtId="169" fontId="33" fillId="0" borderId="0">
      <alignment horizontal="left" wrapText="1"/>
    </xf>
    <xf numFmtId="38" fontId="47" fillId="0" borderId="0" applyFont="0" applyFill="0" applyBorder="0" applyAlignment="0" applyProtection="0"/>
    <xf numFmtId="38" fontId="47" fillId="0" borderId="0" applyFont="0" applyFill="0" applyBorder="0" applyAlignment="0" applyProtection="0"/>
    <xf numFmtId="0" fontId="33" fillId="0" borderId="0" applyFont="0" applyFill="0" applyBorder="0" applyAlignment="0" applyProtection="0"/>
    <xf numFmtId="169" fontId="33" fillId="0" borderId="0">
      <alignment horizontal="left" wrapText="1"/>
    </xf>
    <xf numFmtId="169" fontId="33" fillId="0" borderId="0">
      <alignment horizontal="left" wrapText="1"/>
    </xf>
    <xf numFmtId="37" fontId="78" fillId="0" borderId="0"/>
    <xf numFmtId="37" fontId="78" fillId="0" borderId="0"/>
    <xf numFmtId="37" fontId="78" fillId="0" borderId="0"/>
    <xf numFmtId="37" fontId="78" fillId="0" borderId="0"/>
    <xf numFmtId="37" fontId="78" fillId="0" borderId="0"/>
    <xf numFmtId="37" fontId="78" fillId="0" borderId="0"/>
    <xf numFmtId="37" fontId="78" fillId="0" borderId="0"/>
    <xf numFmtId="0" fontId="33" fillId="0" borderId="0"/>
    <xf numFmtId="0" fontId="33" fillId="0" borderId="0"/>
    <xf numFmtId="0" fontId="27" fillId="2" borderId="0" applyNumberFormat="0" applyBorder="0" applyAlignment="0" applyProtection="0"/>
    <xf numFmtId="0" fontId="28" fillId="3" borderId="0" applyNumberFormat="0" applyBorder="0" applyAlignment="0" applyProtection="0"/>
    <xf numFmtId="0" fontId="27" fillId="4" borderId="0" applyNumberFormat="0" applyBorder="0" applyAlignment="0" applyProtection="0"/>
    <xf numFmtId="0" fontId="28" fillId="5" borderId="0" applyNumberFormat="0" applyBorder="0" applyAlignment="0" applyProtection="0"/>
    <xf numFmtId="0" fontId="27" fillId="6" borderId="0" applyNumberFormat="0" applyBorder="0" applyAlignment="0" applyProtection="0"/>
    <xf numFmtId="0" fontId="28" fillId="7" borderId="0" applyNumberFormat="0" applyBorder="0" applyAlignment="0" applyProtection="0"/>
    <xf numFmtId="0" fontId="27" fillId="2" borderId="0" applyNumberFormat="0" applyBorder="0" applyAlignment="0" applyProtection="0"/>
    <xf numFmtId="0" fontId="28" fillId="8" borderId="0" applyNumberFormat="0" applyBorder="0" applyAlignment="0" applyProtection="0"/>
    <xf numFmtId="0" fontId="27" fillId="9" borderId="0" applyNumberFormat="0" applyBorder="0" applyAlignment="0" applyProtection="0"/>
    <xf numFmtId="0" fontId="28" fillId="9" borderId="0" applyNumberFormat="0" applyBorder="0" applyAlignment="0" applyProtection="0"/>
    <xf numFmtId="0" fontId="27" fillId="4" borderId="0" applyNumberFormat="0" applyBorder="0" applyAlignment="0" applyProtection="0"/>
    <xf numFmtId="0" fontId="28" fillId="4" borderId="0" applyNumberFormat="0" applyBorder="0" applyAlignment="0" applyProtection="0"/>
    <xf numFmtId="0" fontId="27" fillId="2" borderId="0" applyNumberFormat="0" applyBorder="0" applyAlignment="0" applyProtection="0"/>
    <xf numFmtId="0" fontId="28" fillId="10" borderId="0" applyNumberFormat="0" applyBorder="0" applyAlignment="0" applyProtection="0"/>
    <xf numFmtId="0" fontId="27" fillId="11" borderId="0" applyNumberFormat="0" applyBorder="0" applyAlignment="0" applyProtection="0"/>
    <xf numFmtId="0" fontId="28" fillId="11" borderId="0" applyNumberFormat="0" applyBorder="0" applyAlignment="0" applyProtection="0"/>
    <xf numFmtId="0" fontId="27" fillId="12" borderId="0" applyNumberFormat="0" applyBorder="0" applyAlignment="0" applyProtection="0"/>
    <xf numFmtId="0" fontId="28" fillId="13" borderId="0" applyNumberFormat="0" applyBorder="0" applyAlignment="0" applyProtection="0"/>
    <xf numFmtId="0" fontId="27" fillId="2" borderId="0" applyNumberFormat="0" applyBorder="0" applyAlignment="0" applyProtection="0"/>
    <xf numFmtId="0" fontId="28" fillId="8" borderId="0" applyNumberFormat="0" applyBorder="0" applyAlignment="0" applyProtection="0"/>
    <xf numFmtId="0" fontId="27" fillId="10" borderId="0" applyNumberFormat="0" applyBorder="0" applyAlignment="0" applyProtection="0"/>
    <xf numFmtId="0" fontId="28" fillId="10" borderId="0" applyNumberFormat="0" applyBorder="0" applyAlignment="0" applyProtection="0"/>
    <xf numFmtId="0" fontId="27" fillId="4" borderId="0" applyNumberFormat="0" applyBorder="0" applyAlignment="0" applyProtection="0"/>
    <xf numFmtId="0" fontId="28" fillId="14" borderId="0" applyNumberFormat="0" applyBorder="0" applyAlignment="0" applyProtection="0"/>
    <xf numFmtId="0" fontId="28" fillId="15" borderId="0" applyNumberFormat="0" applyBorder="0" applyAlignment="0" applyProtection="0"/>
    <xf numFmtId="0" fontId="79" fillId="16" borderId="0" applyNumberFormat="0" applyBorder="0" applyAlignment="0" applyProtection="0"/>
    <xf numFmtId="0" fontId="28" fillId="11" borderId="0" applyNumberFormat="0" applyBorder="0" applyAlignment="0" applyProtection="0"/>
    <xf numFmtId="0" fontId="79" fillId="11" borderId="0" applyNumberFormat="0" applyBorder="0" applyAlignment="0" applyProtection="0"/>
    <xf numFmtId="0" fontId="28" fillId="12" borderId="0" applyNumberFormat="0" applyBorder="0" applyAlignment="0" applyProtection="0"/>
    <xf numFmtId="0" fontId="79" fillId="13" borderId="0" applyNumberFormat="0" applyBorder="0" applyAlignment="0" applyProtection="0"/>
    <xf numFmtId="0" fontId="28" fillId="17" borderId="0" applyNumberFormat="0" applyBorder="0" applyAlignment="0" applyProtection="0"/>
    <xf numFmtId="0" fontId="79" fillId="18" borderId="0" applyNumberFormat="0" applyBorder="0" applyAlignment="0" applyProtection="0"/>
    <xf numFmtId="0" fontId="28" fillId="15" borderId="0" applyNumberFormat="0" applyBorder="0" applyAlignment="0" applyProtection="0"/>
    <xf numFmtId="0" fontId="79" fillId="15" borderId="0" applyNumberFormat="0" applyBorder="0" applyAlignment="0" applyProtection="0"/>
    <xf numFmtId="0" fontId="28" fillId="4" borderId="0" applyNumberFormat="0" applyBorder="0" applyAlignment="0" applyProtection="0"/>
    <xf numFmtId="0" fontId="79" fillId="19" borderId="0" applyNumberFormat="0" applyBorder="0" applyAlignment="0" applyProtection="0"/>
    <xf numFmtId="0" fontId="30" fillId="0" borderId="0"/>
    <xf numFmtId="0" fontId="28" fillId="15" borderId="0" applyNumberFormat="0" applyBorder="0" applyAlignment="0" applyProtection="0"/>
    <xf numFmtId="0" fontId="79" fillId="20" borderId="0" applyNumberFormat="0" applyBorder="0" applyAlignment="0" applyProtection="0"/>
    <xf numFmtId="0" fontId="28" fillId="21" borderId="0" applyNumberFormat="0" applyBorder="0" applyAlignment="0" applyProtection="0"/>
    <xf numFmtId="0" fontId="79" fillId="22" borderId="0" applyNumberFormat="0" applyBorder="0" applyAlignment="0" applyProtection="0"/>
    <xf numFmtId="0" fontId="28" fillId="23" borderId="0" applyNumberFormat="0" applyBorder="0" applyAlignment="0" applyProtection="0"/>
    <xf numFmtId="0" fontId="79" fillId="23" borderId="0" applyNumberFormat="0" applyBorder="0" applyAlignment="0" applyProtection="0"/>
    <xf numFmtId="0" fontId="28" fillId="24" borderId="0" applyNumberFormat="0" applyBorder="0" applyAlignment="0" applyProtection="0"/>
    <xf numFmtId="0" fontId="79" fillId="18" borderId="0" applyNumberFormat="0" applyBorder="0" applyAlignment="0" applyProtection="0"/>
    <xf numFmtId="0" fontId="28" fillId="15" borderId="0" applyNumberFormat="0" applyBorder="0" applyAlignment="0" applyProtection="0"/>
    <xf numFmtId="0" fontId="79" fillId="15" borderId="0" applyNumberFormat="0" applyBorder="0" applyAlignment="0" applyProtection="0"/>
    <xf numFmtId="0" fontId="28" fillId="21" borderId="0" applyNumberFormat="0" applyBorder="0" applyAlignment="0" applyProtection="0"/>
    <xf numFmtId="0" fontId="79" fillId="21" borderId="0" applyNumberFormat="0" applyBorder="0" applyAlignment="0" applyProtection="0"/>
    <xf numFmtId="202" fontId="33" fillId="25" borderId="1">
      <alignment horizontal="center" vertical="center"/>
    </xf>
    <xf numFmtId="203" fontId="80" fillId="0" borderId="0" applyNumberFormat="0" applyFill="0" applyBorder="0" applyAlignment="0">
      <alignment vertical="top"/>
      <protection locked="0"/>
    </xf>
    <xf numFmtId="0" fontId="29" fillId="5" borderId="0" applyNumberFormat="0" applyBorder="0" applyAlignment="0" applyProtection="0"/>
    <xf numFmtId="0" fontId="29" fillId="5" borderId="0" applyNumberFormat="0" applyBorder="0" applyAlignment="0" applyProtection="0"/>
    <xf numFmtId="37" fontId="52" fillId="0" borderId="0" applyFill="0" applyBorder="0" applyProtection="0"/>
    <xf numFmtId="0" fontId="81" fillId="0" borderId="0"/>
    <xf numFmtId="0" fontId="82" fillId="0" borderId="2" applyNumberFormat="0" applyFont="0" applyFill="0" applyAlignment="0" applyProtection="0"/>
    <xf numFmtId="0" fontId="82" fillId="0" borderId="3" applyNumberFormat="0" applyFont="0" applyFill="0" applyAlignment="0" applyProtection="0"/>
    <xf numFmtId="170" fontId="30" fillId="0" borderId="0" applyNumberFormat="0" applyFont="0" applyAlignment="0" applyProtection="0"/>
    <xf numFmtId="0" fontId="31" fillId="2" borderId="4" applyNumberFormat="0" applyAlignment="0" applyProtection="0"/>
    <xf numFmtId="0" fontId="31" fillId="26" borderId="4" applyNumberFormat="0" applyAlignment="0" applyProtection="0"/>
    <xf numFmtId="0" fontId="47" fillId="0" borderId="0">
      <alignment horizontal="centerContinuous"/>
    </xf>
    <xf numFmtId="0" fontId="32" fillId="27" borderId="5" applyNumberFormat="0" applyAlignment="0" applyProtection="0"/>
    <xf numFmtId="0" fontId="83" fillId="27" borderId="5" applyNumberFormat="0" applyAlignment="0" applyProtection="0"/>
    <xf numFmtId="43" fontId="21" fillId="0" borderId="0" applyFont="0" applyFill="0" applyBorder="0" applyAlignment="0" applyProtection="0"/>
    <xf numFmtId="204" fontId="44" fillId="0" borderId="0" applyFont="0" applyFill="0" applyBorder="0" applyAlignment="0" applyProtection="0">
      <alignment horizontal="right"/>
    </xf>
    <xf numFmtId="39" fontId="78" fillId="0" borderId="0"/>
    <xf numFmtId="37" fontId="78" fillId="0" borderId="0"/>
    <xf numFmtId="0" fontId="84" fillId="0" borderId="0" applyFont="0" applyFill="0" applyBorder="0" applyAlignment="0" applyProtection="0">
      <alignment horizontal="right"/>
    </xf>
    <xf numFmtId="0" fontId="84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3" fontId="34" fillId="0" borderId="0" applyFont="0" applyFill="0" applyBorder="0" applyAlignment="0" applyProtection="0"/>
    <xf numFmtId="0" fontId="35" fillId="0" borderId="0"/>
    <xf numFmtId="172" fontId="33" fillId="0" borderId="0" applyFont="0" applyFill="0" applyBorder="0" applyAlignment="0" applyProtection="0"/>
    <xf numFmtId="205" fontId="85" fillId="0" borderId="0">
      <alignment horizontal="center"/>
    </xf>
    <xf numFmtId="44" fontId="21" fillId="0" borderId="0" applyFont="0" applyFill="0" applyBorder="0" applyAlignment="0" applyProtection="0"/>
    <xf numFmtId="178" fontId="22" fillId="0" borderId="0" applyFont="0" applyFill="0" applyBorder="0" applyAlignment="0"/>
    <xf numFmtId="8" fontId="33" fillId="0" borderId="0" applyFont="0" applyFill="0" applyBorder="0" applyAlignment="0"/>
    <xf numFmtId="37" fontId="78" fillId="0" borderId="0" applyFont="0" applyFill="0" applyBorder="0" applyAlignment="0" applyProtection="0"/>
    <xf numFmtId="0" fontId="84" fillId="0" borderId="0" applyFont="0" applyFill="0" applyBorder="0" applyAlignment="0" applyProtection="0">
      <alignment horizontal="right"/>
    </xf>
    <xf numFmtId="0" fontId="84" fillId="0" borderId="0" applyFont="0" applyFill="0" applyBorder="0" applyAlignment="0" applyProtection="0">
      <alignment horizontal="right"/>
    </xf>
    <xf numFmtId="44" fontId="33" fillId="0" borderId="0" applyFont="0" applyFill="0" applyBorder="0" applyAlignment="0" applyProtection="0"/>
    <xf numFmtId="167" fontId="34" fillId="0" borderId="0" applyFont="0" applyFill="0" applyBorder="0" applyAlignment="0" applyProtection="0"/>
    <xf numFmtId="0" fontId="86" fillId="0" borderId="0" applyNumberFormat="0" applyFill="0" applyBorder="0"/>
    <xf numFmtId="0" fontId="34" fillId="0" borderId="0" applyFont="0" applyFill="0" applyBorder="0" applyAlignment="0" applyProtection="0"/>
    <xf numFmtId="207" fontId="88" fillId="28" borderId="6" applyFont="0" applyFill="0" applyBorder="0" applyAlignment="0" applyProtection="0"/>
    <xf numFmtId="208" fontId="22" fillId="28" borderId="0" applyFont="0" applyFill="0" applyBorder="0" applyAlignment="0" applyProtection="0"/>
    <xf numFmtId="209" fontId="61" fillId="0" borderId="7"/>
    <xf numFmtId="0" fontId="84" fillId="0" borderId="0" applyFont="0" applyFill="0" applyBorder="0" applyAlignment="0" applyProtection="0"/>
    <xf numFmtId="210" fontId="33" fillId="0" borderId="0" applyFont="0" applyFill="0" applyBorder="0" applyAlignment="0" applyProtection="0"/>
    <xf numFmtId="207" fontId="61" fillId="0" borderId="0" applyFill="0" applyBorder="0">
      <alignment horizontal="right"/>
    </xf>
    <xf numFmtId="211" fontId="33" fillId="0" borderId="0" applyFont="0" applyFill="0" applyBorder="0" applyAlignment="0" applyProtection="0">
      <alignment vertical="top"/>
    </xf>
    <xf numFmtId="212" fontId="53" fillId="0" borderId="0" applyFont="0" applyFill="0" applyBorder="0" applyAlignment="0" applyProtection="0"/>
    <xf numFmtId="213" fontId="33" fillId="0" borderId="0" applyFont="0" applyFill="0" applyBorder="0" applyAlignment="0" applyProtection="0">
      <alignment horizontal="right"/>
    </xf>
    <xf numFmtId="40" fontId="89" fillId="0" borderId="0"/>
    <xf numFmtId="214" fontId="33" fillId="0" borderId="0" applyFont="0" applyFill="0" applyBorder="0" applyAlignment="0" applyProtection="0"/>
    <xf numFmtId="215" fontId="33" fillId="0" borderId="0" applyFont="0" applyFill="0" applyBorder="0" applyAlignment="0" applyProtection="0"/>
    <xf numFmtId="0" fontId="90" fillId="0" borderId="0" applyNumberFormat="0"/>
    <xf numFmtId="0" fontId="91" fillId="0" borderId="0">
      <alignment horizontal="centerContinuous"/>
    </xf>
    <xf numFmtId="0" fontId="91" fillId="0" borderId="0" applyNumberFormat="0"/>
    <xf numFmtId="5" fontId="33" fillId="0" borderId="0"/>
    <xf numFmtId="0" fontId="92" fillId="0" borderId="7" applyFont="0" applyFill="0" applyBorder="0" applyAlignment="0" applyProtection="0"/>
    <xf numFmtId="0" fontId="84" fillId="0" borderId="8" applyNumberFormat="0" applyFont="0" applyFill="0" applyAlignment="0" applyProtection="0"/>
    <xf numFmtId="37" fontId="78" fillId="0" borderId="0"/>
    <xf numFmtId="216" fontId="33" fillId="0" borderId="0" applyFon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217" fontId="59" fillId="0" borderId="0" applyFont="0" applyFill="0" applyBorder="0" applyAlignment="0" applyProtection="0">
      <alignment horizontal="right"/>
    </xf>
    <xf numFmtId="205" fontId="85" fillId="0" borderId="0">
      <alignment horizontal="center"/>
    </xf>
    <xf numFmtId="2" fontId="34" fillId="0" borderId="0" applyFont="0" applyFill="0" applyBorder="0" applyAlignment="0" applyProtection="0"/>
    <xf numFmtId="218" fontId="33" fillId="28" borderId="0" applyFont="0" applyFill="0" applyBorder="0" applyAlignment="0"/>
    <xf numFmtId="2" fontId="33" fillId="0" borderId="0" applyFont="0" applyFill="0" applyBorder="0" applyAlignment="0" applyProtection="0"/>
    <xf numFmtId="0" fontId="35" fillId="0" borderId="0"/>
    <xf numFmtId="0" fontId="82" fillId="0" borderId="0" applyFill="0" applyBorder="0" applyProtection="0">
      <alignment horizontal="left"/>
    </xf>
    <xf numFmtId="219" fontId="33" fillId="0" borderId="0"/>
    <xf numFmtId="219" fontId="80" fillId="0" borderId="9"/>
    <xf numFmtId="0" fontId="93" fillId="0" borderId="0">
      <alignment horizontal="right"/>
    </xf>
    <xf numFmtId="0" fontId="93" fillId="0" borderId="0"/>
    <xf numFmtId="37" fontId="22" fillId="0" borderId="0"/>
    <xf numFmtId="0" fontId="37" fillId="7" borderId="0" applyNumberFormat="0" applyBorder="0" applyAlignment="0" applyProtection="0"/>
    <xf numFmtId="0" fontId="37" fillId="7" borderId="0" applyNumberFormat="0" applyBorder="0" applyAlignment="0" applyProtection="0"/>
    <xf numFmtId="38" fontId="22" fillId="29" borderId="0" applyNumberFormat="0" applyBorder="0" applyAlignment="0" applyProtection="0"/>
    <xf numFmtId="0" fontId="84" fillId="0" borderId="0" applyFont="0" applyFill="0" applyBorder="0" applyAlignment="0" applyProtection="0">
      <alignment horizontal="right"/>
    </xf>
    <xf numFmtId="0" fontId="94" fillId="0" borderId="0" applyNumberFormat="0" applyFill="0" applyBorder="0" applyAlignment="0" applyProtection="0"/>
    <xf numFmtId="0" fontId="26" fillId="0" borderId="10" applyNumberFormat="0" applyAlignment="0" applyProtection="0">
      <alignment horizontal="left" vertical="center"/>
    </xf>
    <xf numFmtId="0" fontId="26" fillId="0" borderId="11">
      <alignment horizontal="left" vertical="center"/>
    </xf>
    <xf numFmtId="0" fontId="38" fillId="0" borderId="0" applyNumberFormat="0" applyFill="0" applyBorder="0" applyAlignment="0" applyProtection="0"/>
    <xf numFmtId="0" fontId="66" fillId="0" borderId="0" applyNumberFormat="0" applyFont="0" applyFill="0" applyAlignment="0" applyProtection="0"/>
    <xf numFmtId="0" fontId="39" fillId="0" borderId="0" applyNumberFormat="0" applyFill="0" applyBorder="0" applyAlignment="0" applyProtection="0"/>
    <xf numFmtId="0" fontId="26" fillId="0" borderId="0" applyNumberFormat="0" applyFont="0" applyFill="0" applyAlignment="0" applyProtection="0"/>
    <xf numFmtId="0" fontId="40" fillId="0" borderId="12" applyNumberFormat="0" applyFill="0" applyAlignment="0" applyProtection="0"/>
    <xf numFmtId="0" fontId="95" fillId="0" borderId="0" applyProtection="0">
      <alignment horizontal="left"/>
    </xf>
    <xf numFmtId="0" fontId="40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206" fontId="97" fillId="0" borderId="0">
      <protection locked="0"/>
    </xf>
    <xf numFmtId="206" fontId="97" fillId="0" borderId="0">
      <protection locked="0"/>
    </xf>
    <xf numFmtId="220" fontId="33" fillId="0" borderId="0">
      <alignment horizontal="left"/>
    </xf>
    <xf numFmtId="37" fontId="78" fillId="0" borderId="0"/>
    <xf numFmtId="0" fontId="80" fillId="0" borderId="13" applyNumberFormat="0" applyFill="0" applyAlignment="0" applyProtection="0"/>
    <xf numFmtId="0" fontId="41" fillId="4" borderId="4" applyNumberFormat="0" applyAlignment="0" applyProtection="0"/>
    <xf numFmtId="10" fontId="22" fillId="28" borderId="9" applyNumberFormat="0" applyBorder="0" applyAlignment="0" applyProtection="0"/>
    <xf numFmtId="0" fontId="41" fillId="4" borderId="4" applyNumberFormat="0" applyAlignment="0" applyProtection="0"/>
    <xf numFmtId="41" fontId="54" fillId="0" borderId="0">
      <alignment horizontal="left"/>
    </xf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168" fontId="33" fillId="0" borderId="0"/>
    <xf numFmtId="14" fontId="78" fillId="0" borderId="0">
      <alignment horizontal="center"/>
    </xf>
    <xf numFmtId="37" fontId="33" fillId="0" borderId="0" applyFont="0" applyFill="0" applyBorder="0" applyAlignment="0" applyProtection="0"/>
    <xf numFmtId="221" fontId="33" fillId="0" borderId="0" applyFont="0" applyFill="0" applyBorder="0" applyAlignment="0" applyProtection="0">
      <alignment horizontal="left" wrapText="1"/>
    </xf>
    <xf numFmtId="37" fontId="78" fillId="0" borderId="9">
      <alignment horizontal="right"/>
    </xf>
    <xf numFmtId="37" fontId="78" fillId="0" borderId="0">
      <alignment horizontal="center"/>
    </xf>
    <xf numFmtId="37" fontId="78" fillId="0" borderId="0">
      <alignment horizontal="center"/>
    </xf>
    <xf numFmtId="17" fontId="78" fillId="0" borderId="0">
      <alignment horizontal="center"/>
    </xf>
    <xf numFmtId="222" fontId="84" fillId="0" borderId="0" applyFont="0" applyFill="0" applyBorder="0" applyProtection="0">
      <alignment horizontal="right"/>
    </xf>
    <xf numFmtId="0" fontId="52" fillId="0" borderId="0" applyFont="0" applyFill="0" applyBorder="0" applyAlignment="0" applyProtection="0"/>
    <xf numFmtId="0" fontId="84" fillId="0" borderId="0" applyFont="0" applyFill="0" applyBorder="0" applyAlignment="0" applyProtection="0">
      <alignment horizontal="right"/>
    </xf>
    <xf numFmtId="223" fontId="22" fillId="29" borderId="0" applyFont="0" applyBorder="0" applyAlignment="0" applyProtection="0">
      <alignment horizontal="right"/>
      <protection hidden="1"/>
    </xf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37" fontId="98" fillId="0" borderId="0"/>
    <xf numFmtId="224" fontId="99" fillId="0" borderId="0"/>
    <xf numFmtId="0" fontId="45" fillId="0" borderId="0"/>
    <xf numFmtId="0" fontId="45" fillId="0" borderId="0"/>
    <xf numFmtId="38" fontId="22" fillId="0" borderId="0" applyFont="0" applyFill="0" applyBorder="0" applyAlignment="0"/>
    <xf numFmtId="208" fontId="33" fillId="0" borderId="0" applyFont="0" applyFill="0" applyBorder="0" applyAlignment="0"/>
    <xf numFmtId="40" fontId="22" fillId="0" borderId="0" applyFont="0" applyFill="0" applyBorder="0" applyAlignment="0"/>
    <xf numFmtId="225" fontId="22" fillId="0" borderId="0" applyFont="0" applyFill="0" applyBorder="0" applyAlignment="0"/>
    <xf numFmtId="0" fontId="33" fillId="0" borderId="0"/>
    <xf numFmtId="0" fontId="33" fillId="0" borderId="0"/>
    <xf numFmtId="0" fontId="21" fillId="0" borderId="0"/>
    <xf numFmtId="208" fontId="61" fillId="0" borderId="0" applyNumberFormat="0" applyFill="0" applyBorder="0" applyAlignment="0" applyProtection="0"/>
    <xf numFmtId="226" fontId="22" fillId="0" borderId="0" applyFont="0" applyFill="0" applyBorder="0" applyAlignment="0" applyProtection="0"/>
    <xf numFmtId="0" fontId="33" fillId="0" borderId="0"/>
    <xf numFmtId="2" fontId="25" fillId="0" borderId="0" applyFont="0" applyFill="0" applyBorder="0">
      <alignment horizontal="center" vertical="top" wrapText="1" shrinkToFit="1"/>
    </xf>
    <xf numFmtId="0" fontId="100" fillId="0" borderId="0"/>
    <xf numFmtId="0" fontId="21" fillId="6" borderId="15" applyNumberFormat="0" applyFont="0" applyAlignment="0" applyProtection="0"/>
    <xf numFmtId="0" fontId="33" fillId="6" borderId="16" applyNumberFormat="0" applyFont="0" applyAlignment="0" applyProtection="0"/>
    <xf numFmtId="43" fontId="55" fillId="0" borderId="0"/>
    <xf numFmtId="227" fontId="22" fillId="0" borderId="0" applyFont="0" applyFill="0" applyBorder="0" applyAlignment="0" applyProtection="0"/>
    <xf numFmtId="170" fontId="45" fillId="0" borderId="0" applyProtection="0"/>
    <xf numFmtId="173" fontId="56" fillId="0" borderId="0"/>
    <xf numFmtId="228" fontId="22" fillId="0" borderId="0" applyFont="0" applyFill="0" applyBorder="0" applyAlignment="0" applyProtection="0"/>
    <xf numFmtId="37" fontId="35" fillId="30" borderId="9" applyNumberFormat="0" applyFont="0" applyFill="0" applyAlignment="0" applyProtection="0"/>
    <xf numFmtId="0" fontId="46" fillId="2" borderId="17" applyNumberFormat="0" applyAlignment="0" applyProtection="0"/>
    <xf numFmtId="0" fontId="46" fillId="26" borderId="17" applyNumberFormat="0" applyAlignment="0" applyProtection="0"/>
    <xf numFmtId="0" fontId="101" fillId="0" borderId="0" applyFill="0" applyBorder="0" applyProtection="0">
      <alignment horizontal="left"/>
    </xf>
    <xf numFmtId="0" fontId="102" fillId="0" borderId="0" applyFill="0" applyBorder="0" applyProtection="0">
      <alignment horizontal="left"/>
    </xf>
    <xf numFmtId="1" fontId="103" fillId="0" borderId="0" applyProtection="0">
      <alignment horizontal="right" vertical="center"/>
    </xf>
    <xf numFmtId="0" fontId="104" fillId="0" borderId="0">
      <alignment horizontal="centerContinuous"/>
    </xf>
    <xf numFmtId="205" fontId="105" fillId="0" borderId="0">
      <alignment horizontal="right"/>
    </xf>
    <xf numFmtId="205" fontId="105" fillId="0" borderId="0">
      <alignment horizontal="right"/>
    </xf>
    <xf numFmtId="0" fontId="35" fillId="0" borderId="0"/>
    <xf numFmtId="9" fontId="21" fillId="0" borderId="0" applyFont="0" applyFill="0" applyBorder="0" applyAlignment="0" applyProtection="0"/>
    <xf numFmtId="10" fontId="22" fillId="0" borderId="0"/>
    <xf numFmtId="229" fontId="33" fillId="0" borderId="0" applyFont="0" applyFill="0" applyBorder="0" applyAlignment="0"/>
    <xf numFmtId="230" fontId="22" fillId="0" borderId="0" applyFont="0" applyFill="0" applyBorder="0" applyAlignment="0"/>
    <xf numFmtId="231" fontId="33" fillId="0" borderId="0" applyFont="0" applyFill="0" applyBorder="0" applyAlignment="0"/>
    <xf numFmtId="9" fontId="33" fillId="0" borderId="0" applyFont="0" applyFill="0" applyBorder="0" applyAlignment="0" applyProtection="0"/>
    <xf numFmtId="232" fontId="82" fillId="0" borderId="0" applyFont="0" applyFill="0" applyBorder="0" applyProtection="0">
      <alignment horizontal="right"/>
    </xf>
    <xf numFmtId="233" fontId="22" fillId="0" borderId="0" applyFont="0" applyFill="0" applyBorder="0" applyAlignment="0" applyProtection="0"/>
    <xf numFmtId="37" fontId="78" fillId="0" borderId="0"/>
    <xf numFmtId="37" fontId="78" fillId="0" borderId="0"/>
    <xf numFmtId="0" fontId="47" fillId="0" borderId="0" applyNumberFormat="0" applyFont="0" applyFill="0" applyBorder="0" applyAlignment="0" applyProtection="0">
      <alignment horizontal="left"/>
    </xf>
    <xf numFmtId="15" fontId="47" fillId="0" borderId="0" applyFont="0" applyFill="0" applyBorder="0" applyAlignment="0" applyProtection="0"/>
    <xf numFmtId="4" fontId="47" fillId="0" borderId="0" applyFont="0" applyFill="0" applyBorder="0" applyAlignment="0" applyProtection="0"/>
    <xf numFmtId="0" fontId="48" fillId="0" borderId="2">
      <alignment horizontal="center"/>
    </xf>
    <xf numFmtId="3" fontId="47" fillId="0" borderId="0" applyFont="0" applyFill="0" applyBorder="0" applyAlignment="0" applyProtection="0"/>
    <xf numFmtId="0" fontId="47" fillId="31" borderId="0" applyNumberFormat="0" applyFont="0" applyBorder="0" applyAlignment="0" applyProtection="0"/>
    <xf numFmtId="208" fontId="106" fillId="0" borderId="0" applyNumberFormat="0" applyFill="0" applyBorder="0" applyAlignment="0" applyProtection="0">
      <alignment horizontal="left"/>
    </xf>
    <xf numFmtId="0" fontId="107" fillId="0" borderId="18">
      <alignment vertical="center"/>
    </xf>
    <xf numFmtId="0" fontId="108" fillId="0" borderId="0"/>
    <xf numFmtId="0" fontId="109" fillId="0" borderId="0"/>
    <xf numFmtId="0" fontId="110" fillId="32" borderId="0" applyNumberFormat="0" applyFont="0" applyBorder="0" applyAlignment="0" applyProtection="0"/>
    <xf numFmtId="169" fontId="33" fillId="0" borderId="0">
      <alignment horizontal="left" wrapText="1"/>
    </xf>
    <xf numFmtId="0" fontId="33" fillId="0" borderId="0"/>
    <xf numFmtId="0" fontId="33" fillId="0" borderId="0"/>
    <xf numFmtId="193" fontId="33" fillId="0" borderId="0">
      <alignment horizontal="left" wrapText="1"/>
    </xf>
    <xf numFmtId="0" fontId="111" fillId="0" borderId="19" applyNumberFormat="0"/>
    <xf numFmtId="177" fontId="112" fillId="0" borderId="0"/>
    <xf numFmtId="0" fontId="51" fillId="0" borderId="0" applyFill="0" applyBorder="0" applyProtection="0">
      <alignment horizontal="center" vertical="center"/>
    </xf>
    <xf numFmtId="0" fontId="113" fillId="0" borderId="0" applyBorder="0" applyProtection="0">
      <alignment vertical="center"/>
    </xf>
    <xf numFmtId="0" fontId="113" fillId="0" borderId="7" applyBorder="0" applyProtection="0">
      <alignment horizontal="right" vertical="center"/>
    </xf>
    <xf numFmtId="0" fontId="114" fillId="33" borderId="0" applyBorder="0" applyProtection="0">
      <alignment horizontal="centerContinuous" vertical="center"/>
    </xf>
    <xf numFmtId="0" fontId="114" fillId="34" borderId="7" applyBorder="0" applyProtection="0">
      <alignment horizontal="centerContinuous" vertical="center"/>
    </xf>
    <xf numFmtId="0" fontId="61" fillId="0" borderId="0" applyBorder="0" applyProtection="0">
      <alignment horizontal="left"/>
    </xf>
    <xf numFmtId="0" fontId="51" fillId="0" borderId="0" applyFill="0" applyBorder="0" applyProtection="0"/>
    <xf numFmtId="0" fontId="100" fillId="0" borderId="0"/>
    <xf numFmtId="0" fontId="25" fillId="0" borderId="0" applyFill="0" applyBorder="0" applyProtection="0">
      <alignment horizontal="left"/>
    </xf>
    <xf numFmtId="0" fontId="116" fillId="0" borderId="0" applyFill="0" applyBorder="0" applyProtection="0">
      <alignment horizontal="left" vertical="top"/>
    </xf>
    <xf numFmtId="0" fontId="117" fillId="0" borderId="0">
      <alignment horizontal="centerContinuous"/>
    </xf>
    <xf numFmtId="0" fontId="118" fillId="0" borderId="0"/>
    <xf numFmtId="0" fontId="119" fillId="0" borderId="0"/>
    <xf numFmtId="234" fontId="120" fillId="0" borderId="0" applyFill="0" applyBorder="0" applyAlignment="0" applyProtection="0">
      <alignment horizontal="right"/>
    </xf>
    <xf numFmtId="0" fontId="49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34" fillId="0" borderId="20" applyNumberFormat="0" applyFont="0" applyFill="0" applyAlignment="0" applyProtection="0"/>
    <xf numFmtId="206" fontId="87" fillId="0" borderId="21">
      <protection locked="0"/>
    </xf>
    <xf numFmtId="235" fontId="33" fillId="0" borderId="0"/>
    <xf numFmtId="38" fontId="22" fillId="35" borderId="0" applyNumberFormat="0" applyBorder="0" applyAlignment="0" applyProtection="0"/>
    <xf numFmtId="0" fontId="122" fillId="0" borderId="0">
      <alignment horizontal="fill"/>
    </xf>
    <xf numFmtId="37" fontId="22" fillId="35" borderId="0" applyNumberFormat="0" applyBorder="0" applyAlignment="0" applyProtection="0"/>
    <xf numFmtId="37" fontId="22" fillId="0" borderId="0"/>
    <xf numFmtId="37" fontId="22" fillId="29" borderId="0" applyNumberFormat="0" applyBorder="0" applyAlignment="0" applyProtection="0"/>
    <xf numFmtId="3" fontId="88" fillId="0" borderId="13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170" fontId="82" fillId="0" borderId="0" applyFont="0" applyFill="0" applyBorder="0" applyProtection="0">
      <alignment horizontal="right"/>
    </xf>
    <xf numFmtId="0" fontId="86" fillId="34" borderId="22">
      <alignment horizontal="center" vertical="top"/>
    </xf>
    <xf numFmtId="201" fontId="85" fillId="0" borderId="0">
      <alignment horizontal="center"/>
    </xf>
    <xf numFmtId="205" fontId="33" fillId="0" borderId="0">
      <alignment horizontal="left"/>
    </xf>
    <xf numFmtId="183" fontId="33" fillId="0" borderId="0" applyFont="0" applyFill="0" applyBorder="0" applyAlignment="0" applyProtection="0"/>
    <xf numFmtId="190" fontId="33" fillId="0" borderId="0" applyFont="0" applyFill="0" applyBorder="0" applyAlignment="0" applyProtection="0"/>
    <xf numFmtId="182" fontId="33" fillId="0" borderId="0" applyFont="0" applyFill="0" applyBorder="0" applyAlignment="0" applyProtection="0"/>
    <xf numFmtId="189" fontId="33" fillId="0" borderId="0" applyFont="0" applyFill="0" applyBorder="0" applyAlignment="0" applyProtection="0"/>
    <xf numFmtId="0" fontId="33" fillId="0" borderId="0"/>
    <xf numFmtId="43" fontId="124" fillId="0" borderId="0" applyFont="0" applyFill="0" applyBorder="0" applyAlignment="0" applyProtection="0"/>
    <xf numFmtId="9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0" fontId="33" fillId="0" borderId="0"/>
    <xf numFmtId="0" fontId="33" fillId="6" borderId="15" applyNumberFormat="0" applyFont="0" applyAlignment="0" applyProtection="0"/>
    <xf numFmtId="9" fontId="33" fillId="0" borderId="0" applyFont="0" applyFill="0" applyBorder="0" applyAlignment="0" applyProtection="0"/>
    <xf numFmtId="0" fontId="20" fillId="0" borderId="0"/>
    <xf numFmtId="43" fontId="33" fillId="0" borderId="0" applyFont="0" applyFill="0" applyBorder="0" applyAlignment="0" applyProtection="0"/>
    <xf numFmtId="0" fontId="33" fillId="0" borderId="0"/>
    <xf numFmtId="9" fontId="33" fillId="0" borderId="0" applyFont="0" applyFill="0" applyBorder="0" applyAlignment="0" applyProtection="0"/>
    <xf numFmtId="0" fontId="20" fillId="0" borderId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19" fillId="0" borderId="0"/>
    <xf numFmtId="0" fontId="19" fillId="0" borderId="0"/>
    <xf numFmtId="185" fontId="21" fillId="0" borderId="0" applyFont="0" applyFill="0" applyBorder="0" applyAlignment="0" applyProtection="0"/>
    <xf numFmtId="0" fontId="21" fillId="0" borderId="0"/>
    <xf numFmtId="236" fontId="128" fillId="0" borderId="0">
      <alignment horizontal="right"/>
    </xf>
    <xf numFmtId="10" fontId="129" fillId="0" borderId="0"/>
    <xf numFmtId="9" fontId="130" fillId="0" borderId="0"/>
    <xf numFmtId="9" fontId="130" fillId="0" borderId="0"/>
    <xf numFmtId="174" fontId="130" fillId="0" borderId="0"/>
    <xf numFmtId="174" fontId="130" fillId="0" borderId="0"/>
    <xf numFmtId="10" fontId="130" fillId="0" borderId="0"/>
    <xf numFmtId="10" fontId="130" fillId="0" borderId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0" fontId="21" fillId="0" borderId="0">
      <alignment horizontal="left" wrapText="1"/>
    </xf>
    <xf numFmtId="192" fontId="21" fillId="0" borderId="0" applyFont="0" applyFill="0" applyBorder="0" applyAlignment="0" applyProtection="0"/>
    <xf numFmtId="192" fontId="21" fillId="0" borderId="0" applyFont="0" applyFill="0" applyBorder="0" applyAlignment="0" applyProtection="0"/>
    <xf numFmtId="192" fontId="21" fillId="0" borderId="0" applyFont="0" applyFill="0" applyBorder="0" applyAlignment="0" applyProtection="0"/>
    <xf numFmtId="192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238" fontId="21" fillId="0" borderId="0" applyFont="0" applyFill="0" applyBorder="0" applyAlignment="0" applyProtection="0"/>
    <xf numFmtId="238" fontId="21" fillId="0" borderId="0" applyFont="0" applyFill="0" applyBorder="0" applyAlignment="0" applyProtection="0"/>
    <xf numFmtId="238" fontId="21" fillId="0" borderId="0" applyFont="0" applyFill="0" applyBorder="0" applyAlignment="0" applyProtection="0"/>
    <xf numFmtId="238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194" fontId="21" fillId="0" borderId="0" applyFont="0" applyFill="0" applyBorder="0" applyAlignment="0" applyProtection="0"/>
    <xf numFmtId="194" fontId="21" fillId="0" borderId="0" applyFont="0" applyFill="0" applyBorder="0" applyAlignment="0" applyProtection="0"/>
    <xf numFmtId="194" fontId="21" fillId="0" borderId="0" applyFont="0" applyFill="0" applyBorder="0" applyAlignment="0" applyProtection="0"/>
    <xf numFmtId="194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239" fontId="21" fillId="0" borderId="0" applyFont="0" applyFill="0" applyBorder="0" applyAlignment="0" applyProtection="0"/>
    <xf numFmtId="239" fontId="21" fillId="0" borderId="0" applyFont="0" applyFill="0" applyBorder="0" applyAlignment="0" applyProtection="0"/>
    <xf numFmtId="239" fontId="21" fillId="0" borderId="0" applyFont="0" applyFill="0" applyBorder="0" applyAlignment="0" applyProtection="0"/>
    <xf numFmtId="239" fontId="21" fillId="0" borderId="0" applyFont="0" applyFill="0" applyBorder="0" applyAlignment="0" applyProtection="0"/>
    <xf numFmtId="196" fontId="21" fillId="0" borderId="0" applyFont="0" applyFill="0" applyBorder="0" applyAlignment="0" applyProtection="0"/>
    <xf numFmtId="196" fontId="21" fillId="0" borderId="0" applyFont="0" applyFill="0" applyBorder="0" applyAlignment="0" applyProtection="0"/>
    <xf numFmtId="196" fontId="21" fillId="0" borderId="0" applyFont="0" applyFill="0" applyBorder="0" applyAlignment="0" applyProtection="0"/>
    <xf numFmtId="196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240" fontId="21" fillId="0" borderId="0" applyFont="0" applyFill="0" applyBorder="0" applyAlignment="0" applyProtection="0"/>
    <xf numFmtId="240" fontId="21" fillId="0" borderId="0" applyFont="0" applyFill="0" applyBorder="0" applyAlignment="0" applyProtection="0"/>
    <xf numFmtId="240" fontId="21" fillId="0" borderId="0" applyFont="0" applyFill="0" applyBorder="0" applyAlignment="0" applyProtection="0"/>
    <xf numFmtId="240" fontId="21" fillId="0" borderId="0" applyFont="0" applyFill="0" applyBorder="0" applyAlignment="0" applyProtection="0"/>
    <xf numFmtId="198" fontId="21" fillId="0" borderId="0" applyFont="0" applyFill="0" applyBorder="0" applyAlignment="0" applyProtection="0"/>
    <xf numFmtId="198" fontId="21" fillId="0" borderId="0" applyFont="0" applyFill="0" applyBorder="0" applyAlignment="0" applyProtection="0"/>
    <xf numFmtId="198" fontId="21" fillId="0" borderId="0" applyFont="0" applyFill="0" applyBorder="0" applyAlignment="0" applyProtection="0"/>
    <xf numFmtId="198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241" fontId="21" fillId="0" borderId="0" applyFont="0" applyFill="0" applyBorder="0" applyAlignment="0" applyProtection="0"/>
    <xf numFmtId="241" fontId="21" fillId="0" borderId="0" applyFont="0" applyFill="0" applyBorder="0" applyAlignment="0" applyProtection="0"/>
    <xf numFmtId="241" fontId="21" fillId="0" borderId="0" applyFont="0" applyFill="0" applyBorder="0" applyAlignment="0" applyProtection="0"/>
    <xf numFmtId="241" fontId="21" fillId="0" borderId="0" applyFont="0" applyFill="0" applyBorder="0" applyAlignment="0" applyProtection="0"/>
    <xf numFmtId="0" fontId="21" fillId="0" borderId="0">
      <alignment horizontal="left" wrapText="1"/>
    </xf>
    <xf numFmtId="0" fontId="21" fillId="0" borderId="0">
      <alignment horizontal="left" wrapText="1"/>
    </xf>
    <xf numFmtId="0" fontId="239" fillId="0" borderId="59" applyNumberFormat="0" applyFill="0" applyProtection="0">
      <alignment horizontal="center"/>
    </xf>
    <xf numFmtId="42" fontId="110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242" fontId="130" fillId="0" borderId="0" applyFont="0" applyFill="0" applyBorder="0" applyAlignment="0" applyProtection="0"/>
    <xf numFmtId="242" fontId="130" fillId="0" borderId="0" applyFont="0" applyFill="0" applyBorder="0" applyAlignment="0" applyProtection="0"/>
    <xf numFmtId="243" fontId="130" fillId="0" borderId="0" applyFont="0" applyFill="0" applyBorder="0" applyAlignment="0" applyProtection="0"/>
    <xf numFmtId="243" fontId="130" fillId="0" borderId="0" applyFont="0" applyFill="0" applyBorder="0" applyAlignment="0" applyProtection="0"/>
    <xf numFmtId="237" fontId="24" fillId="0" borderId="0"/>
    <xf numFmtId="0" fontId="110" fillId="0" borderId="0"/>
    <xf numFmtId="0" fontId="110" fillId="0" borderId="0"/>
    <xf numFmtId="237" fontId="47" fillId="0" borderId="0"/>
    <xf numFmtId="9" fontId="21" fillId="0" borderId="0"/>
    <xf numFmtId="9" fontId="21" fillId="0" borderId="0"/>
    <xf numFmtId="9" fontId="21" fillId="0" borderId="0"/>
    <xf numFmtId="9" fontId="21" fillId="0" borderId="0"/>
    <xf numFmtId="238" fontId="47" fillId="0" borderId="0"/>
    <xf numFmtId="174" fontId="47" fillId="0" borderId="0"/>
    <xf numFmtId="2" fontId="47" fillId="0" borderId="0"/>
    <xf numFmtId="10" fontId="47" fillId="0" borderId="0"/>
    <xf numFmtId="0" fontId="131" fillId="0" borderId="31" applyFont="0" applyFill="0" applyBorder="0" applyAlignment="0" applyProtection="0"/>
    <xf numFmtId="237" fontId="47" fillId="0" borderId="0"/>
    <xf numFmtId="0" fontId="132" fillId="0" borderId="0"/>
    <xf numFmtId="244" fontId="130" fillId="0" borderId="0"/>
    <xf numFmtId="244" fontId="130" fillId="0" borderId="0"/>
    <xf numFmtId="43" fontId="21" fillId="0" borderId="0" applyFont="0" applyFill="0" applyBorder="0" applyAlignment="0" applyProtection="0"/>
    <xf numFmtId="0" fontId="59" fillId="3" borderId="0" applyNumberFormat="0" applyBorder="0" applyAlignment="0" applyProtection="0"/>
    <xf numFmtId="0" fontId="59" fillId="3" borderId="0" applyNumberFormat="0" applyBorder="0" applyAlignment="0" applyProtection="0"/>
    <xf numFmtId="0" fontId="59" fillId="5" borderId="0" applyNumberFormat="0" applyBorder="0" applyAlignment="0" applyProtection="0"/>
    <xf numFmtId="0" fontId="59" fillId="5" borderId="0" applyNumberFormat="0" applyBorder="0" applyAlignment="0" applyProtection="0"/>
    <xf numFmtId="0" fontId="59" fillId="7" borderId="0" applyNumberFormat="0" applyBorder="0" applyAlignment="0" applyProtection="0"/>
    <xf numFmtId="0" fontId="59" fillId="7" borderId="0" applyNumberFormat="0" applyBorder="0" applyAlignment="0" applyProtection="0"/>
    <xf numFmtId="0" fontId="59" fillId="8" borderId="0" applyNumberFormat="0" applyBorder="0" applyAlignment="0" applyProtection="0"/>
    <xf numFmtId="0" fontId="59" fillId="8" borderId="0" applyNumberFormat="0" applyBorder="0" applyAlignment="0" applyProtection="0"/>
    <xf numFmtId="0" fontId="59" fillId="9" borderId="0" applyNumberFormat="0" applyBorder="0" applyAlignment="0" applyProtection="0"/>
    <xf numFmtId="0" fontId="59" fillId="9" borderId="0" applyNumberFormat="0" applyBorder="0" applyAlignment="0" applyProtection="0"/>
    <xf numFmtId="0" fontId="59" fillId="4" borderId="0" applyNumberFormat="0" applyBorder="0" applyAlignment="0" applyProtection="0"/>
    <xf numFmtId="0" fontId="59" fillId="4" borderId="0" applyNumberFormat="0" applyBorder="0" applyAlignment="0" applyProtection="0"/>
    <xf numFmtId="0" fontId="59" fillId="10" borderId="0" applyNumberFormat="0" applyBorder="0" applyAlignment="0" applyProtection="0"/>
    <xf numFmtId="0" fontId="59" fillId="10" borderId="0" applyNumberFormat="0" applyBorder="0" applyAlignment="0" applyProtection="0"/>
    <xf numFmtId="0" fontId="59" fillId="11" borderId="0" applyNumberFormat="0" applyBorder="0" applyAlignment="0" applyProtection="0"/>
    <xf numFmtId="0" fontId="59" fillId="11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8" borderId="0" applyNumberFormat="0" applyBorder="0" applyAlignment="0" applyProtection="0"/>
    <xf numFmtId="0" fontId="59" fillId="8" borderId="0" applyNumberFormat="0" applyBorder="0" applyAlignment="0" applyProtection="0"/>
    <xf numFmtId="0" fontId="59" fillId="10" borderId="0" applyNumberFormat="0" applyBorder="0" applyAlignment="0" applyProtection="0"/>
    <xf numFmtId="0" fontId="59" fillId="10" borderId="0" applyNumberFormat="0" applyBorder="0" applyAlignment="0" applyProtection="0"/>
    <xf numFmtId="0" fontId="59" fillId="14" borderId="0" applyNumberFormat="0" applyBorder="0" applyAlignment="0" applyProtection="0"/>
    <xf numFmtId="0" fontId="59" fillId="14" borderId="0" applyNumberFormat="0" applyBorder="0" applyAlignment="0" applyProtection="0"/>
    <xf numFmtId="0" fontId="127" fillId="16" borderId="0" applyNumberFormat="0" applyBorder="0" applyAlignment="0" applyProtection="0"/>
    <xf numFmtId="0" fontId="127" fillId="16" borderId="0" applyNumberFormat="0" applyBorder="0" applyAlignment="0" applyProtection="0"/>
    <xf numFmtId="0" fontId="127" fillId="11" borderId="0" applyNumberFormat="0" applyBorder="0" applyAlignment="0" applyProtection="0"/>
    <xf numFmtId="0" fontId="127" fillId="11" borderId="0" applyNumberFormat="0" applyBorder="0" applyAlignment="0" applyProtection="0"/>
    <xf numFmtId="0" fontId="127" fillId="13" borderId="0" applyNumberFormat="0" applyBorder="0" applyAlignment="0" applyProtection="0"/>
    <xf numFmtId="0" fontId="127" fillId="13" borderId="0" applyNumberFormat="0" applyBorder="0" applyAlignment="0" applyProtection="0"/>
    <xf numFmtId="0" fontId="127" fillId="18" borderId="0" applyNumberFormat="0" applyBorder="0" applyAlignment="0" applyProtection="0"/>
    <xf numFmtId="0" fontId="127" fillId="18" borderId="0" applyNumberFormat="0" applyBorder="0" applyAlignment="0" applyProtection="0"/>
    <xf numFmtId="0" fontId="127" fillId="15" borderId="0" applyNumberFormat="0" applyBorder="0" applyAlignment="0" applyProtection="0"/>
    <xf numFmtId="0" fontId="127" fillId="15" borderId="0" applyNumberFormat="0" applyBorder="0" applyAlignment="0" applyProtection="0"/>
    <xf numFmtId="0" fontId="127" fillId="19" borderId="0" applyNumberFormat="0" applyBorder="0" applyAlignment="0" applyProtection="0"/>
    <xf numFmtId="0" fontId="127" fillId="19" borderId="0" applyNumberFormat="0" applyBorder="0" applyAlignment="0" applyProtection="0"/>
    <xf numFmtId="37" fontId="44" fillId="0" borderId="0">
      <alignment horizontal="center"/>
    </xf>
    <xf numFmtId="0" fontId="127" fillId="20" borderId="0" applyNumberFormat="0" applyBorder="0" applyAlignment="0" applyProtection="0"/>
    <xf numFmtId="0" fontId="127" fillId="20" borderId="0" applyNumberFormat="0" applyBorder="0" applyAlignment="0" applyProtection="0"/>
    <xf numFmtId="0" fontId="127" fillId="22" borderId="0" applyNumberFormat="0" applyBorder="0" applyAlignment="0" applyProtection="0"/>
    <xf numFmtId="0" fontId="127" fillId="22" borderId="0" applyNumberFormat="0" applyBorder="0" applyAlignment="0" applyProtection="0"/>
    <xf numFmtId="0" fontId="127" fillId="23" borderId="0" applyNumberFormat="0" applyBorder="0" applyAlignment="0" applyProtection="0"/>
    <xf numFmtId="0" fontId="127" fillId="23" borderId="0" applyNumberFormat="0" applyBorder="0" applyAlignment="0" applyProtection="0"/>
    <xf numFmtId="0" fontId="127" fillId="18" borderId="0" applyNumberFormat="0" applyBorder="0" applyAlignment="0" applyProtection="0"/>
    <xf numFmtId="0" fontId="127" fillId="18" borderId="0" applyNumberFormat="0" applyBorder="0" applyAlignment="0" applyProtection="0"/>
    <xf numFmtId="0" fontId="127" fillId="15" borderId="0" applyNumberFormat="0" applyBorder="0" applyAlignment="0" applyProtection="0"/>
    <xf numFmtId="0" fontId="127" fillId="15" borderId="0" applyNumberFormat="0" applyBorder="0" applyAlignment="0" applyProtection="0"/>
    <xf numFmtId="0" fontId="127" fillId="21" borderId="0" applyNumberFormat="0" applyBorder="0" applyAlignment="0" applyProtection="0"/>
    <xf numFmtId="0" fontId="127" fillId="21" borderId="0" applyNumberFormat="0" applyBorder="0" applyAlignment="0" applyProtection="0"/>
    <xf numFmtId="43" fontId="133" fillId="0" borderId="7" applyNumberFormat="0" applyBorder="0"/>
    <xf numFmtId="37" fontId="134" fillId="36" borderId="27" applyBorder="0" applyProtection="0">
      <alignment vertical="center"/>
    </xf>
    <xf numFmtId="0" fontId="21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135" fillId="0" borderId="32" applyNumberFormat="0" applyFill="0" applyAlignment="0" applyProtection="0"/>
    <xf numFmtId="0" fontId="136" fillId="0" borderId="7" applyFont="0">
      <alignment horizontal="centerContinuous"/>
    </xf>
    <xf numFmtId="0" fontId="136" fillId="0" borderId="7" applyFont="0">
      <alignment horizontal="centerContinuous"/>
    </xf>
    <xf numFmtId="0" fontId="128" fillId="0" borderId="0"/>
    <xf numFmtId="0" fontId="128" fillId="0" borderId="0"/>
    <xf numFmtId="9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30" fillId="0" borderId="0"/>
    <xf numFmtId="0" fontId="130" fillId="0" borderId="0"/>
    <xf numFmtId="0" fontId="21" fillId="29" borderId="0"/>
    <xf numFmtId="0" fontId="21" fillId="29" borderId="0"/>
    <xf numFmtId="0" fontId="21" fillId="29" borderId="0"/>
    <xf numFmtId="0" fontId="21" fillId="29" borderId="0"/>
    <xf numFmtId="0" fontId="229" fillId="5" borderId="0" applyNumberFormat="0" applyBorder="0" applyAlignment="0" applyProtection="0"/>
    <xf numFmtId="38" fontId="137" fillId="0" borderId="0" applyNumberFormat="0" applyFill="0" applyBorder="0" applyAlignment="0" applyProtection="0"/>
    <xf numFmtId="245" fontId="110" fillId="0" borderId="0" applyFont="0" applyFill="0" applyBorder="0" applyAlignment="0" applyProtection="0"/>
    <xf numFmtId="0" fontId="117" fillId="37" borderId="28" applyFill="0" applyBorder="0" applyProtection="0">
      <alignment horizontal="left"/>
    </xf>
    <xf numFmtId="0" fontId="138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0" fontId="130" fillId="0" borderId="0"/>
    <xf numFmtId="0" fontId="130" fillId="0" borderId="0"/>
    <xf numFmtId="0" fontId="140" fillId="38" borderId="0" applyBorder="0">
      <alignment horizontal="left" vertical="center" indent="1"/>
    </xf>
    <xf numFmtId="0" fontId="136" fillId="0" borderId="7" applyNumberFormat="0" applyFill="0" applyAlignment="0" applyProtection="0"/>
    <xf numFmtId="0" fontId="137" fillId="0" borderId="7" applyNumberFormat="0" applyFont="0" applyFill="0" applyAlignment="0" applyProtection="0"/>
    <xf numFmtId="0" fontId="128" fillId="0" borderId="19"/>
    <xf numFmtId="0" fontId="128" fillId="0" borderId="19"/>
    <xf numFmtId="0" fontId="141" fillId="0" borderId="0" applyFill="0" applyBorder="0">
      <alignment vertical="top"/>
    </xf>
    <xf numFmtId="246" fontId="51" fillId="29" borderId="0" applyBorder="0">
      <alignment vertical="top"/>
    </xf>
    <xf numFmtId="246" fontId="52" fillId="29" borderId="0" applyBorder="0">
      <alignment vertical="top"/>
    </xf>
    <xf numFmtId="1" fontId="64" fillId="0" borderId="0" applyFont="0" applyFill="0" applyBorder="0" applyAlignment="0" applyProtection="0"/>
    <xf numFmtId="0" fontId="130" fillId="0" borderId="7">
      <alignment horizontal="centerContinuous"/>
    </xf>
    <xf numFmtId="0" fontId="21" fillId="0" borderId="2" applyBorder="0">
      <alignment horizontal="centerContinuous"/>
    </xf>
    <xf numFmtId="0" fontId="21" fillId="0" borderId="2" applyBorder="0">
      <alignment horizontal="centerContinuous"/>
    </xf>
    <xf numFmtId="0" fontId="21" fillId="0" borderId="2" applyBorder="0">
      <alignment horizontal="centerContinuous"/>
    </xf>
    <xf numFmtId="0" fontId="21" fillId="0" borderId="2" applyBorder="0">
      <alignment horizontal="centerContinuous"/>
    </xf>
    <xf numFmtId="247" fontId="130" fillId="0" borderId="0" applyFont="0" applyFill="0" applyBorder="0" applyAlignment="0" applyProtection="0"/>
    <xf numFmtId="247" fontId="130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29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28" fillId="0" borderId="0">
      <alignment horizontal="right"/>
    </xf>
    <xf numFmtId="0" fontId="128" fillId="0" borderId="0">
      <alignment horizontal="right"/>
    </xf>
    <xf numFmtId="0" fontId="128" fillId="0" borderId="0">
      <alignment horizontal="right"/>
    </xf>
    <xf numFmtId="0" fontId="128" fillId="0" borderId="0">
      <alignment horizontal="right"/>
    </xf>
    <xf numFmtId="0" fontId="128" fillId="0" borderId="0">
      <alignment horizontal="right"/>
    </xf>
    <xf numFmtId="0" fontId="128" fillId="0" borderId="0">
      <alignment horizontal="right"/>
    </xf>
    <xf numFmtId="0" fontId="128" fillId="0" borderId="0">
      <alignment horizontal="right"/>
    </xf>
    <xf numFmtId="0" fontId="128" fillId="0" borderId="0">
      <alignment horizontal="right"/>
    </xf>
    <xf numFmtId="0" fontId="128" fillId="0" borderId="0">
      <alignment horizontal="right"/>
    </xf>
    <xf numFmtId="0" fontId="142" fillId="0" borderId="0"/>
    <xf numFmtId="0" fontId="142" fillId="0" borderId="0"/>
    <xf numFmtId="0" fontId="142" fillId="0" borderId="0"/>
    <xf numFmtId="43" fontId="128" fillId="0" borderId="0">
      <alignment horizontal="right"/>
    </xf>
    <xf numFmtId="43" fontId="128" fillId="0" borderId="0">
      <alignment horizontal="right"/>
    </xf>
    <xf numFmtId="215" fontId="128" fillId="0" borderId="0">
      <alignment horizontal="right"/>
    </xf>
    <xf numFmtId="215" fontId="128" fillId="0" borderId="0">
      <alignment horizontal="right"/>
    </xf>
    <xf numFmtId="215" fontId="128" fillId="0" borderId="0">
      <alignment horizontal="right"/>
    </xf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37" fontId="130" fillId="0" borderId="0">
      <alignment horizontal="center"/>
    </xf>
    <xf numFmtId="0" fontId="130" fillId="0" borderId="0"/>
    <xf numFmtId="0" fontId="136" fillId="0" borderId="0"/>
    <xf numFmtId="0" fontId="136" fillId="0" borderId="0"/>
    <xf numFmtId="0" fontId="230" fillId="26" borderId="4" applyNumberFormat="0" applyAlignment="0" applyProtection="0"/>
    <xf numFmtId="0" fontId="143" fillId="29" borderId="0" applyNumberFormat="0" applyBorder="0">
      <alignment vertical="center"/>
    </xf>
    <xf numFmtId="0" fontId="51" fillId="0" borderId="0"/>
    <xf numFmtId="0" fontId="51" fillId="0" borderId="0"/>
    <xf numFmtId="0" fontId="144" fillId="0" borderId="0"/>
    <xf numFmtId="1" fontId="145" fillId="0" borderId="0"/>
    <xf numFmtId="0" fontId="231" fillId="27" borderId="5" applyNumberFormat="0" applyAlignment="0" applyProtection="0"/>
    <xf numFmtId="0" fontId="130" fillId="0" borderId="0"/>
    <xf numFmtId="248" fontId="52" fillId="0" borderId="0" applyFill="0" applyBorder="0" applyAlignment="0"/>
    <xf numFmtId="249" fontId="52" fillId="0" borderId="0" applyFill="0" applyBorder="0" applyAlignment="0"/>
    <xf numFmtId="0" fontId="117" fillId="39" borderId="9" applyNumberFormat="0" applyBorder="0" applyProtection="0">
      <alignment horizontal="center" vertical="center" wrapText="1"/>
    </xf>
    <xf numFmtId="43" fontId="21" fillId="0" borderId="0" applyFont="0" applyFill="0" applyBorder="0" applyAlignment="0" applyProtection="0"/>
    <xf numFmtId="250" fontId="146" fillId="0" borderId="0"/>
    <xf numFmtId="250" fontId="146" fillId="0" borderId="0"/>
    <xf numFmtId="250" fontId="146" fillId="0" borderId="0"/>
    <xf numFmtId="250" fontId="146" fillId="0" borderId="0"/>
    <xf numFmtId="250" fontId="146" fillId="0" borderId="0"/>
    <xf numFmtId="250" fontId="146" fillId="0" borderId="0"/>
    <xf numFmtId="250" fontId="146" fillId="0" borderId="0"/>
    <xf numFmtId="250" fontId="146" fillId="0" borderId="0"/>
    <xf numFmtId="0" fontId="147" fillId="0" borderId="0" applyFont="0" applyFill="0" applyBorder="0" applyAlignment="0" applyProtection="0"/>
    <xf numFmtId="40" fontId="14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0" fontId="45" fillId="0" borderId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ill="0" applyBorder="0" applyAlignment="0" applyProtection="0"/>
    <xf numFmtId="170" fontId="148" fillId="0" borderId="0" applyFill="0" applyBorder="0">
      <alignment horizontal="left"/>
    </xf>
    <xf numFmtId="251" fontId="21" fillId="0" borderId="29" applyFont="0" applyFill="0" applyBorder="0" applyAlignment="0" applyProtection="0"/>
    <xf numFmtId="251" fontId="21" fillId="0" borderId="29" applyFont="0" applyFill="0" applyBorder="0" applyAlignment="0" applyProtection="0"/>
    <xf numFmtId="251" fontId="21" fillId="0" borderId="29" applyFont="0" applyFill="0" applyBorder="0" applyAlignment="0" applyProtection="0"/>
    <xf numFmtId="251" fontId="21" fillId="0" borderId="29" applyFont="0" applyFill="0" applyBorder="0" applyAlignment="0" applyProtection="0"/>
    <xf numFmtId="0" fontId="149" fillId="0" borderId="0">
      <alignment horizontal="left"/>
    </xf>
    <xf numFmtId="0" fontId="150" fillId="0" borderId="0"/>
    <xf numFmtId="0" fontId="151" fillId="0" borderId="0">
      <alignment horizontal="left"/>
    </xf>
    <xf numFmtId="44" fontId="21" fillId="0" borderId="0" applyFont="0" applyFill="0" applyBorder="0" applyAlignment="0" applyProtection="0"/>
    <xf numFmtId="252" fontId="82" fillId="0" borderId="0"/>
    <xf numFmtId="252" fontId="82" fillId="0" borderId="0"/>
    <xf numFmtId="0" fontId="152" fillId="0" borderId="0" applyFont="0" applyFill="0" applyBorder="0" applyAlignment="0" applyProtection="0"/>
    <xf numFmtId="0" fontId="152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236" fontId="129" fillId="0" borderId="0">
      <alignment horizontal="right"/>
    </xf>
    <xf numFmtId="253" fontId="130" fillId="0" borderId="0" applyFont="0" applyFill="0" applyBorder="0" applyAlignment="0" applyProtection="0"/>
    <xf numFmtId="253" fontId="130" fillId="0" borderId="0" applyFont="0" applyFill="0" applyBorder="0" applyAlignment="0" applyProtection="0"/>
    <xf numFmtId="254" fontId="21" fillId="0" borderId="0" applyFont="0" applyFill="0" applyBorder="0" applyAlignment="0" applyProtection="0"/>
    <xf numFmtId="14" fontId="117" fillId="0" borderId="0"/>
    <xf numFmtId="14" fontId="117" fillId="0" borderId="0"/>
    <xf numFmtId="254" fontId="21" fillId="0" borderId="0" applyFont="0" applyFill="0" applyBorder="0" applyAlignment="0" applyProtection="0"/>
    <xf numFmtId="254" fontId="21" fillId="0" borderId="0" applyFont="0" applyFill="0" applyBorder="0" applyAlignment="0" applyProtection="0"/>
    <xf numFmtId="254" fontId="21" fillId="0" borderId="0" applyFont="0" applyFill="0" applyBorder="0" applyAlignment="0" applyProtection="0"/>
    <xf numFmtId="254" fontId="21" fillId="0" borderId="0" applyFont="0" applyFill="0" applyBorder="0" applyAlignment="0" applyProtection="0"/>
    <xf numFmtId="255" fontId="21" fillId="0" borderId="0"/>
    <xf numFmtId="255" fontId="21" fillId="0" borderId="0"/>
    <xf numFmtId="255" fontId="21" fillId="0" borderId="0"/>
    <xf numFmtId="255" fontId="21" fillId="0" borderId="0"/>
    <xf numFmtId="14" fontId="21" fillId="0" borderId="0"/>
    <xf numFmtId="164" fontId="129" fillId="0" borderId="0"/>
    <xf numFmtId="175" fontId="129" fillId="0" borderId="0"/>
    <xf numFmtId="252" fontId="21" fillId="0" borderId="0"/>
    <xf numFmtId="252" fontId="21" fillId="0" borderId="0"/>
    <xf numFmtId="252" fontId="21" fillId="0" borderId="0"/>
    <xf numFmtId="252" fontId="21" fillId="0" borderId="0"/>
    <xf numFmtId="41" fontId="21" fillId="0" borderId="0" applyFont="0" applyFill="0" applyBorder="0" applyAlignment="0" applyProtection="0"/>
    <xf numFmtId="1" fontId="153" fillId="0" borderId="0" applyFill="0" applyBorder="0" applyAlignment="0" applyProtection="0"/>
    <xf numFmtId="174" fontId="154" fillId="0" borderId="0">
      <alignment horizontal="right"/>
    </xf>
    <xf numFmtId="236" fontId="129" fillId="0" borderId="19">
      <alignment horizontal="right"/>
    </xf>
    <xf numFmtId="176" fontId="21" fillId="0" borderId="0" applyFont="0" applyFill="0" applyBorder="0" applyAlignment="0" applyProtection="0"/>
    <xf numFmtId="170" fontId="30" fillId="0" borderId="0"/>
    <xf numFmtId="2" fontId="155" fillId="0" borderId="0"/>
    <xf numFmtId="256" fontId="21" fillId="0" borderId="0" applyFont="0" applyFill="0" applyBorder="0" applyAlignment="0" applyProtection="0"/>
    <xf numFmtId="216" fontId="21" fillId="0" borderId="0" applyFont="0" applyFill="0" applyBorder="0" applyAlignment="0" applyProtection="0">
      <alignment horizontal="left" wrapText="1"/>
    </xf>
    <xf numFmtId="216" fontId="21" fillId="0" borderId="0" applyFont="0" applyFill="0" applyBorder="0" applyAlignment="0" applyProtection="0">
      <alignment horizontal="left" wrapText="1"/>
    </xf>
    <xf numFmtId="256" fontId="21" fillId="0" borderId="0" applyFont="0" applyFill="0" applyBorder="0" applyAlignment="0" applyProtection="0"/>
    <xf numFmtId="256" fontId="21" fillId="0" borderId="0" applyFont="0" applyFill="0" applyBorder="0" applyAlignment="0" applyProtection="0"/>
    <xf numFmtId="256" fontId="21" fillId="0" borderId="0" applyFont="0" applyFill="0" applyBorder="0" applyAlignment="0" applyProtection="0"/>
    <xf numFmtId="256" fontId="21" fillId="0" borderId="0" applyFont="0" applyFill="0" applyBorder="0" applyAlignment="0" applyProtection="0"/>
    <xf numFmtId="0" fontId="232" fillId="0" borderId="0" applyNumberFormat="0" applyFill="0" applyBorder="0" applyAlignment="0" applyProtection="0"/>
    <xf numFmtId="224" fontId="24" fillId="0" borderId="0" applyNumberFormat="0" applyBorder="0" applyAlignment="0">
      <alignment horizontal="left"/>
    </xf>
    <xf numFmtId="224" fontId="24" fillId="0" borderId="0" applyNumberFormat="0" applyBorder="0" applyAlignment="0">
      <alignment horizontal="left"/>
    </xf>
    <xf numFmtId="236" fontId="128" fillId="0" borderId="0">
      <alignment horizontal="right"/>
    </xf>
    <xf numFmtId="164" fontId="128" fillId="0" borderId="0">
      <alignment horizontal="right"/>
    </xf>
    <xf numFmtId="175" fontId="128" fillId="0" borderId="0">
      <alignment horizontal="right"/>
    </xf>
    <xf numFmtId="1" fontId="52" fillId="0" borderId="0" applyFill="0"/>
    <xf numFmtId="257" fontId="21" fillId="0" borderId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57" fontId="21" fillId="0" borderId="0"/>
    <xf numFmtId="257" fontId="21" fillId="0" borderId="0"/>
    <xf numFmtId="257" fontId="21" fillId="0" borderId="0"/>
    <xf numFmtId="257" fontId="21" fillId="0" borderId="0"/>
    <xf numFmtId="0" fontId="45" fillId="0" borderId="0"/>
    <xf numFmtId="258" fontId="128" fillId="0" borderId="0" applyProtection="0">
      <alignment horizontal="left"/>
    </xf>
    <xf numFmtId="258" fontId="128" fillId="0" borderId="0" applyProtection="0">
      <alignment horizontal="left"/>
    </xf>
    <xf numFmtId="0" fontId="156" fillId="0" borderId="0">
      <alignment horizontal="left"/>
    </xf>
    <xf numFmtId="0" fontId="107" fillId="0" borderId="0">
      <alignment horizontal="left"/>
    </xf>
    <xf numFmtId="0" fontId="157" fillId="0" borderId="0">
      <alignment horizontal="left"/>
    </xf>
    <xf numFmtId="0" fontId="82" fillId="0" borderId="0" applyFill="0" applyBorder="0" applyProtection="0">
      <alignment horizontal="left"/>
    </xf>
    <xf numFmtId="0" fontId="157" fillId="0" borderId="0" applyNumberFormat="0" applyFill="0" applyBorder="0" applyProtection="0">
      <alignment horizontal="left"/>
    </xf>
    <xf numFmtId="0" fontId="157" fillId="0" borderId="0">
      <alignment horizontal="left"/>
    </xf>
    <xf numFmtId="259" fontId="158" fillId="0" borderId="0"/>
    <xf numFmtId="260" fontId="158" fillId="0" borderId="0"/>
    <xf numFmtId="261" fontId="158" fillId="0" borderId="0"/>
    <xf numFmtId="0" fontId="159" fillId="7" borderId="0" applyNumberFormat="0" applyBorder="0" applyAlignment="0" applyProtection="0"/>
    <xf numFmtId="0" fontId="159" fillId="7" borderId="0" applyNumberFormat="0" applyBorder="0" applyAlignment="0" applyProtection="0"/>
    <xf numFmtId="38" fontId="22" fillId="29" borderId="0" applyNumberFormat="0" applyBorder="0" applyAlignment="0" applyProtection="0"/>
    <xf numFmtId="0" fontId="25" fillId="38" borderId="11" applyAlignment="0" applyProtection="0"/>
    <xf numFmtId="0" fontId="110" fillId="0" borderId="24" applyFill="0" applyBorder="0" applyProtection="0">
      <alignment horizontal="left"/>
    </xf>
    <xf numFmtId="0" fontId="160" fillId="0" borderId="0" applyNumberFormat="0" applyFill="0" applyProtection="0">
      <alignment horizontal="left"/>
    </xf>
    <xf numFmtId="0" fontId="161" fillId="0" borderId="33">
      <alignment horizontal="centerContinuous"/>
    </xf>
    <xf numFmtId="0" fontId="162" fillId="0" borderId="0">
      <alignment horizontal="centerContinuous"/>
    </xf>
    <xf numFmtId="183" fontId="21" fillId="0" borderId="0" applyFont="0" applyFill="0" applyBorder="0" applyAlignment="0" applyProtection="0"/>
    <xf numFmtId="0" fontId="163" fillId="0" borderId="0">
      <alignment horizontal="left"/>
    </xf>
    <xf numFmtId="0" fontId="164" fillId="0" borderId="0" applyProtection="0">
      <alignment horizontal="right"/>
    </xf>
    <xf numFmtId="0" fontId="163" fillId="0" borderId="0">
      <alignment horizontal="left"/>
    </xf>
    <xf numFmtId="37" fontId="165" fillId="29" borderId="10" applyFill="0">
      <alignment vertical="center"/>
    </xf>
    <xf numFmtId="0" fontId="163" fillId="0" borderId="0">
      <alignment horizontal="left"/>
    </xf>
    <xf numFmtId="0" fontId="165" fillId="0" borderId="2" applyNumberFormat="0" applyFill="0">
      <alignment horizontal="centerContinuous" vertical="top"/>
    </xf>
    <xf numFmtId="0" fontId="166" fillId="36" borderId="34" applyNumberFormat="0" applyBorder="0">
      <alignment horizontal="left" vertical="center" indent="1"/>
    </xf>
    <xf numFmtId="0" fontId="233" fillId="0" borderId="35" applyNumberFormat="0" applyFill="0" applyAlignment="0" applyProtection="0"/>
    <xf numFmtId="0" fontId="167" fillId="0" borderId="0">
      <alignment horizontal="left"/>
    </xf>
    <xf numFmtId="0" fontId="168" fillId="0" borderId="24">
      <alignment horizontal="left" vertical="top"/>
    </xf>
    <xf numFmtId="0" fontId="234" fillId="0" borderId="36" applyNumberFormat="0" applyFill="0" applyAlignment="0" applyProtection="0"/>
    <xf numFmtId="0" fontId="100" fillId="0" borderId="0">
      <alignment horizontal="left"/>
    </xf>
    <xf numFmtId="0" fontId="169" fillId="0" borderId="24">
      <alignment horizontal="left" vertical="top"/>
    </xf>
    <xf numFmtId="0" fontId="235" fillId="0" borderId="37" applyNumberFormat="0" applyFill="0" applyAlignment="0" applyProtection="0"/>
    <xf numFmtId="0" fontId="95" fillId="0" borderId="0">
      <alignment horizontal="left"/>
    </xf>
    <xf numFmtId="0" fontId="235" fillId="0" borderId="0" applyNumberFormat="0" applyFill="0" applyBorder="0" applyAlignment="0" applyProtection="0"/>
    <xf numFmtId="262" fontId="21" fillId="0" borderId="0" applyFill="0" applyBorder="0" applyAlignment="0" applyProtection="0"/>
    <xf numFmtId="262" fontId="21" fillId="0" borderId="0" applyFill="0" applyBorder="0" applyAlignment="0" applyProtection="0"/>
    <xf numFmtId="262" fontId="21" fillId="0" borderId="0" applyFill="0" applyBorder="0" applyAlignment="0" applyProtection="0"/>
    <xf numFmtId="262" fontId="21" fillId="0" borderId="0" applyFill="0" applyBorder="0" applyAlignment="0" applyProtection="0"/>
    <xf numFmtId="0" fontId="66" fillId="0" borderId="0" applyNumberFormat="0" applyFill="0" applyBorder="0" applyAlignment="0" applyProtection="0"/>
    <xf numFmtId="0" fontId="110" fillId="0" borderId="0" applyFill="0" applyBorder="0" applyProtection="0">
      <alignment horizontal="right"/>
    </xf>
    <xf numFmtId="0" fontId="170" fillId="0" borderId="2">
      <alignment horizontal="centerContinuous"/>
    </xf>
    <xf numFmtId="0" fontId="135" fillId="0" borderId="0" applyNumberFormat="0" applyFill="0" applyBorder="0" applyAlignment="0" applyProtection="0"/>
    <xf numFmtId="263" fontId="171" fillId="0" borderId="0" applyNumberFormat="0" applyFill="0" applyBorder="0" applyAlignment="0">
      <protection locked="0"/>
    </xf>
    <xf numFmtId="0" fontId="136" fillId="0" borderId="0" applyFont="0" applyAlignment="0">
      <alignment horizontal="centerContinuous"/>
    </xf>
    <xf numFmtId="0" fontId="136" fillId="0" borderId="0" applyFont="0" applyAlignment="0">
      <alignment horizontal="centerContinuous"/>
    </xf>
    <xf numFmtId="0" fontId="129" fillId="0" borderId="9">
      <alignment horizontal="centerContinuous"/>
    </xf>
    <xf numFmtId="49" fontId="172" fillId="0" borderId="38"/>
    <xf numFmtId="49" fontId="102" fillId="0" borderId="0"/>
    <xf numFmtId="49" fontId="173" fillId="0" borderId="0"/>
    <xf numFmtId="0" fontId="130" fillId="0" borderId="0"/>
    <xf numFmtId="0" fontId="174" fillId="0" borderId="0"/>
    <xf numFmtId="0" fontId="174" fillId="0" borderId="0"/>
    <xf numFmtId="251" fontId="21" fillId="29" borderId="0" applyNumberFormat="0" applyFill="0" applyBorder="0" applyProtection="0">
      <alignment horizontal="left" vertical="center"/>
    </xf>
    <xf numFmtId="251" fontId="21" fillId="29" borderId="0" applyNumberFormat="0" applyFill="0" applyBorder="0" applyProtection="0">
      <alignment horizontal="left" vertical="center"/>
    </xf>
    <xf numFmtId="251" fontId="21" fillId="29" borderId="0" applyNumberFormat="0" applyFill="0" applyBorder="0" applyProtection="0">
      <alignment horizontal="left" vertical="center"/>
    </xf>
    <xf numFmtId="251" fontId="21" fillId="29" borderId="0" applyNumberFormat="0" applyFill="0" applyBorder="0" applyProtection="0">
      <alignment horizontal="left" vertical="center"/>
    </xf>
    <xf numFmtId="263" fontId="175" fillId="0" borderId="0" applyNumberFormat="0" applyFill="0" applyBorder="0" applyAlignment="0"/>
    <xf numFmtId="9" fontId="155" fillId="0" borderId="0" applyAlignment="0">
      <alignment horizontal="center"/>
    </xf>
    <xf numFmtId="10" fontId="22" fillId="28" borderId="9" applyNumberFormat="0" applyBorder="0" applyAlignment="0" applyProtection="0"/>
    <xf numFmtId="0" fontId="55" fillId="4" borderId="4" applyNumberFormat="0" applyAlignment="0" applyProtection="0"/>
    <xf numFmtId="264" fontId="176" fillId="0" borderId="0" applyNumberFormat="0" applyBorder="0" applyProtection="0"/>
    <xf numFmtId="264" fontId="177" fillId="0" borderId="0"/>
    <xf numFmtId="0" fontId="177" fillId="40" borderId="0" applyNumberFormat="0" applyBorder="0" applyProtection="0">
      <alignment horizontal="center" vertical="center"/>
    </xf>
    <xf numFmtId="249" fontId="178" fillId="0" borderId="0" applyBorder="0">
      <alignment horizontal="right" vertical="top"/>
      <protection locked="0"/>
    </xf>
    <xf numFmtId="0" fontId="129" fillId="0" borderId="0" applyNumberFormat="0" applyFill="0" applyBorder="0" applyAlignment="0">
      <protection locked="0"/>
    </xf>
    <xf numFmtId="0" fontId="80" fillId="0" borderId="0" applyNumberFormat="0" applyFill="0" applyBorder="0" applyAlignment="0"/>
    <xf numFmtId="0" fontId="80" fillId="0" borderId="0" applyNumberFormat="0" applyFill="0" applyBorder="0" applyAlignment="0"/>
    <xf numFmtId="265" fontId="178" fillId="0" borderId="0" applyBorder="0">
      <alignment horizontal="right" vertical="top"/>
      <protection locked="0"/>
    </xf>
    <xf numFmtId="237" fontId="159" fillId="29" borderId="0" applyFill="0" applyBorder="0">
      <protection locked="0"/>
    </xf>
    <xf numFmtId="237" fontId="159" fillId="29" borderId="0" applyFill="0" applyBorder="0">
      <protection locked="0"/>
    </xf>
    <xf numFmtId="249" fontId="178" fillId="0" borderId="0" applyBorder="0" applyProtection="0"/>
    <xf numFmtId="249" fontId="178" fillId="0" borderId="0" applyBorder="0" applyProtection="0"/>
    <xf numFmtId="266" fontId="178" fillId="0" borderId="0" applyBorder="0">
      <alignment horizontal="right" vertical="top"/>
      <protection locked="0"/>
    </xf>
    <xf numFmtId="266" fontId="178" fillId="0" borderId="0" applyBorder="0">
      <alignment horizontal="right" vertical="top"/>
      <protection locked="0"/>
    </xf>
    <xf numFmtId="267" fontId="21" fillId="0" borderId="0"/>
    <xf numFmtId="267" fontId="21" fillId="0" borderId="0"/>
    <xf numFmtId="267" fontId="21" fillId="0" borderId="0"/>
    <xf numFmtId="267" fontId="21" fillId="0" borderId="0"/>
    <xf numFmtId="268" fontId="179" fillId="0" borderId="24" applyFill="0" applyBorder="0" applyProtection="0"/>
    <xf numFmtId="0" fontId="180" fillId="0" borderId="0"/>
    <xf numFmtId="269" fontId="181" fillId="0" borderId="0" applyFont="0" applyFill="0" applyBorder="0" applyAlignment="0" applyProtection="0"/>
    <xf numFmtId="270" fontId="181" fillId="0" borderId="0" applyFont="0" applyFill="0" applyBorder="0" applyAlignment="0" applyProtection="0"/>
    <xf numFmtId="1" fontId="182" fillId="1" borderId="39">
      <protection locked="0"/>
    </xf>
    <xf numFmtId="271" fontId="183" fillId="0" borderId="40" applyFont="0" applyFill="0" applyBorder="0" applyAlignment="0" applyProtection="0"/>
    <xf numFmtId="0" fontId="52" fillId="29" borderId="0" applyNumberFormat="0" applyFill="0" applyBorder="0"/>
    <xf numFmtId="249" fontId="184" fillId="0" borderId="0" applyNumberFormat="0" applyFill="0" applyBorder="0" applyProtection="0">
      <alignment horizontal="left" vertical="top"/>
    </xf>
    <xf numFmtId="0" fontId="185" fillId="0" borderId="0">
      <alignment horizontal="left"/>
    </xf>
    <xf numFmtId="0" fontId="186" fillId="0" borderId="0">
      <alignment horizontal="left"/>
    </xf>
    <xf numFmtId="0" fontId="160" fillId="0" borderId="0">
      <alignment horizontal="left"/>
    </xf>
    <xf numFmtId="0" fontId="160" fillId="0" borderId="0">
      <alignment horizontal="left"/>
    </xf>
    <xf numFmtId="0" fontId="126" fillId="0" borderId="0" applyNumberFormat="0" applyFill="0" applyBorder="0" applyAlignment="0" applyProtection="0">
      <alignment vertical="top"/>
      <protection locked="0"/>
    </xf>
    <xf numFmtId="0" fontId="125" fillId="0" borderId="0" applyNumberFormat="0" applyFill="0" applyBorder="0" applyAlignment="0" applyProtection="0">
      <alignment vertical="top"/>
      <protection locked="0"/>
    </xf>
    <xf numFmtId="37" fontId="187" fillId="0" borderId="0" applyNumberFormat="0" applyFill="0" applyBorder="0" applyAlignment="0" applyProtection="0">
      <alignment horizontal="right"/>
    </xf>
    <xf numFmtId="0" fontId="236" fillId="0" borderId="14" applyNumberFormat="0" applyFill="0" applyAlignment="0" applyProtection="0"/>
    <xf numFmtId="272" fontId="128" fillId="0" borderId="0">
      <alignment horizontal="right"/>
    </xf>
    <xf numFmtId="273" fontId="128" fillId="0" borderId="0">
      <alignment horizontal="right"/>
    </xf>
    <xf numFmtId="0" fontId="102" fillId="0" borderId="0" applyNumberFormat="0" applyFill="0" applyBorder="0" applyProtection="0">
      <alignment horizontal="left" vertical="center"/>
    </xf>
    <xf numFmtId="0" fontId="102" fillId="0" borderId="0" applyNumberFormat="0" applyFill="0" applyBorder="0" applyProtection="0">
      <alignment horizontal="left" vertical="center"/>
    </xf>
    <xf numFmtId="0" fontId="141" fillId="0" borderId="0">
      <alignment vertical="top"/>
    </xf>
    <xf numFmtId="0" fontId="188" fillId="0" borderId="0" applyNumberFormat="0" applyFill="0" applyBorder="0" applyAlignment="0" applyProtection="0"/>
    <xf numFmtId="0" fontId="22" fillId="0" borderId="0" applyNumberFormat="0" applyFill="0" applyBorder="0"/>
    <xf numFmtId="0" fontId="22" fillId="0" borderId="0" applyNumberFormat="0" applyFill="0" applyBorder="0"/>
    <xf numFmtId="265" fontId="22" fillId="0" borderId="0" applyFill="0" applyBorder="0">
      <alignment vertical="top"/>
    </xf>
    <xf numFmtId="265" fontId="22" fillId="0" borderId="0" applyFill="0" applyBorder="0" applyAlignment="0"/>
    <xf numFmtId="265" fontId="22" fillId="0" borderId="0" applyFill="0" applyBorder="0" applyAlignment="0"/>
    <xf numFmtId="249" fontId="188" fillId="0" borderId="0" applyNumberFormat="0" applyFill="0" applyBorder="0" applyAlignment="0"/>
    <xf numFmtId="249" fontId="189" fillId="0" borderId="0" applyNumberFormat="0" applyFill="0" applyBorder="0">
      <alignment vertical="center"/>
    </xf>
    <xf numFmtId="249" fontId="22" fillId="0" borderId="0" applyFill="0" applyBorder="0">
      <alignment horizontal="right"/>
    </xf>
    <xf numFmtId="249" fontId="22" fillId="0" borderId="0" applyFill="0" applyBorder="0">
      <alignment horizontal="right"/>
    </xf>
    <xf numFmtId="0" fontId="22" fillId="0" borderId="0" applyFill="0" applyBorder="0" applyProtection="0">
      <alignment vertical="top"/>
    </xf>
    <xf numFmtId="0" fontId="22" fillId="0" borderId="0" applyFill="0" applyBorder="0" applyProtection="0">
      <alignment vertical="top"/>
    </xf>
    <xf numFmtId="249" fontId="22" fillId="0" borderId="0" applyFill="0" applyBorder="0">
      <alignment horizontal="right" vertical="top"/>
    </xf>
    <xf numFmtId="249" fontId="22" fillId="0" borderId="0" applyFill="0" applyBorder="0">
      <alignment horizontal="right" vertical="top"/>
    </xf>
    <xf numFmtId="41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274" fontId="21" fillId="0" borderId="0" applyFont="0" applyFill="0" applyBorder="0" applyAlignment="0" applyProtection="0"/>
    <xf numFmtId="275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248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276" fontId="183" fillId="0" borderId="40" applyFont="0" applyFill="0" applyBorder="0" applyAlignment="0" applyProtection="0"/>
    <xf numFmtId="0" fontId="190" fillId="0" borderId="0">
      <alignment horizontal="centerContinuous"/>
    </xf>
    <xf numFmtId="277" fontId="191" fillId="0" borderId="0" applyFont="0" applyFill="0" applyBorder="0" applyProtection="0">
      <alignment horizontal="right"/>
    </xf>
    <xf numFmtId="0" fontId="84" fillId="0" borderId="0" applyFont="0" applyFill="0" applyBorder="0" applyAlignment="0" applyProtection="0">
      <alignment horizontal="right"/>
    </xf>
    <xf numFmtId="43" fontId="130" fillId="0" borderId="0"/>
    <xf numFmtId="43" fontId="130" fillId="0" borderId="0"/>
    <xf numFmtId="0" fontId="192" fillId="0" borderId="0" applyNumberFormat="0" applyFill="0" applyBorder="0" applyProtection="0">
      <alignment horizontal="left"/>
    </xf>
    <xf numFmtId="0" fontId="237" fillId="12" borderId="0" applyNumberFormat="0" applyBorder="0" applyAlignment="0" applyProtection="0"/>
    <xf numFmtId="0" fontId="128" fillId="0" borderId="0">
      <alignment horizontal="left"/>
    </xf>
    <xf numFmtId="170" fontId="47" fillId="0" borderId="0"/>
    <xf numFmtId="0" fontId="193" fillId="29" borderId="0">
      <alignment horizontal="left" indent="1"/>
    </xf>
    <xf numFmtId="0" fontId="194" fillId="0" borderId="0"/>
    <xf numFmtId="0" fontId="194" fillId="0" borderId="0"/>
    <xf numFmtId="0" fontId="194" fillId="0" borderId="0"/>
    <xf numFmtId="0" fontId="194" fillId="0" borderId="0"/>
    <xf numFmtId="0" fontId="21" fillId="0" borderId="0"/>
    <xf numFmtId="0" fontId="21" fillId="0" borderId="0"/>
    <xf numFmtId="0" fontId="18" fillId="0" borderId="0"/>
    <xf numFmtId="0" fontId="18" fillId="0" borderId="0"/>
    <xf numFmtId="0" fontId="18" fillId="0" borderId="0"/>
    <xf numFmtId="0" fontId="21" fillId="0" borderId="0"/>
    <xf numFmtId="0" fontId="21" fillId="0" borderId="0"/>
    <xf numFmtId="0" fontId="240" fillId="0" borderId="0"/>
    <xf numFmtId="0" fontId="21" fillId="0" borderId="0"/>
    <xf numFmtId="0" fontId="21" fillId="0" borderId="0"/>
    <xf numFmtId="0" fontId="21" fillId="0" borderId="0"/>
    <xf numFmtId="0" fontId="194" fillId="0" borderId="0"/>
    <xf numFmtId="0" fontId="21" fillId="0" borderId="0"/>
    <xf numFmtId="0" fontId="194" fillId="0" borderId="0"/>
    <xf numFmtId="0" fontId="194" fillId="0" borderId="0"/>
    <xf numFmtId="0" fontId="21" fillId="0" borderId="0"/>
    <xf numFmtId="0" fontId="21" fillId="0" borderId="0"/>
    <xf numFmtId="0" fontId="194" fillId="0" borderId="0"/>
    <xf numFmtId="0" fontId="194" fillId="0" borderId="0"/>
    <xf numFmtId="0" fontId="195" fillId="0" borderId="0"/>
    <xf numFmtId="37" fontId="196" fillId="0" borderId="0" applyNumberFormat="0" applyFont="0" applyFill="0" applyBorder="0" applyAlignment="0" applyProtection="0"/>
    <xf numFmtId="0" fontId="59" fillId="6" borderId="16" applyNumberFormat="0" applyFont="0" applyAlignment="0" applyProtection="0"/>
    <xf numFmtId="0" fontId="59" fillId="6" borderId="16" applyNumberFormat="0" applyFont="0" applyAlignment="0" applyProtection="0"/>
    <xf numFmtId="0" fontId="197" fillId="0" borderId="30"/>
    <xf numFmtId="38" fontId="110" fillId="0" borderId="25" applyFont="0" applyFill="0" applyBorder="0" applyAlignment="0" applyProtection="0"/>
    <xf numFmtId="37" fontId="21" fillId="0" borderId="0"/>
    <xf numFmtId="215" fontId="110" fillId="0" borderId="0" applyFont="0" applyFill="0" applyBorder="0" applyAlignment="0" applyProtection="0"/>
    <xf numFmtId="214" fontId="110" fillId="0" borderId="0" applyFont="0" applyFill="0" applyBorder="0" applyAlignment="0" applyProtection="0"/>
    <xf numFmtId="0" fontId="21" fillId="0" borderId="0">
      <alignment horizontal="left"/>
    </xf>
    <xf numFmtId="0" fontId="21" fillId="0" borderId="0">
      <alignment horizontal="left"/>
    </xf>
    <xf numFmtId="0" fontId="21" fillId="0" borderId="0">
      <alignment horizontal="left"/>
    </xf>
    <xf numFmtId="0" fontId="21" fillId="0" borderId="0">
      <alignment horizontal="left"/>
    </xf>
    <xf numFmtId="0" fontId="238" fillId="26" borderId="17" applyNumberFormat="0" applyAlignment="0" applyProtection="0"/>
    <xf numFmtId="10" fontId="130" fillId="0" borderId="25"/>
    <xf numFmtId="174" fontId="198" fillId="0" borderId="0" applyProtection="0">
      <alignment horizontal="right"/>
    </xf>
    <xf numFmtId="174" fontId="128" fillId="0" borderId="0"/>
    <xf numFmtId="0" fontId="21" fillId="0" borderId="0" applyFill="0" applyBorder="0" applyProtection="0">
      <alignment horizontal="left"/>
    </xf>
    <xf numFmtId="0" fontId="21" fillId="0" borderId="0" applyFill="0" applyBorder="0" applyProtection="0">
      <alignment horizontal="left"/>
    </xf>
    <xf numFmtId="0" fontId="21" fillId="0" borderId="0" applyFill="0" applyBorder="0" applyProtection="0">
      <alignment horizontal="left"/>
    </xf>
    <xf numFmtId="0" fontId="21" fillId="0" borderId="0" applyFill="0" applyBorder="0" applyProtection="0">
      <alignment horizontal="left"/>
    </xf>
    <xf numFmtId="0" fontId="21" fillId="0" borderId="0" applyFill="0" applyBorder="0" applyProtection="0">
      <alignment horizontal="left"/>
    </xf>
    <xf numFmtId="0" fontId="21" fillId="0" borderId="0" applyFill="0" applyBorder="0" applyProtection="0">
      <alignment horizontal="left"/>
    </xf>
    <xf numFmtId="0" fontId="21" fillId="0" borderId="0" applyFill="0" applyBorder="0" applyProtection="0">
      <alignment horizontal="left"/>
    </xf>
    <xf numFmtId="0" fontId="21" fillId="0" borderId="0" applyFill="0" applyBorder="0" applyProtection="0">
      <alignment horizontal="left"/>
    </xf>
    <xf numFmtId="0" fontId="167" fillId="0" borderId="0" applyNumberFormat="0" applyFill="0" applyBorder="0" applyProtection="0">
      <alignment horizontal="left"/>
    </xf>
    <xf numFmtId="1" fontId="103" fillId="0" borderId="0" applyProtection="0">
      <alignment horizontal="right" vertical="center"/>
    </xf>
    <xf numFmtId="246" fontId="52" fillId="0" borderId="0" applyFont="0" applyFill="0" applyBorder="0">
      <alignment horizontal="right" vertical="top"/>
    </xf>
    <xf numFmtId="278" fontId="52" fillId="29" borderId="0" applyFill="0" applyBorder="0">
      <alignment horizontal="right" vertical="top"/>
    </xf>
    <xf numFmtId="174" fontId="154" fillId="0" borderId="0">
      <alignment horizontal="right"/>
    </xf>
    <xf numFmtId="0" fontId="128" fillId="0" borderId="0"/>
    <xf numFmtId="0" fontId="128" fillId="0" borderId="0"/>
    <xf numFmtId="0" fontId="199" fillId="0" borderId="0"/>
    <xf numFmtId="0" fontId="45" fillId="0" borderId="0"/>
    <xf numFmtId="9" fontId="21" fillId="0" borderId="0" applyFont="0" applyFill="0" applyBorder="0" applyAlignment="0" applyProtection="0"/>
    <xf numFmtId="9" fontId="137" fillId="0" borderId="0" applyFont="0" applyFill="0" applyBorder="0" applyAlignment="0" applyProtection="0"/>
    <xf numFmtId="0" fontId="200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47" fillId="0" borderId="0"/>
    <xf numFmtId="9" fontId="2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279" fontId="191" fillId="0" borderId="0" applyFont="0" applyFill="0" applyBorder="0" applyProtection="0">
      <alignment horizontal="right"/>
    </xf>
    <xf numFmtId="280" fontId="21" fillId="0" borderId="0" applyFont="0" applyFill="0" applyBorder="0" applyAlignment="0" applyProtection="0"/>
    <xf numFmtId="280" fontId="21" fillId="0" borderId="0" applyFont="0" applyFill="0" applyBorder="0" applyAlignment="0" applyProtection="0"/>
    <xf numFmtId="280" fontId="21" fillId="0" borderId="0" applyFont="0" applyFill="0" applyBorder="0" applyAlignment="0" applyProtection="0"/>
    <xf numFmtId="280" fontId="21" fillId="0" borderId="0" applyFont="0" applyFill="0" applyBorder="0" applyAlignment="0" applyProtection="0"/>
    <xf numFmtId="174" fontId="198" fillId="0" borderId="0">
      <alignment horizontal="right"/>
    </xf>
    <xf numFmtId="0" fontId="201" fillId="0" borderId="0" applyFont="0" applyFill="0" applyBorder="0" applyAlignment="0" applyProtection="0">
      <alignment horizontal="center"/>
    </xf>
    <xf numFmtId="0" fontId="201" fillId="0" borderId="0" applyFont="0" applyFill="0" applyBorder="0" applyAlignment="0" applyProtection="0">
      <alignment horizontal="center"/>
    </xf>
    <xf numFmtId="0" fontId="201" fillId="0" borderId="0" applyFont="0" applyFill="0" applyBorder="0" applyAlignment="0" applyProtection="0">
      <alignment horizontal="center"/>
    </xf>
    <xf numFmtId="10" fontId="129" fillId="0" borderId="0"/>
    <xf numFmtId="9" fontId="129" fillId="0" borderId="0"/>
    <xf numFmtId="281" fontId="21" fillId="0" borderId="0" applyFont="0" applyFill="0" applyBorder="0" applyAlignment="0" applyProtection="0"/>
    <xf numFmtId="282" fontId="21" fillId="0" borderId="0" applyFont="0" applyFill="0" applyBorder="0" applyAlignment="0" applyProtection="0"/>
    <xf numFmtId="0" fontId="202" fillId="38" borderId="0">
      <alignment horizontal="left" indent="1"/>
    </xf>
    <xf numFmtId="0" fontId="203" fillId="0" borderId="0">
      <alignment horizontal="centerContinuous"/>
    </xf>
    <xf numFmtId="0" fontId="204" fillId="0" borderId="7"/>
    <xf numFmtId="236" fontId="205" fillId="0" borderId="0">
      <alignment horizontal="right"/>
    </xf>
    <xf numFmtId="10" fontId="128" fillId="0" borderId="9"/>
    <xf numFmtId="10" fontId="128" fillId="0" borderId="9"/>
    <xf numFmtId="10" fontId="21" fillId="0" borderId="0"/>
    <xf numFmtId="10" fontId="21" fillId="0" borderId="0"/>
    <xf numFmtId="10" fontId="21" fillId="0" borderId="0"/>
    <xf numFmtId="10" fontId="21" fillId="0" borderId="0"/>
    <xf numFmtId="248" fontId="132" fillId="0" borderId="0" applyFont="0" applyFill="0" applyBorder="0" applyAlignment="0" applyProtection="0">
      <alignment horizontal="right"/>
    </xf>
    <xf numFmtId="283" fontId="51" fillId="41" borderId="9" applyNumberFormat="0" applyProtection="0">
      <alignment horizontal="center" vertical="center" wrapText="1"/>
    </xf>
    <xf numFmtId="166" fontId="21" fillId="0" borderId="0" applyFont="0" applyFill="0" applyBorder="0" applyAlignment="0" applyProtection="0"/>
    <xf numFmtId="0" fontId="21" fillId="0" borderId="41" applyNumberFormat="0" applyFont="0" applyFill="0" applyAlignment="0" applyProtection="0"/>
    <xf numFmtId="0" fontId="21" fillId="0" borderId="42" applyNumberFormat="0" applyFont="0" applyFill="0" applyAlignment="0" applyProtection="0"/>
    <xf numFmtId="0" fontId="21" fillId="0" borderId="31" applyNumberFormat="0" applyFont="0" applyFill="0" applyAlignment="0" applyProtection="0"/>
    <xf numFmtId="0" fontId="21" fillId="0" borderId="43" applyNumberFormat="0" applyFont="0" applyFill="0" applyAlignment="0" applyProtection="0"/>
    <xf numFmtId="0" fontId="21" fillId="0" borderId="44" applyNumberFormat="0" applyFont="0" applyFill="0" applyAlignment="0" applyProtection="0"/>
    <xf numFmtId="0" fontId="21" fillId="17" borderId="0" applyNumberFormat="0" applyFont="0" applyBorder="0" applyAlignment="0" applyProtection="0"/>
    <xf numFmtId="0" fontId="21" fillId="0" borderId="45" applyNumberFormat="0" applyFont="0" applyFill="0" applyAlignment="0" applyProtection="0"/>
    <xf numFmtId="0" fontId="21" fillId="0" borderId="46" applyNumberFormat="0" applyFont="0" applyFill="0" applyAlignment="0" applyProtection="0"/>
    <xf numFmtId="46" fontId="21" fillId="0" borderId="0" applyFont="0" applyFill="0" applyBorder="0" applyAlignment="0" applyProtection="0"/>
    <xf numFmtId="0" fontId="59" fillId="0" borderId="0" applyNumberFormat="0" applyFill="0" applyBorder="0" applyAlignment="0" applyProtection="0"/>
    <xf numFmtId="0" fontId="21" fillId="0" borderId="47" applyNumberFormat="0" applyFont="0" applyFill="0" applyAlignment="0" applyProtection="0"/>
    <xf numFmtId="0" fontId="21" fillId="0" borderId="48" applyNumberFormat="0" applyFont="0" applyFill="0" applyAlignment="0" applyProtection="0"/>
    <xf numFmtId="0" fontId="21" fillId="0" borderId="16" applyNumberFormat="0" applyFont="0" applyFill="0" applyAlignment="0" applyProtection="0"/>
    <xf numFmtId="0" fontId="21" fillId="0" borderId="49" applyNumberFormat="0" applyFont="0" applyFill="0" applyAlignment="0" applyProtection="0"/>
    <xf numFmtId="0" fontId="21" fillId="0" borderId="16" applyNumberFormat="0" applyFont="0" applyFill="0" applyAlignment="0" applyProtection="0"/>
    <xf numFmtId="0" fontId="21" fillId="0" borderId="0" applyNumberFormat="0" applyFont="0" applyFill="0" applyBorder="0" applyProtection="0">
      <alignment horizontal="center"/>
    </xf>
    <xf numFmtId="0" fontId="206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51" fillId="0" borderId="0" applyNumberFormat="0" applyFill="0" applyBorder="0" applyProtection="0">
      <alignment horizontal="left"/>
    </xf>
    <xf numFmtId="0" fontId="21" fillId="17" borderId="0" applyNumberFormat="0" applyFont="0" applyBorder="0" applyAlignment="0" applyProtection="0"/>
    <xf numFmtId="0" fontId="20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1" fillId="0" borderId="50" applyNumberFormat="0" applyFont="0" applyFill="0" applyAlignment="0" applyProtection="0"/>
    <xf numFmtId="0" fontId="21" fillId="0" borderId="51" applyNumberFormat="0" applyFont="0" applyFill="0" applyAlignment="0" applyProtection="0"/>
    <xf numFmtId="284" fontId="21" fillId="0" borderId="0" applyFont="0" applyFill="0" applyBorder="0" applyAlignment="0" applyProtection="0"/>
    <xf numFmtId="0" fontId="21" fillId="0" borderId="52" applyNumberFormat="0" applyFont="0" applyFill="0" applyAlignment="0" applyProtection="0"/>
    <xf numFmtId="0" fontId="21" fillId="0" borderId="53" applyNumberFormat="0" applyFont="0" applyFill="0" applyAlignment="0" applyProtection="0"/>
    <xf numFmtId="0" fontId="21" fillId="0" borderId="40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5" applyNumberFormat="0" applyFont="0" applyFill="0" applyAlignment="0" applyProtection="0"/>
    <xf numFmtId="0" fontId="117" fillId="39" borderId="6" applyNumberFormat="0" applyBorder="0" applyProtection="0">
      <alignment horizontal="left" wrapText="1"/>
    </xf>
    <xf numFmtId="1" fontId="191" fillId="17" borderId="0" applyNumberFormat="0" applyFont="0" applyFill="0" applyBorder="0" applyAlignment="0" applyProtection="0"/>
    <xf numFmtId="1" fontId="191" fillId="17" borderId="0" applyNumberFormat="0" applyFont="0" applyFill="0" applyBorder="0" applyAlignment="0" applyProtection="0"/>
    <xf numFmtId="1" fontId="191" fillId="17" borderId="0" applyNumberFormat="0" applyFont="0" applyFill="0" applyBorder="0" applyAlignment="0" applyProtection="0"/>
    <xf numFmtId="1" fontId="191" fillId="17" borderId="0" applyNumberFormat="0" applyFont="0" applyFill="0" applyBorder="0" applyAlignment="0" applyProtection="0"/>
    <xf numFmtId="0" fontId="209" fillId="0" borderId="31">
      <protection locked="0"/>
    </xf>
    <xf numFmtId="0" fontId="209" fillId="0" borderId="31">
      <protection locked="0"/>
    </xf>
    <xf numFmtId="0" fontId="209" fillId="0" borderId="31">
      <alignment horizontal="centerContinuous"/>
    </xf>
    <xf numFmtId="0" fontId="209" fillId="0" borderId="31">
      <protection locked="0"/>
    </xf>
    <xf numFmtId="177" fontId="209" fillId="0" borderId="0"/>
    <xf numFmtId="0" fontId="209" fillId="0" borderId="31">
      <alignment horizontal="centerContinuous"/>
    </xf>
    <xf numFmtId="177" fontId="209" fillId="0" borderId="0"/>
    <xf numFmtId="0" fontId="209" fillId="0" borderId="31">
      <alignment horizontal="centerContinuous"/>
    </xf>
    <xf numFmtId="177" fontId="209" fillId="0" borderId="0"/>
    <xf numFmtId="0" fontId="209" fillId="0" borderId="31">
      <alignment horizontal="centerContinuous"/>
    </xf>
    <xf numFmtId="0" fontId="209" fillId="0" borderId="31">
      <alignment horizontal="centerContinuous"/>
    </xf>
    <xf numFmtId="0" fontId="209" fillId="0" borderId="31">
      <alignment horizontal="centerContinuous"/>
    </xf>
    <xf numFmtId="0" fontId="209" fillId="0" borderId="31">
      <alignment horizontal="centerContinuous"/>
    </xf>
    <xf numFmtId="177" fontId="209" fillId="0" borderId="0"/>
    <xf numFmtId="0" fontId="209" fillId="0" borderId="31">
      <protection locked="0"/>
    </xf>
    <xf numFmtId="0" fontId="209" fillId="0" borderId="31">
      <alignment horizontal="centerContinuous"/>
    </xf>
    <xf numFmtId="0" fontId="209" fillId="0" borderId="31">
      <protection locked="0"/>
    </xf>
    <xf numFmtId="0" fontId="209" fillId="0" borderId="31">
      <alignment horizontal="centerContinuous"/>
    </xf>
    <xf numFmtId="0" fontId="209" fillId="0" borderId="31">
      <alignment horizontal="centerContinuous"/>
    </xf>
    <xf numFmtId="0" fontId="209" fillId="0" borderId="31">
      <alignment horizontal="centerContinuous"/>
    </xf>
    <xf numFmtId="177" fontId="209" fillId="0" borderId="0"/>
    <xf numFmtId="177" fontId="209" fillId="0" borderId="0"/>
    <xf numFmtId="0" fontId="209" fillId="0" borderId="31">
      <protection locked="0"/>
    </xf>
    <xf numFmtId="0" fontId="209" fillId="0" borderId="31">
      <alignment horizontal="centerContinuous"/>
    </xf>
    <xf numFmtId="0" fontId="209" fillId="0" borderId="31">
      <protection locked="0"/>
    </xf>
    <xf numFmtId="0" fontId="209" fillId="0" borderId="31">
      <alignment horizontal="centerContinuous"/>
    </xf>
    <xf numFmtId="0" fontId="209" fillId="0" borderId="0"/>
    <xf numFmtId="0" fontId="209" fillId="0" borderId="31">
      <protection locked="0"/>
    </xf>
    <xf numFmtId="0" fontId="30" fillId="0" borderId="31">
      <alignment horizontal="centerContinuous"/>
    </xf>
    <xf numFmtId="0" fontId="209" fillId="0" borderId="31">
      <alignment horizontal="centerContinuous"/>
    </xf>
    <xf numFmtId="177" fontId="209" fillId="0" borderId="0"/>
    <xf numFmtId="0" fontId="209" fillId="0" borderId="31">
      <protection locked="0"/>
    </xf>
    <xf numFmtId="0" fontId="209" fillId="0" borderId="31">
      <alignment horizontal="centerContinuous"/>
    </xf>
    <xf numFmtId="0" fontId="209" fillId="0" borderId="31">
      <protection locked="0"/>
    </xf>
    <xf numFmtId="0" fontId="209" fillId="0" borderId="31">
      <alignment horizontal="centerContinuous"/>
    </xf>
    <xf numFmtId="0" fontId="209" fillId="0" borderId="31">
      <alignment horizontal="centerContinuous"/>
    </xf>
    <xf numFmtId="177" fontId="209" fillId="0" borderId="0"/>
    <xf numFmtId="0" fontId="209" fillId="0" borderId="31">
      <alignment horizontal="centerContinuous"/>
    </xf>
    <xf numFmtId="0" fontId="209" fillId="0" borderId="31">
      <alignment horizontal="centerContinuous"/>
    </xf>
    <xf numFmtId="0" fontId="209" fillId="0" borderId="31">
      <protection locked="0"/>
    </xf>
    <xf numFmtId="0" fontId="110" fillId="0" borderId="0">
      <alignment horizontal="center"/>
    </xf>
    <xf numFmtId="0" fontId="110" fillId="0" borderId="0">
      <alignment horizontal="center"/>
    </xf>
    <xf numFmtId="0" fontId="209" fillId="0" borderId="31">
      <alignment horizontal="centerContinuous"/>
    </xf>
    <xf numFmtId="177" fontId="209" fillId="0" borderId="0"/>
    <xf numFmtId="0" fontId="209" fillId="0" borderId="31">
      <protection locked="0"/>
    </xf>
    <xf numFmtId="177" fontId="209" fillId="0" borderId="0"/>
    <xf numFmtId="0" fontId="209" fillId="0" borderId="31">
      <alignment horizontal="centerContinuous"/>
    </xf>
    <xf numFmtId="0" fontId="209" fillId="0" borderId="31">
      <protection locked="0"/>
    </xf>
    <xf numFmtId="177" fontId="209" fillId="0" borderId="0"/>
    <xf numFmtId="0" fontId="209" fillId="0" borderId="31">
      <protection locked="0"/>
    </xf>
    <xf numFmtId="0" fontId="209" fillId="0" borderId="31">
      <alignment horizontal="centerContinuous"/>
    </xf>
    <xf numFmtId="177" fontId="209" fillId="0" borderId="0"/>
    <xf numFmtId="0" fontId="209" fillId="0" borderId="31">
      <alignment horizontal="centerContinuous"/>
    </xf>
    <xf numFmtId="0" fontId="209" fillId="0" borderId="31">
      <alignment horizontal="centerContinuous"/>
    </xf>
    <xf numFmtId="0" fontId="209" fillId="0" borderId="31">
      <alignment horizontal="centerContinuous"/>
    </xf>
    <xf numFmtId="0" fontId="209" fillId="0" borderId="31">
      <alignment horizontal="centerContinuous"/>
    </xf>
    <xf numFmtId="177" fontId="209" fillId="0" borderId="0"/>
    <xf numFmtId="0" fontId="209" fillId="0" borderId="31">
      <protection locked="0"/>
    </xf>
    <xf numFmtId="177" fontId="209" fillId="0" borderId="0"/>
    <xf numFmtId="0" fontId="209" fillId="0" borderId="31">
      <alignment horizontal="centerContinuous"/>
    </xf>
    <xf numFmtId="0" fontId="209" fillId="0" borderId="31">
      <alignment horizontal="centerContinuous"/>
    </xf>
    <xf numFmtId="0" fontId="209" fillId="0" borderId="31">
      <protection locked="0"/>
    </xf>
    <xf numFmtId="177" fontId="209" fillId="0" borderId="0"/>
    <xf numFmtId="0" fontId="209" fillId="0" borderId="31">
      <alignment horizontal="centerContinuous"/>
    </xf>
    <xf numFmtId="0" fontId="209" fillId="0" borderId="31">
      <alignment horizontal="centerContinuous"/>
    </xf>
    <xf numFmtId="0" fontId="209" fillId="0" borderId="31">
      <alignment horizontal="centerContinuous"/>
    </xf>
    <xf numFmtId="177" fontId="209" fillId="0" borderId="0"/>
    <xf numFmtId="0" fontId="209" fillId="0" borderId="31">
      <alignment horizontal="centerContinuous"/>
    </xf>
    <xf numFmtId="0" fontId="209" fillId="0" borderId="31">
      <protection locked="0"/>
    </xf>
    <xf numFmtId="0" fontId="209" fillId="0" borderId="31">
      <alignment horizontal="centerContinuous"/>
    </xf>
    <xf numFmtId="0" fontId="209" fillId="0" borderId="31">
      <protection locked="0"/>
    </xf>
    <xf numFmtId="0" fontId="209" fillId="0" borderId="31">
      <alignment horizontal="centerContinuous"/>
    </xf>
    <xf numFmtId="177" fontId="209" fillId="0" borderId="0"/>
    <xf numFmtId="0" fontId="209" fillId="0" borderId="31">
      <alignment horizontal="centerContinuous"/>
    </xf>
    <xf numFmtId="0" fontId="209" fillId="0" borderId="31">
      <alignment horizontal="centerContinuous"/>
    </xf>
    <xf numFmtId="236" fontId="128" fillId="0" borderId="19">
      <alignment horizontal="right"/>
    </xf>
    <xf numFmtId="236" fontId="128" fillId="0" borderId="19">
      <alignment horizontal="right"/>
    </xf>
    <xf numFmtId="177" fontId="209" fillId="0" borderId="0"/>
    <xf numFmtId="0" fontId="209" fillId="0" borderId="31">
      <protection locked="0"/>
    </xf>
    <xf numFmtId="0" fontId="209" fillId="0" borderId="31">
      <alignment horizontal="centerContinuous"/>
    </xf>
    <xf numFmtId="177" fontId="209" fillId="0" borderId="0"/>
    <xf numFmtId="0" fontId="209" fillId="0" borderId="31">
      <protection locked="0"/>
    </xf>
    <xf numFmtId="0" fontId="209" fillId="0" borderId="31">
      <alignment horizontal="centerContinuous"/>
    </xf>
    <xf numFmtId="0" fontId="209" fillId="0" borderId="31">
      <alignment horizontal="centerContinuous"/>
    </xf>
    <xf numFmtId="0" fontId="209" fillId="0" borderId="31">
      <protection locked="0"/>
    </xf>
    <xf numFmtId="177" fontId="209" fillId="0" borderId="0"/>
    <xf numFmtId="177" fontId="209" fillId="0" borderId="0"/>
    <xf numFmtId="0" fontId="209" fillId="0" borderId="31">
      <alignment horizontal="centerContinuous"/>
    </xf>
    <xf numFmtId="0" fontId="209" fillId="0" borderId="31">
      <protection locked="0"/>
    </xf>
    <xf numFmtId="177" fontId="209" fillId="0" borderId="0"/>
    <xf numFmtId="0" fontId="209" fillId="0" borderId="31">
      <alignment horizontal="centerContinuous"/>
    </xf>
    <xf numFmtId="0" fontId="209" fillId="0" borderId="31">
      <protection locked="0"/>
    </xf>
    <xf numFmtId="0" fontId="209" fillId="0" borderId="31">
      <protection locked="0"/>
    </xf>
    <xf numFmtId="0" fontId="209" fillId="0" borderId="31">
      <alignment horizontal="centerContinuous"/>
    </xf>
    <xf numFmtId="177" fontId="209" fillId="0" borderId="0"/>
    <xf numFmtId="177" fontId="209" fillId="0" borderId="0"/>
    <xf numFmtId="0" fontId="209" fillId="0" borderId="31">
      <alignment horizontal="centerContinuous"/>
    </xf>
    <xf numFmtId="0" fontId="209" fillId="0" borderId="31">
      <protection locked="0"/>
    </xf>
    <xf numFmtId="0" fontId="209" fillId="0" borderId="31">
      <alignment horizontal="centerContinuous"/>
    </xf>
    <xf numFmtId="0" fontId="209" fillId="0" borderId="31">
      <protection locked="0"/>
    </xf>
    <xf numFmtId="177" fontId="209" fillId="0" borderId="0"/>
    <xf numFmtId="0" fontId="209" fillId="0" borderId="31">
      <alignment horizontal="centerContinuous"/>
    </xf>
    <xf numFmtId="0" fontId="209" fillId="0" borderId="31">
      <alignment horizontal="centerContinuous"/>
    </xf>
    <xf numFmtId="0" fontId="209" fillId="0" borderId="31">
      <protection locked="0"/>
    </xf>
    <xf numFmtId="4" fontId="59" fillId="35" borderId="17" applyNumberFormat="0" applyProtection="0">
      <alignment vertical="center"/>
    </xf>
    <xf numFmtId="4" fontId="59" fillId="35" borderId="17" applyNumberFormat="0" applyProtection="0">
      <alignment vertical="center"/>
    </xf>
    <xf numFmtId="4" fontId="59" fillId="35" borderId="17" applyNumberFormat="0" applyProtection="0">
      <alignment vertical="center"/>
    </xf>
    <xf numFmtId="4" fontId="210" fillId="35" borderId="17" applyNumberFormat="0" applyProtection="0">
      <alignment vertical="center"/>
    </xf>
    <xf numFmtId="4" fontId="59" fillId="35" borderId="17" applyNumberFormat="0" applyProtection="0">
      <alignment horizontal="left" vertical="center" indent="1"/>
    </xf>
    <xf numFmtId="4" fontId="59" fillId="35" borderId="17" applyNumberFormat="0" applyProtection="0">
      <alignment horizontal="left" vertical="center" indent="1"/>
    </xf>
    <xf numFmtId="4" fontId="59" fillId="35" borderId="17" applyNumberFormat="0" applyProtection="0">
      <alignment horizontal="left" vertical="center" indent="1"/>
    </xf>
    <xf numFmtId="4" fontId="59" fillId="35" borderId="17" applyNumberFormat="0" applyProtection="0">
      <alignment horizontal="left" vertical="center" indent="1"/>
    </xf>
    <xf numFmtId="4" fontId="59" fillId="35" borderId="17" applyNumberFormat="0" applyProtection="0">
      <alignment horizontal="left" vertical="center" indent="1"/>
    </xf>
    <xf numFmtId="4" fontId="59" fillId="35" borderId="17" applyNumberFormat="0" applyProtection="0">
      <alignment horizontal="left" vertical="center" indent="1"/>
    </xf>
    <xf numFmtId="0" fontId="21" fillId="42" borderId="17" applyNumberFormat="0" applyProtection="0">
      <alignment horizontal="left" vertical="center" indent="1"/>
    </xf>
    <xf numFmtId="0" fontId="21" fillId="42" borderId="17" applyNumberFormat="0" applyProtection="0">
      <alignment horizontal="left" vertical="center" indent="1"/>
    </xf>
    <xf numFmtId="0" fontId="21" fillId="42" borderId="17" applyNumberFormat="0" applyProtection="0">
      <alignment horizontal="left" vertical="center" indent="1"/>
    </xf>
    <xf numFmtId="0" fontId="21" fillId="42" borderId="17" applyNumberFormat="0" applyProtection="0">
      <alignment horizontal="left" vertical="center" indent="1"/>
    </xf>
    <xf numFmtId="4" fontId="59" fillId="43" borderId="17" applyNumberFormat="0" applyProtection="0">
      <alignment horizontal="right" vertical="center"/>
    </xf>
    <xf numFmtId="4" fontId="59" fillId="43" borderId="17" applyNumberFormat="0" applyProtection="0">
      <alignment horizontal="right" vertical="center"/>
    </xf>
    <xf numFmtId="4" fontId="59" fillId="43" borderId="17" applyNumberFormat="0" applyProtection="0">
      <alignment horizontal="right" vertical="center"/>
    </xf>
    <xf numFmtId="4" fontId="59" fillId="44" borderId="17" applyNumberFormat="0" applyProtection="0">
      <alignment horizontal="right" vertical="center"/>
    </xf>
    <xf numFmtId="4" fontId="59" fillId="44" borderId="17" applyNumberFormat="0" applyProtection="0">
      <alignment horizontal="right" vertical="center"/>
    </xf>
    <xf numFmtId="4" fontId="59" fillId="44" borderId="17" applyNumberFormat="0" applyProtection="0">
      <alignment horizontal="right" vertical="center"/>
    </xf>
    <xf numFmtId="4" fontId="59" fillId="45" borderId="17" applyNumberFormat="0" applyProtection="0">
      <alignment horizontal="right" vertical="center"/>
    </xf>
    <xf numFmtId="4" fontId="59" fillId="45" borderId="17" applyNumberFormat="0" applyProtection="0">
      <alignment horizontal="right" vertical="center"/>
    </xf>
    <xf numFmtId="4" fontId="59" fillId="45" borderId="17" applyNumberFormat="0" applyProtection="0">
      <alignment horizontal="right" vertical="center"/>
    </xf>
    <xf numFmtId="4" fontId="59" fillId="46" borderId="17" applyNumberFormat="0" applyProtection="0">
      <alignment horizontal="right" vertical="center"/>
    </xf>
    <xf numFmtId="4" fontId="59" fillId="46" borderId="17" applyNumberFormat="0" applyProtection="0">
      <alignment horizontal="right" vertical="center"/>
    </xf>
    <xf numFmtId="4" fontId="59" fillId="46" borderId="17" applyNumberFormat="0" applyProtection="0">
      <alignment horizontal="right" vertical="center"/>
    </xf>
    <xf numFmtId="4" fontId="59" fillId="47" borderId="17" applyNumberFormat="0" applyProtection="0">
      <alignment horizontal="right" vertical="center"/>
    </xf>
    <xf numFmtId="4" fontId="59" fillId="47" borderId="17" applyNumberFormat="0" applyProtection="0">
      <alignment horizontal="right" vertical="center"/>
    </xf>
    <xf numFmtId="4" fontId="59" fillId="47" borderId="17" applyNumberFormat="0" applyProtection="0">
      <alignment horizontal="right" vertical="center"/>
    </xf>
    <xf numFmtId="4" fontId="59" fillId="48" borderId="17" applyNumberFormat="0" applyProtection="0">
      <alignment horizontal="right" vertical="center"/>
    </xf>
    <xf numFmtId="4" fontId="59" fillId="48" borderId="17" applyNumberFormat="0" applyProtection="0">
      <alignment horizontal="right" vertical="center"/>
    </xf>
    <xf numFmtId="4" fontId="59" fillId="48" borderId="17" applyNumberFormat="0" applyProtection="0">
      <alignment horizontal="right" vertical="center"/>
    </xf>
    <xf numFmtId="4" fontId="59" fillId="49" borderId="17" applyNumberFormat="0" applyProtection="0">
      <alignment horizontal="right" vertical="center"/>
    </xf>
    <xf numFmtId="4" fontId="59" fillId="49" borderId="17" applyNumberFormat="0" applyProtection="0">
      <alignment horizontal="right" vertical="center"/>
    </xf>
    <xf numFmtId="4" fontId="59" fillId="49" borderId="17" applyNumberFormat="0" applyProtection="0">
      <alignment horizontal="right" vertical="center"/>
    </xf>
    <xf numFmtId="4" fontId="59" fillId="50" borderId="17" applyNumberFormat="0" applyProtection="0">
      <alignment horizontal="right" vertical="center"/>
    </xf>
    <xf numFmtId="4" fontId="59" fillId="50" borderId="17" applyNumberFormat="0" applyProtection="0">
      <alignment horizontal="right" vertical="center"/>
    </xf>
    <xf numFmtId="4" fontId="59" fillId="50" borderId="17" applyNumberFormat="0" applyProtection="0">
      <alignment horizontal="right" vertical="center"/>
    </xf>
    <xf numFmtId="4" fontId="59" fillId="51" borderId="17" applyNumberFormat="0" applyProtection="0">
      <alignment horizontal="right" vertical="center"/>
    </xf>
    <xf numFmtId="4" fontId="59" fillId="51" borderId="17" applyNumberFormat="0" applyProtection="0">
      <alignment horizontal="right" vertical="center"/>
    </xf>
    <xf numFmtId="4" fontId="59" fillId="51" borderId="17" applyNumberFormat="0" applyProtection="0">
      <alignment horizontal="right" vertical="center"/>
    </xf>
    <xf numFmtId="4" fontId="211" fillId="52" borderId="17" applyNumberFormat="0" applyProtection="0">
      <alignment horizontal="left" vertical="center" indent="1"/>
    </xf>
    <xf numFmtId="4" fontId="59" fillId="53" borderId="56" applyNumberFormat="0" applyProtection="0">
      <alignment horizontal="left" vertical="center" indent="1"/>
    </xf>
    <xf numFmtId="4" fontId="59" fillId="53" borderId="56" applyNumberFormat="0" applyProtection="0">
      <alignment horizontal="left" vertical="center" indent="1"/>
    </xf>
    <xf numFmtId="4" fontId="59" fillId="53" borderId="56" applyNumberFormat="0" applyProtection="0">
      <alignment horizontal="left" vertical="center" indent="1"/>
    </xf>
    <xf numFmtId="4" fontId="212" fillId="54" borderId="0" applyNumberFormat="0" applyProtection="0">
      <alignment horizontal="left" vertical="center" indent="1"/>
    </xf>
    <xf numFmtId="0" fontId="21" fillId="42" borderId="17" applyNumberFormat="0" applyProtection="0">
      <alignment horizontal="left" vertical="center" indent="1"/>
    </xf>
    <xf numFmtId="0" fontId="21" fillId="42" borderId="17" applyNumberFormat="0" applyProtection="0">
      <alignment horizontal="left" vertical="center" indent="1"/>
    </xf>
    <xf numFmtId="0" fontId="21" fillId="42" borderId="17" applyNumberFormat="0" applyProtection="0">
      <alignment horizontal="left" vertical="center" indent="1"/>
    </xf>
    <xf numFmtId="0" fontId="21" fillId="42" borderId="17" applyNumberFormat="0" applyProtection="0">
      <alignment horizontal="left" vertical="center" indent="1"/>
    </xf>
    <xf numFmtId="4" fontId="59" fillId="53" borderId="17" applyNumberFormat="0" applyProtection="0">
      <alignment horizontal="left" vertical="center" indent="1"/>
    </xf>
    <xf numFmtId="4" fontId="59" fillId="55" borderId="17" applyNumberFormat="0" applyProtection="0">
      <alignment horizontal="left" vertical="center" indent="1"/>
    </xf>
    <xf numFmtId="0" fontId="21" fillId="55" borderId="17" applyNumberFormat="0" applyProtection="0">
      <alignment horizontal="left" vertical="center" indent="1"/>
    </xf>
    <xf numFmtId="0" fontId="21" fillId="55" borderId="17" applyNumberFormat="0" applyProtection="0">
      <alignment horizontal="left" vertical="center" indent="1"/>
    </xf>
    <xf numFmtId="0" fontId="21" fillId="55" borderId="17" applyNumberFormat="0" applyProtection="0">
      <alignment horizontal="left" vertical="center" indent="1"/>
    </xf>
    <xf numFmtId="0" fontId="21" fillId="55" borderId="17" applyNumberFormat="0" applyProtection="0">
      <alignment horizontal="left" vertical="center" indent="1"/>
    </xf>
    <xf numFmtId="0" fontId="21" fillId="55" borderId="17" applyNumberFormat="0" applyProtection="0">
      <alignment horizontal="left" vertical="center" indent="1"/>
    </xf>
    <xf numFmtId="0" fontId="21" fillId="55" borderId="17" applyNumberFormat="0" applyProtection="0">
      <alignment horizontal="left" vertical="center" indent="1"/>
    </xf>
    <xf numFmtId="0" fontId="21" fillId="55" borderId="17" applyNumberFormat="0" applyProtection="0">
      <alignment horizontal="left" vertical="center" indent="1"/>
    </xf>
    <xf numFmtId="0" fontId="21" fillId="55" borderId="17" applyNumberFormat="0" applyProtection="0">
      <alignment horizontal="left" vertical="center" indent="1"/>
    </xf>
    <xf numFmtId="0" fontId="21" fillId="38" borderId="17" applyNumberFormat="0" applyProtection="0">
      <alignment horizontal="left" vertical="center" indent="1"/>
    </xf>
    <xf numFmtId="0" fontId="21" fillId="38" borderId="17" applyNumberFormat="0" applyProtection="0">
      <alignment horizontal="left" vertical="center" indent="1"/>
    </xf>
    <xf numFmtId="0" fontId="21" fillId="38" borderId="17" applyNumberFormat="0" applyProtection="0">
      <alignment horizontal="left" vertical="center" indent="1"/>
    </xf>
    <xf numFmtId="0" fontId="21" fillId="38" borderId="17" applyNumberFormat="0" applyProtection="0">
      <alignment horizontal="left" vertical="center" indent="1"/>
    </xf>
    <xf numFmtId="0" fontId="21" fillId="38" borderId="17" applyNumberFormat="0" applyProtection="0">
      <alignment horizontal="left" vertical="center" indent="1"/>
    </xf>
    <xf numFmtId="0" fontId="21" fillId="38" borderId="17" applyNumberFormat="0" applyProtection="0">
      <alignment horizontal="left" vertical="center" indent="1"/>
    </xf>
    <xf numFmtId="0" fontId="21" fillId="38" borderId="17" applyNumberFormat="0" applyProtection="0">
      <alignment horizontal="left" vertical="center" indent="1"/>
    </xf>
    <xf numFmtId="0" fontId="21" fillId="38" borderId="17" applyNumberFormat="0" applyProtection="0">
      <alignment horizontal="left" vertical="center" indent="1"/>
    </xf>
    <xf numFmtId="0" fontId="21" fillId="29" borderId="17" applyNumberFormat="0" applyProtection="0">
      <alignment horizontal="left" vertical="center" indent="1"/>
    </xf>
    <xf numFmtId="0" fontId="21" fillId="29" borderId="17" applyNumberFormat="0" applyProtection="0">
      <alignment horizontal="left" vertical="center" indent="1"/>
    </xf>
    <xf numFmtId="0" fontId="21" fillId="29" borderId="17" applyNumberFormat="0" applyProtection="0">
      <alignment horizontal="left" vertical="center" indent="1"/>
    </xf>
    <xf numFmtId="0" fontId="21" fillId="29" borderId="17" applyNumberFormat="0" applyProtection="0">
      <alignment horizontal="left" vertical="center" indent="1"/>
    </xf>
    <xf numFmtId="0" fontId="21" fillId="29" borderId="17" applyNumberFormat="0" applyProtection="0">
      <alignment horizontal="left" vertical="center" indent="1"/>
    </xf>
    <xf numFmtId="0" fontId="21" fillId="29" borderId="17" applyNumberFormat="0" applyProtection="0">
      <alignment horizontal="left" vertical="center" indent="1"/>
    </xf>
    <xf numFmtId="0" fontId="21" fillId="29" borderId="17" applyNumberFormat="0" applyProtection="0">
      <alignment horizontal="left" vertical="center" indent="1"/>
    </xf>
    <xf numFmtId="0" fontId="21" fillId="29" borderId="17" applyNumberFormat="0" applyProtection="0">
      <alignment horizontal="left" vertical="center" indent="1"/>
    </xf>
    <xf numFmtId="0" fontId="21" fillId="42" borderId="17" applyNumberFormat="0" applyProtection="0">
      <alignment horizontal="left" vertical="center" indent="1"/>
    </xf>
    <xf numFmtId="0" fontId="21" fillId="42" borderId="17" applyNumberFormat="0" applyProtection="0">
      <alignment horizontal="left" vertical="center" indent="1"/>
    </xf>
    <xf numFmtId="0" fontId="21" fillId="42" borderId="17" applyNumberFormat="0" applyProtection="0">
      <alignment horizontal="left" vertical="center" indent="1"/>
    </xf>
    <xf numFmtId="0" fontId="21" fillId="42" borderId="17" applyNumberFormat="0" applyProtection="0">
      <alignment horizontal="left" vertical="center" indent="1"/>
    </xf>
    <xf numFmtId="0" fontId="21" fillId="42" borderId="17" applyNumberFormat="0" applyProtection="0">
      <alignment horizontal="left" vertical="center" indent="1"/>
    </xf>
    <xf numFmtId="0" fontId="21" fillId="42" borderId="17" applyNumberFormat="0" applyProtection="0">
      <alignment horizontal="left" vertical="center" indent="1"/>
    </xf>
    <xf numFmtId="0" fontId="21" fillId="42" borderId="17" applyNumberFormat="0" applyProtection="0">
      <alignment horizontal="left" vertical="center" indent="1"/>
    </xf>
    <xf numFmtId="0" fontId="21" fillId="42" borderId="17" applyNumberFormat="0" applyProtection="0">
      <alignment horizontal="left" vertical="center" indent="1"/>
    </xf>
    <xf numFmtId="4" fontId="59" fillId="28" borderId="17" applyNumberFormat="0" applyProtection="0">
      <alignment vertical="center"/>
    </xf>
    <xf numFmtId="4" fontId="59" fillId="28" borderId="17" applyNumberFormat="0" applyProtection="0">
      <alignment vertical="center"/>
    </xf>
    <xf numFmtId="4" fontId="59" fillId="28" borderId="17" applyNumberFormat="0" applyProtection="0">
      <alignment vertical="center"/>
    </xf>
    <xf numFmtId="4" fontId="210" fillId="28" borderId="17" applyNumberFormat="0" applyProtection="0">
      <alignment vertical="center"/>
    </xf>
    <xf numFmtId="4" fontId="59" fillId="28" borderId="17" applyNumberFormat="0" applyProtection="0">
      <alignment horizontal="left" vertical="center" indent="1"/>
    </xf>
    <xf numFmtId="4" fontId="59" fillId="28" borderId="17" applyNumberFormat="0" applyProtection="0">
      <alignment horizontal="left" vertical="center" indent="1"/>
    </xf>
    <xf numFmtId="4" fontId="59" fillId="28" borderId="17" applyNumberFormat="0" applyProtection="0">
      <alignment horizontal="left" vertical="center" indent="1"/>
    </xf>
    <xf numFmtId="4" fontId="59" fillId="28" borderId="17" applyNumberFormat="0" applyProtection="0">
      <alignment horizontal="left" vertical="center" indent="1"/>
    </xf>
    <xf numFmtId="4" fontId="59" fillId="28" borderId="17" applyNumberFormat="0" applyProtection="0">
      <alignment horizontal="left" vertical="center" indent="1"/>
    </xf>
    <xf numFmtId="4" fontId="59" fillId="28" borderId="17" applyNumberFormat="0" applyProtection="0">
      <alignment horizontal="left" vertical="center" indent="1"/>
    </xf>
    <xf numFmtId="4" fontId="59" fillId="53" borderId="17" applyNumberFormat="0" applyProtection="0">
      <alignment horizontal="right" vertical="center"/>
    </xf>
    <xf numFmtId="4" fontId="59" fillId="53" borderId="17" applyNumberFormat="0" applyProtection="0">
      <alignment horizontal="right" vertical="center"/>
    </xf>
    <xf numFmtId="4" fontId="59" fillId="53" borderId="17" applyNumberFormat="0" applyProtection="0">
      <alignment horizontal="right" vertical="center"/>
    </xf>
    <xf numFmtId="4" fontId="210" fillId="53" borderId="17" applyNumberFormat="0" applyProtection="0">
      <alignment horizontal="right" vertical="center"/>
    </xf>
    <xf numFmtId="0" fontId="21" fillId="42" borderId="17" applyNumberFormat="0" applyProtection="0">
      <alignment horizontal="left" vertical="center" indent="1"/>
    </xf>
    <xf numFmtId="0" fontId="21" fillId="42" borderId="17" applyNumberFormat="0" applyProtection="0">
      <alignment horizontal="left" vertical="center" indent="1"/>
    </xf>
    <xf numFmtId="0" fontId="21" fillId="42" borderId="17" applyNumberFormat="0" applyProtection="0">
      <alignment horizontal="left" vertical="center" indent="1"/>
    </xf>
    <xf numFmtId="0" fontId="21" fillId="42" borderId="17" applyNumberFormat="0" applyProtection="0">
      <alignment horizontal="left" vertical="center" indent="1"/>
    </xf>
    <xf numFmtId="0" fontId="21" fillId="42" borderId="17" applyNumberFormat="0" applyProtection="0">
      <alignment horizontal="left" vertical="center" indent="1"/>
    </xf>
    <xf numFmtId="0" fontId="21" fillId="42" borderId="17" applyNumberFormat="0" applyProtection="0">
      <alignment horizontal="left" vertical="center" indent="1"/>
    </xf>
    <xf numFmtId="0" fontId="21" fillId="42" borderId="17" applyNumberFormat="0" applyProtection="0">
      <alignment horizontal="left" vertical="center" indent="1"/>
    </xf>
    <xf numFmtId="0" fontId="21" fillId="42" borderId="17" applyNumberFormat="0" applyProtection="0">
      <alignment horizontal="left" vertical="center" indent="1"/>
    </xf>
    <xf numFmtId="0" fontId="213" fillId="0" borderId="0"/>
    <xf numFmtId="4" fontId="53" fillId="53" borderId="17" applyNumberFormat="0" applyProtection="0">
      <alignment horizontal="right" vertical="center"/>
    </xf>
    <xf numFmtId="177" fontId="214" fillId="0" borderId="0">
      <protection locked="0"/>
    </xf>
    <xf numFmtId="285" fontId="67" fillId="0" borderId="0" applyNumberFormat="0" applyFill="0" applyBorder="0"/>
    <xf numFmtId="0" fontId="215" fillId="0" borderId="9">
      <alignment horizontal="center" vertical="center"/>
    </xf>
    <xf numFmtId="0" fontId="216" fillId="0" borderId="0" applyNumberFormat="0" applyFill="0" applyBorder="0" applyProtection="0">
      <alignment horizontal="left" vertical="center"/>
    </xf>
    <xf numFmtId="0" fontId="62" fillId="29" borderId="0" applyNumberFormat="0" applyBorder="0">
      <alignment vertical="center"/>
    </xf>
    <xf numFmtId="177" fontId="217" fillId="0" borderId="0"/>
    <xf numFmtId="37" fontId="217" fillId="0" borderId="0"/>
    <xf numFmtId="0" fontId="110" fillId="32" borderId="0" applyNumberFormat="0" applyFont="0" applyBorder="0" applyAlignment="0" applyProtection="0"/>
    <xf numFmtId="0" fontId="177" fillId="37" borderId="0" applyNumberFormat="0" applyFont="0" applyBorder="0" applyAlignment="0" applyProtection="0"/>
    <xf numFmtId="0" fontId="177" fillId="37" borderId="0" applyNumberFormat="0" applyFont="0" applyBorder="0" applyAlignment="0" applyProtection="0"/>
    <xf numFmtId="1" fontId="64" fillId="0" borderId="0" applyFill="0" applyBorder="0" applyAlignment="0" applyProtection="0"/>
    <xf numFmtId="286" fontId="21" fillId="0" borderId="26" applyFont="0" applyFill="0" applyBorder="0" applyAlignment="0" applyProtection="0"/>
    <xf numFmtId="286" fontId="21" fillId="0" borderId="26" applyFont="0" applyFill="0" applyBorder="0" applyAlignment="0" applyProtection="0"/>
    <xf numFmtId="286" fontId="21" fillId="0" borderId="26" applyFont="0" applyFill="0" applyBorder="0" applyAlignment="0" applyProtection="0"/>
    <xf numFmtId="286" fontId="21" fillId="0" borderId="26" applyFont="0" applyFill="0" applyBorder="0" applyAlignment="0" applyProtection="0"/>
    <xf numFmtId="0" fontId="21" fillId="37" borderId="0" applyFill="0" applyBorder="0">
      <alignment horizontal="center"/>
    </xf>
    <xf numFmtId="0" fontId="21" fillId="37" borderId="0" applyFill="0" applyBorder="0">
      <alignment horizontal="center"/>
    </xf>
    <xf numFmtId="0" fontId="21" fillId="37" borderId="0" applyFill="0" applyBorder="0">
      <alignment horizontal="center"/>
    </xf>
    <xf numFmtId="0" fontId="21" fillId="37" borderId="0" applyFill="0" applyBorder="0">
      <alignment horizontal="center"/>
    </xf>
    <xf numFmtId="40" fontId="110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236" fontId="204" fillId="0" borderId="20">
      <alignment horizontal="right"/>
    </xf>
    <xf numFmtId="0" fontId="218" fillId="0" borderId="31"/>
    <xf numFmtId="0" fontId="136" fillId="0" borderId="0">
      <alignment horizontal="centerContinuous"/>
    </xf>
    <xf numFmtId="0" fontId="136" fillId="0" borderId="0">
      <alignment horizontal="centerContinuous"/>
    </xf>
    <xf numFmtId="0" fontId="181" fillId="0" borderId="0"/>
    <xf numFmtId="0" fontId="195" fillId="0" borderId="0"/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59" fillId="0" borderId="0" applyNumberFormat="0" applyBorder="0" applyAlignment="0"/>
    <xf numFmtId="0" fontId="219" fillId="0" borderId="0" applyNumberFormat="0" applyBorder="0" applyAlignment="0"/>
    <xf numFmtId="0" fontId="142" fillId="0" borderId="0" applyNumberFormat="0" applyBorder="0" applyAlignment="0"/>
    <xf numFmtId="0" fontId="220" fillId="0" borderId="0" applyNumberFormat="0" applyBorder="0" applyAlignment="0"/>
    <xf numFmtId="0" fontId="220" fillId="0" borderId="0" applyNumberFormat="0" applyBorder="0" applyAlignment="0"/>
    <xf numFmtId="0" fontId="142" fillId="0" borderId="0" applyNumberFormat="0" applyBorder="0" applyAlignment="0"/>
    <xf numFmtId="0" fontId="142" fillId="0" borderId="0" applyNumberFormat="0" applyBorder="0" applyAlignment="0"/>
    <xf numFmtId="0" fontId="142" fillId="0" borderId="0" applyNumberFormat="0" applyBorder="0" applyAlignment="0"/>
    <xf numFmtId="0" fontId="59" fillId="0" borderId="0" applyNumberFormat="0" applyBorder="0" applyAlignment="0"/>
    <xf numFmtId="0" fontId="142" fillId="0" borderId="0" applyNumberFormat="0" applyBorder="0" applyAlignment="0"/>
    <xf numFmtId="0" fontId="221" fillId="0" borderId="0" applyNumberFormat="0" applyBorder="0" applyAlignment="0"/>
    <xf numFmtId="0" fontId="221" fillId="0" borderId="0" applyNumberFormat="0" applyBorder="0" applyAlignment="0"/>
    <xf numFmtId="0" fontId="142" fillId="0" borderId="0" applyNumberFormat="0" applyBorder="0" applyAlignment="0"/>
    <xf numFmtId="0" fontId="142" fillId="0" borderId="0" applyNumberFormat="0" applyBorder="0" applyAlignment="0"/>
    <xf numFmtId="0" fontId="142" fillId="0" borderId="0" applyNumberFormat="0" applyBorder="0" applyAlignment="0"/>
    <xf numFmtId="0" fontId="212" fillId="0" borderId="0" applyNumberFormat="0" applyBorder="0" applyAlignment="0"/>
    <xf numFmtId="0" fontId="68" fillId="0" borderId="0" applyNumberFormat="0" applyBorder="0" applyAlignment="0"/>
    <xf numFmtId="0" fontId="222" fillId="0" borderId="0" applyNumberFormat="0" applyBorder="0" applyAlignment="0"/>
    <xf numFmtId="0" fontId="65" fillId="0" borderId="0" applyNumberFormat="0" applyBorder="0" applyAlignment="0"/>
    <xf numFmtId="287" fontId="51" fillId="0" borderId="0" applyFill="0" applyBorder="0" applyProtection="0"/>
    <xf numFmtId="287" fontId="51" fillId="0" borderId="0" applyFill="0" applyBorder="0" applyProtection="0"/>
    <xf numFmtId="0" fontId="136" fillId="0" borderId="7">
      <alignment horizontal="center"/>
    </xf>
    <xf numFmtId="0" fontId="136" fillId="0" borderId="7">
      <alignment horizontal="center"/>
    </xf>
    <xf numFmtId="0" fontId="128" fillId="0" borderId="0"/>
    <xf numFmtId="0" fontId="136" fillId="0" borderId="7">
      <alignment horizontal="centerContinuous"/>
    </xf>
    <xf numFmtId="0" fontId="136" fillId="0" borderId="7">
      <alignment horizontal="centerContinuous"/>
    </xf>
    <xf numFmtId="0" fontId="136" fillId="0" borderId="31">
      <alignment horizontal="centerContinuous"/>
    </xf>
    <xf numFmtId="0" fontId="136" fillId="0" borderId="31">
      <alignment horizontal="centerContinuous"/>
    </xf>
    <xf numFmtId="0" fontId="136" fillId="0" borderId="31">
      <alignment horizontal="centerContinuous"/>
    </xf>
    <xf numFmtId="0" fontId="136" fillId="0" borderId="31">
      <alignment horizontal="centerContinuous"/>
    </xf>
    <xf numFmtId="9" fontId="136" fillId="0" borderId="0">
      <alignment horizontal="centerContinuous"/>
    </xf>
    <xf numFmtId="9" fontId="136" fillId="0" borderId="0">
      <alignment horizontal="centerContinuous"/>
    </xf>
    <xf numFmtId="0" fontId="115" fillId="0" borderId="0" applyNumberFormat="0" applyFill="0" applyBorder="0" applyProtection="0">
      <alignment horizontal="left"/>
    </xf>
    <xf numFmtId="0" fontId="113" fillId="0" borderId="0" applyBorder="0" applyProtection="0">
      <alignment vertical="center"/>
    </xf>
    <xf numFmtId="0" fontId="115" fillId="0" borderId="0" applyNumberFormat="0" applyFill="0" applyBorder="0" applyProtection="0">
      <alignment horizontal="left"/>
    </xf>
    <xf numFmtId="187" fontId="21" fillId="0" borderId="0" applyFont="0" applyFill="0" applyBorder="0" applyAlignment="0" applyProtection="0"/>
    <xf numFmtId="0" fontId="61" fillId="0" borderId="0" applyBorder="0" applyProtection="0">
      <alignment horizontal="left"/>
    </xf>
    <xf numFmtId="0" fontId="157" fillId="0" borderId="0" applyNumberFormat="0" applyFill="0" applyBorder="0" applyProtection="0">
      <alignment horizontal="left"/>
    </xf>
    <xf numFmtId="0" fontId="223" fillId="0" borderId="0" applyFill="0" applyBorder="0" applyProtection="0"/>
    <xf numFmtId="0" fontId="100" fillId="0" borderId="0" applyNumberFormat="0" applyFill="0" applyBorder="0" applyProtection="0"/>
    <xf numFmtId="0" fontId="167" fillId="0" borderId="0" applyNumberFormat="0" applyFill="0" applyBorder="0" applyProtection="0"/>
    <xf numFmtId="0" fontId="51" fillId="0" borderId="0" applyFill="0" applyBorder="0" applyProtection="0">
      <alignment horizontal="left"/>
    </xf>
    <xf numFmtId="0" fontId="157" fillId="0" borderId="0" applyNumberFormat="0" applyFill="0" applyBorder="0" applyProtection="0"/>
    <xf numFmtId="0" fontId="22" fillId="0" borderId="24" applyFill="0" applyBorder="0" applyProtection="0">
      <alignment horizontal="left" vertical="top"/>
    </xf>
    <xf numFmtId="0" fontId="224" fillId="38" borderId="0" applyBorder="0">
      <alignment horizontal="left" vertical="center" indent="1"/>
    </xf>
    <xf numFmtId="0" fontId="225" fillId="0" borderId="0" applyNumberFormat="0" applyFill="0" applyBorder="0" applyProtection="0"/>
    <xf numFmtId="0" fontId="225" fillId="0" borderId="0" applyNumberFormat="0" applyFill="0" applyBorder="0" applyProtection="0"/>
    <xf numFmtId="0" fontId="226" fillId="0" borderId="0" applyNumberFormat="0" applyFill="0" applyBorder="0" applyProtection="0"/>
    <xf numFmtId="0" fontId="226" fillId="0" borderId="0" applyNumberFormat="0" applyFill="0" applyBorder="0" applyProtection="0"/>
    <xf numFmtId="0" fontId="225" fillId="0" borderId="0" applyNumberFormat="0" applyFill="0" applyBorder="0" applyProtection="0"/>
    <xf numFmtId="0" fontId="225" fillId="0" borderId="0"/>
    <xf numFmtId="288" fontId="52" fillId="56" borderId="0" applyFill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117" fillId="39" borderId="57" applyNumberFormat="0" applyBorder="0" applyProtection="0">
      <alignment horizontal="left" vertical="center"/>
    </xf>
    <xf numFmtId="289" fontId="53" fillId="0" borderId="0" applyNumberFormat="0" applyFill="0" applyBorder="0" applyAlignment="0" applyProtection="0"/>
    <xf numFmtId="0" fontId="226" fillId="0" borderId="0"/>
    <xf numFmtId="0" fontId="225" fillId="0" borderId="0"/>
    <xf numFmtId="0" fontId="137" fillId="0" borderId="21" applyNumberFormat="0" applyFont="0" applyFill="0" applyAlignment="0" applyProtection="0"/>
    <xf numFmtId="0" fontId="211" fillId="0" borderId="58" applyNumberFormat="0" applyFill="0" applyAlignment="0" applyProtection="0"/>
    <xf numFmtId="0" fontId="136" fillId="0" borderId="0">
      <alignment horizontal="centerContinuous"/>
    </xf>
    <xf numFmtId="0" fontId="136" fillId="0" borderId="0">
      <alignment horizontal="centerContinuous"/>
    </xf>
    <xf numFmtId="164" fontId="129" fillId="0" borderId="0" applyFont="0" applyFill="0" applyBorder="0">
      <alignment horizontal="right"/>
    </xf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262" fontId="21" fillId="0" borderId="0" applyNumberFormat="0"/>
    <xf numFmtId="262" fontId="21" fillId="0" borderId="0" applyNumberFormat="0"/>
    <xf numFmtId="262" fontId="21" fillId="0" borderId="0" applyNumberFormat="0"/>
    <xf numFmtId="262" fontId="21" fillId="0" borderId="0" applyNumberFormat="0"/>
    <xf numFmtId="290" fontId="21" fillId="0" borderId="0" applyFont="0" applyFill="0" applyBorder="0" applyAlignment="0" applyProtection="0"/>
    <xf numFmtId="291" fontId="181" fillId="0" borderId="0" applyFont="0" applyFill="0" applyBorder="0" applyAlignment="0" applyProtection="0"/>
    <xf numFmtId="44" fontId="59" fillId="0" borderId="0" applyFont="0" applyFill="0" applyBorder="0" applyAlignment="0" applyProtection="0"/>
    <xf numFmtId="0" fontId="198" fillId="0" borderId="0" applyFill="0" applyBorder="0" applyProtection="0">
      <alignment horizontal="right"/>
    </xf>
    <xf numFmtId="0" fontId="198" fillId="0" borderId="0" applyFill="0" applyBorder="0" applyProtection="0">
      <alignment horizontal="right"/>
    </xf>
    <xf numFmtId="0" fontId="205" fillId="0" borderId="9"/>
    <xf numFmtId="236" fontId="205" fillId="0" borderId="0">
      <alignment horizontal="right"/>
    </xf>
    <xf numFmtId="0" fontId="53" fillId="0" borderId="0" applyNumberFormat="0" applyFill="0" applyBorder="0" applyAlignment="0" applyProtection="0"/>
    <xf numFmtId="288" fontId="227" fillId="0" borderId="9">
      <alignment horizontal="right" vertical="top"/>
      <protection locked="0"/>
    </xf>
    <xf numFmtId="249" fontId="52" fillId="29" borderId="0" applyFill="0" applyBorder="0">
      <alignment horizontal="right" vertical="top"/>
    </xf>
    <xf numFmtId="249" fontId="51" fillId="0" borderId="0" applyFill="0" applyBorder="0">
      <alignment horizontal="right" vertical="top"/>
    </xf>
    <xf numFmtId="249" fontId="51" fillId="0" borderId="0" applyFill="0" applyBorder="0">
      <alignment horizontal="right" vertical="top"/>
    </xf>
    <xf numFmtId="0" fontId="110" fillId="39" borderId="0" applyNumberFormat="0" applyBorder="0" applyProtection="0">
      <alignment horizontal="left"/>
    </xf>
    <xf numFmtId="14" fontId="110" fillId="0" borderId="0" applyFont="0" applyFill="0" applyBorder="0" applyProtection="0"/>
    <xf numFmtId="1" fontId="63" fillId="0" borderId="0">
      <alignment horizontal="right"/>
    </xf>
    <xf numFmtId="1" fontId="110" fillId="0" borderId="0" applyFill="0" applyBorder="0" applyProtection="0">
      <alignment horizontal="center"/>
    </xf>
    <xf numFmtId="1" fontId="64" fillId="0" borderId="0" applyFont="0" applyFill="0" applyBorder="0" applyAlignment="0" applyProtection="0"/>
    <xf numFmtId="0" fontId="136" fillId="0" borderId="0">
      <alignment horizontal="centerContinuous"/>
    </xf>
    <xf numFmtId="0" fontId="136" fillId="0" borderId="0">
      <alignment horizontal="centerContinuous"/>
    </xf>
    <xf numFmtId="292" fontId="21" fillId="0" borderId="0" applyFont="0" applyFill="0" applyBorder="0" applyAlignment="0" applyProtection="0"/>
    <xf numFmtId="9" fontId="128" fillId="0" borderId="0">
      <alignment horizontal="left"/>
    </xf>
    <xf numFmtId="0" fontId="128" fillId="0" borderId="0">
      <alignment horizontal="left"/>
    </xf>
    <xf numFmtId="0" fontId="128" fillId="0" borderId="0">
      <alignment horizontal="left"/>
    </xf>
    <xf numFmtId="0" fontId="21" fillId="0" borderId="0"/>
    <xf numFmtId="293" fontId="228" fillId="0" borderId="0"/>
    <xf numFmtId="0" fontId="21" fillId="0" borderId="0">
      <alignment horizontal="left" wrapText="1"/>
    </xf>
    <xf numFmtId="43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21" fillId="0" borderId="0" applyFont="0" applyFill="0" applyBorder="0" applyAlignment="0" applyProtection="0"/>
    <xf numFmtId="0" fontId="21" fillId="0" borderId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6" fontId="21" fillId="0" borderId="0" applyFont="0" applyFill="0" applyBorder="0" applyAlignment="0" applyProtection="0"/>
    <xf numFmtId="187" fontId="21" fillId="0" borderId="0" applyFont="0" applyFill="0" applyBorder="0" applyAlignment="0" applyProtection="0"/>
    <xf numFmtId="187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7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7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7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7" fontId="21" fillId="0" borderId="0" applyFont="0" applyFill="0" applyBorder="0" applyAlignment="0" applyProtection="0"/>
    <xf numFmtId="187" fontId="21" fillId="0" borderId="0" applyFont="0" applyFill="0" applyBorder="0" applyAlignment="0" applyProtection="0"/>
    <xf numFmtId="187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7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7" fontId="21" fillId="0" borderId="0" applyFont="0" applyFill="0" applyBorder="0" applyAlignment="0" applyProtection="0"/>
    <xf numFmtId="187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7" fontId="21" fillId="0" borderId="0" applyFont="0" applyFill="0" applyBorder="0" applyAlignment="0" applyProtection="0"/>
    <xf numFmtId="187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7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7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7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7" fontId="21" fillId="0" borderId="0" applyFont="0" applyFill="0" applyBorder="0" applyAlignment="0" applyProtection="0"/>
    <xf numFmtId="187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7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9" fontId="21" fillId="0" borderId="0" applyFont="0" applyFill="0" applyBorder="0" applyAlignment="0" applyProtection="0"/>
    <xf numFmtId="190" fontId="21" fillId="0" borderId="0" applyFont="0" applyFill="0" applyBorder="0" applyAlignment="0" applyProtection="0"/>
    <xf numFmtId="189" fontId="21" fillId="0" borderId="0" applyFont="0" applyFill="0" applyBorder="0" applyAlignment="0" applyProtection="0"/>
    <xf numFmtId="190" fontId="21" fillId="0" borderId="0" applyFont="0" applyFill="0" applyBorder="0" applyAlignment="0" applyProtection="0"/>
    <xf numFmtId="189" fontId="21" fillId="0" borderId="0" applyFont="0" applyFill="0" applyBorder="0" applyAlignment="0" applyProtection="0"/>
    <xf numFmtId="189" fontId="21" fillId="0" borderId="0" applyFont="0" applyFill="0" applyBorder="0" applyAlignment="0" applyProtection="0"/>
    <xf numFmtId="190" fontId="21" fillId="0" borderId="0" applyFont="0" applyFill="0" applyBorder="0" applyAlignment="0" applyProtection="0"/>
    <xf numFmtId="190" fontId="21" fillId="0" borderId="0" applyFont="0" applyFill="0" applyBorder="0" applyAlignment="0" applyProtection="0"/>
    <xf numFmtId="190" fontId="21" fillId="0" borderId="0" applyFont="0" applyFill="0" applyBorder="0" applyAlignment="0" applyProtection="0"/>
    <xf numFmtId="0" fontId="21" fillId="0" borderId="0"/>
    <xf numFmtId="181" fontId="21" fillId="0" borderId="0" applyFont="0" applyFill="0" applyBorder="0" applyAlignment="0" applyProtection="0"/>
    <xf numFmtId="0" fontId="21" fillId="0" borderId="0"/>
    <xf numFmtId="181" fontId="21" fillId="0" borderId="0" applyFont="0" applyFill="0" applyBorder="0" applyAlignment="0" applyProtection="0"/>
    <xf numFmtId="0" fontId="21" fillId="0" borderId="0"/>
    <xf numFmtId="0" fontId="21" fillId="0" borderId="0"/>
    <xf numFmtId="181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7" fontId="21" fillId="0" borderId="0" applyFont="0" applyFill="0" applyBorder="0" applyAlignment="0" applyProtection="0"/>
    <xf numFmtId="187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7" fontId="21" fillId="0" borderId="0" applyFont="0" applyFill="0" applyBorder="0" applyAlignment="0" applyProtection="0"/>
    <xf numFmtId="187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7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0" fontId="21" fillId="0" borderId="0"/>
    <xf numFmtId="187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7" fontId="21" fillId="0" borderId="0" applyFont="0" applyFill="0" applyBorder="0" applyAlignment="0" applyProtection="0"/>
    <xf numFmtId="187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0" fontId="21" fillId="0" borderId="0"/>
    <xf numFmtId="3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 applyFont="0" applyFill="0" applyBorder="0" applyAlignment="0" applyProtection="0"/>
    <xf numFmtId="0" fontId="21" fillId="0" borderId="0"/>
    <xf numFmtId="3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/>
    <xf numFmtId="188" fontId="21" fillId="0" borderId="0" applyFont="0" applyFill="0" applyBorder="0" applyAlignment="0" applyProtection="0"/>
    <xf numFmtId="187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187" fontId="21" fillId="0" borderId="0" applyFont="0" applyFill="0" applyBorder="0" applyAlignment="0" applyProtection="0"/>
    <xf numFmtId="187" fontId="21" fillId="0" borderId="0" applyFont="0" applyFill="0" applyBorder="0" applyAlignment="0" applyProtection="0"/>
    <xf numFmtId="187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90" fontId="21" fillId="0" borderId="0" applyFont="0" applyFill="0" applyBorder="0" applyAlignment="0" applyProtection="0"/>
    <xf numFmtId="190" fontId="21" fillId="0" borderId="0" applyFont="0" applyFill="0" applyBorder="0" applyAlignment="0" applyProtection="0"/>
    <xf numFmtId="190" fontId="21" fillId="0" borderId="0" applyFont="0" applyFill="0" applyBorder="0" applyAlignment="0" applyProtection="0"/>
    <xf numFmtId="191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254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0" fontId="21" fillId="0" borderId="0"/>
    <xf numFmtId="191" fontId="21" fillId="0" borderId="0" applyFont="0" applyFill="0" applyBorder="0" applyAlignment="0" applyProtection="0"/>
    <xf numFmtId="254" fontId="21" fillId="0" borderId="0" applyFont="0" applyFill="0" applyBorder="0" applyAlignment="0" applyProtection="0"/>
    <xf numFmtId="169" fontId="21" fillId="0" borderId="0">
      <alignment horizontal="left" wrapText="1"/>
    </xf>
    <xf numFmtId="254" fontId="21" fillId="0" borderId="0" applyFont="0" applyFill="0" applyBorder="0" applyAlignment="0" applyProtection="0"/>
    <xf numFmtId="169" fontId="21" fillId="0" borderId="0">
      <alignment horizontal="left" wrapText="1"/>
    </xf>
    <xf numFmtId="169" fontId="21" fillId="0" borderId="0">
      <alignment horizontal="left" wrapText="1"/>
    </xf>
    <xf numFmtId="169" fontId="21" fillId="0" borderId="0">
      <alignment horizontal="left" wrapText="1"/>
    </xf>
    <xf numFmtId="169" fontId="21" fillId="0" borderId="0">
      <alignment horizontal="left" wrapText="1"/>
    </xf>
    <xf numFmtId="169" fontId="21" fillId="0" borderId="0">
      <alignment horizontal="left" wrapText="1"/>
    </xf>
    <xf numFmtId="169" fontId="21" fillId="0" borderId="0">
      <alignment horizontal="left" wrapText="1"/>
    </xf>
    <xf numFmtId="169" fontId="21" fillId="0" borderId="0">
      <alignment horizontal="left" wrapText="1"/>
    </xf>
    <xf numFmtId="193" fontId="21" fillId="0" borderId="0">
      <alignment horizontal="left" wrapText="1"/>
    </xf>
    <xf numFmtId="193" fontId="21" fillId="0" borderId="0">
      <alignment horizontal="left" wrapText="1"/>
    </xf>
    <xf numFmtId="169" fontId="21" fillId="0" borderId="0">
      <alignment horizontal="left" wrapText="1"/>
    </xf>
    <xf numFmtId="169" fontId="21" fillId="0" borderId="0">
      <alignment horizontal="left" wrapText="1"/>
    </xf>
    <xf numFmtId="195" fontId="21" fillId="0" borderId="0" applyFont="0" applyFill="0" applyBorder="0" applyAlignment="0" applyProtection="0"/>
    <xf numFmtId="197" fontId="21" fillId="0" borderId="0" applyFont="0" applyFill="0" applyBorder="0" applyAlignment="0" applyProtection="0"/>
    <xf numFmtId="0" fontId="21" fillId="0" borderId="0">
      <alignment horizontal="left" wrapText="1"/>
    </xf>
    <xf numFmtId="199" fontId="21" fillId="0" borderId="0" applyFont="0" applyFill="0" applyBorder="0" applyAlignment="0" applyProtection="0"/>
    <xf numFmtId="257" fontId="21" fillId="0" borderId="0"/>
    <xf numFmtId="201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169" fontId="21" fillId="0" borderId="0">
      <alignment horizontal="left" wrapText="1"/>
    </xf>
    <xf numFmtId="169" fontId="21" fillId="0" borderId="0">
      <alignment horizontal="left" wrapText="1"/>
    </xf>
    <xf numFmtId="169" fontId="21" fillId="0" borderId="0">
      <alignment horizontal="left" wrapText="1"/>
    </xf>
    <xf numFmtId="257" fontId="21" fillId="0" borderId="0"/>
    <xf numFmtId="0" fontId="21" fillId="0" borderId="0" applyFont="0" applyFill="0" applyBorder="0" applyAlignment="0" applyProtection="0"/>
    <xf numFmtId="169" fontId="21" fillId="0" borderId="0">
      <alignment horizontal="left" wrapText="1"/>
    </xf>
    <xf numFmtId="169" fontId="21" fillId="0" borderId="0">
      <alignment horizontal="left" wrapText="1"/>
    </xf>
    <xf numFmtId="257" fontId="21" fillId="0" borderId="0"/>
    <xf numFmtId="0" fontId="21" fillId="0" borderId="0"/>
    <xf numFmtId="0" fontId="21" fillId="0" borderId="0"/>
    <xf numFmtId="202" fontId="21" fillId="25" borderId="1">
      <alignment horizontal="center" vertical="center"/>
    </xf>
    <xf numFmtId="8" fontId="21" fillId="0" borderId="0" applyFont="0" applyFill="0" applyBorder="0" applyAlignment="0"/>
    <xf numFmtId="211" fontId="21" fillId="0" borderId="0" applyFont="0" applyFill="0" applyBorder="0" applyAlignment="0" applyProtection="0">
      <alignment vertical="top"/>
    </xf>
    <xf numFmtId="213" fontId="21" fillId="0" borderId="0" applyFont="0" applyFill="0" applyBorder="0" applyAlignment="0" applyProtection="0">
      <alignment horizontal="right"/>
    </xf>
    <xf numFmtId="216" fontId="21" fillId="0" borderId="0" applyFont="0" applyFill="0" applyBorder="0" applyAlignment="0" applyProtection="0"/>
    <xf numFmtId="218" fontId="21" fillId="28" borderId="0" applyFont="0" applyFill="0" applyBorder="0" applyAlignment="0"/>
    <xf numFmtId="277" fontId="191" fillId="0" borderId="0" applyFont="0" applyFill="0" applyBorder="0" applyProtection="0">
      <alignment horizontal="right"/>
    </xf>
    <xf numFmtId="277" fontId="191" fillId="0" borderId="0" applyFont="0" applyFill="0" applyBorder="0" applyProtection="0">
      <alignment horizontal="right"/>
    </xf>
    <xf numFmtId="277" fontId="191" fillId="0" borderId="0" applyFont="0" applyFill="0" applyBorder="0" applyProtection="0">
      <alignment horizontal="right"/>
    </xf>
    <xf numFmtId="37" fontId="21" fillId="0" borderId="0" applyFont="0" applyFill="0" applyBorder="0" applyAlignment="0" applyProtection="0"/>
    <xf numFmtId="221" fontId="21" fillId="0" borderId="0" applyFont="0" applyFill="0" applyBorder="0" applyAlignment="0" applyProtection="0">
      <alignment horizontal="left" wrapText="1"/>
    </xf>
    <xf numFmtId="277" fontId="191" fillId="0" borderId="0" applyFont="0" applyFill="0" applyBorder="0" applyProtection="0">
      <alignment horizontal="right"/>
    </xf>
    <xf numFmtId="277" fontId="191" fillId="0" borderId="0" applyFont="0" applyFill="0" applyBorder="0" applyProtection="0">
      <alignment horizontal="right"/>
    </xf>
    <xf numFmtId="277" fontId="191" fillId="0" borderId="0" applyFont="0" applyFill="0" applyBorder="0" applyProtection="0">
      <alignment horizontal="right"/>
    </xf>
    <xf numFmtId="0" fontId="21" fillId="6" borderId="16" applyNumberFormat="0" applyFont="0" applyAlignment="0" applyProtection="0"/>
    <xf numFmtId="229" fontId="21" fillId="0" borderId="0" applyFont="0" applyFill="0" applyBorder="0" applyAlignment="0"/>
    <xf numFmtId="231" fontId="21" fillId="0" borderId="0" applyFont="0" applyFill="0" applyBorder="0" applyAlignment="0"/>
    <xf numFmtId="169" fontId="21" fillId="0" borderId="0">
      <alignment horizontal="left" wrapText="1"/>
    </xf>
    <xf numFmtId="0" fontId="21" fillId="0" borderId="0"/>
    <xf numFmtId="0" fontId="21" fillId="0" borderId="0"/>
    <xf numFmtId="193" fontId="21" fillId="0" borderId="0">
      <alignment horizontal="left" wrapText="1"/>
    </xf>
    <xf numFmtId="235" fontId="21" fillId="0" borderId="0"/>
    <xf numFmtId="205" fontId="21" fillId="0" borderId="0">
      <alignment horizontal="left"/>
    </xf>
    <xf numFmtId="257" fontId="21" fillId="0" borderId="0"/>
    <xf numFmtId="257" fontId="21" fillId="0" borderId="0"/>
    <xf numFmtId="257" fontId="21" fillId="0" borderId="0"/>
    <xf numFmtId="254" fontId="21" fillId="0" borderId="0" applyFont="0" applyFill="0" applyBorder="0" applyAlignment="0" applyProtection="0"/>
    <xf numFmtId="254" fontId="21" fillId="0" borderId="0" applyFont="0" applyFill="0" applyBorder="0" applyAlignment="0" applyProtection="0"/>
    <xf numFmtId="254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168" fontId="21" fillId="0" borderId="0"/>
    <xf numFmtId="0" fontId="21" fillId="0" borderId="0"/>
    <xf numFmtId="191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90" fontId="21" fillId="0" borderId="0" applyFont="0" applyFill="0" applyBorder="0" applyAlignment="0" applyProtection="0"/>
    <xf numFmtId="208" fontId="21" fillId="0" borderId="0" applyFont="0" applyFill="0" applyBorder="0" applyAlignment="0"/>
    <xf numFmtId="220" fontId="21" fillId="0" borderId="0">
      <alignment horizontal="left"/>
    </xf>
    <xf numFmtId="43" fontId="241" fillId="0" borderId="0" applyFont="0" applyFill="0" applyBorder="0" applyAlignment="0" applyProtection="0"/>
    <xf numFmtId="43" fontId="241" fillId="0" borderId="0" applyFont="0" applyFill="0" applyBorder="0" applyAlignment="0" applyProtection="0"/>
    <xf numFmtId="43" fontId="241" fillId="0" borderId="0" applyFont="0" applyFill="0" applyBorder="0" applyAlignment="0" applyProtection="0"/>
    <xf numFmtId="43" fontId="241" fillId="0" borderId="0" applyFont="0" applyFill="0" applyBorder="0" applyAlignment="0" applyProtection="0"/>
    <xf numFmtId="0" fontId="242" fillId="0" borderId="0"/>
    <xf numFmtId="44" fontId="242" fillId="0" borderId="0" applyFont="0" applyFill="0" applyBorder="0" applyAlignment="0" applyProtection="0"/>
    <xf numFmtId="9" fontId="242" fillId="0" borderId="0" applyFont="0" applyFill="0" applyBorder="0" applyAlignment="0" applyProtection="0"/>
    <xf numFmtId="0" fontId="17" fillId="0" borderId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59" fillId="26" borderId="0" applyNumberFormat="0" applyBorder="0" applyAlignment="0" applyProtection="0"/>
    <xf numFmtId="0" fontId="59" fillId="26" borderId="0" applyNumberFormat="0" applyBorder="0" applyAlignment="0" applyProtection="0"/>
    <xf numFmtId="0" fontId="59" fillId="26" borderId="0" applyNumberFormat="0" applyBorder="0" applyAlignment="0" applyProtection="0"/>
    <xf numFmtId="0" fontId="246" fillId="3" borderId="0" applyNumberFormat="0" applyBorder="0" applyAlignment="0" applyProtection="0"/>
    <xf numFmtId="0" fontId="59" fillId="3" borderId="0" applyNumberFormat="0" applyBorder="0" applyAlignment="0" applyProtection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59" fillId="5" borderId="0" applyNumberFormat="0" applyBorder="0" applyAlignment="0" applyProtection="0"/>
    <xf numFmtId="0" fontId="59" fillId="5" borderId="0" applyNumberFormat="0" applyBorder="0" applyAlignment="0" applyProtection="0"/>
    <xf numFmtId="0" fontId="246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6" borderId="0" applyNumberFormat="0" applyBorder="0" applyAlignment="0" applyProtection="0"/>
    <xf numFmtId="0" fontId="59" fillId="6" borderId="0" applyNumberFormat="0" applyBorder="0" applyAlignment="0" applyProtection="0"/>
    <xf numFmtId="0" fontId="59" fillId="6" borderId="0" applyNumberFormat="0" applyBorder="0" applyAlignment="0" applyProtection="0"/>
    <xf numFmtId="0" fontId="59" fillId="6" borderId="0" applyNumberFormat="0" applyBorder="0" applyAlignment="0" applyProtection="0"/>
    <xf numFmtId="0" fontId="246" fillId="7" borderId="0" applyNumberFormat="0" applyBorder="0" applyAlignment="0" applyProtection="0"/>
    <xf numFmtId="0" fontId="59" fillId="7" borderId="0" applyNumberFormat="0" applyBorder="0" applyAlignment="0" applyProtection="0"/>
    <xf numFmtId="0" fontId="28" fillId="7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59" fillId="26" borderId="0" applyNumberFormat="0" applyBorder="0" applyAlignment="0" applyProtection="0"/>
    <xf numFmtId="0" fontId="59" fillId="26" borderId="0" applyNumberFormat="0" applyBorder="0" applyAlignment="0" applyProtection="0"/>
    <xf numFmtId="0" fontId="59" fillId="26" borderId="0" applyNumberFormat="0" applyBorder="0" applyAlignment="0" applyProtection="0"/>
    <xf numFmtId="0" fontId="246" fillId="8" borderId="0" applyNumberFormat="0" applyBorder="0" applyAlignment="0" applyProtection="0"/>
    <xf numFmtId="0" fontId="59" fillId="8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59" fillId="9" borderId="0" applyNumberFormat="0" applyBorder="0" applyAlignment="0" applyProtection="0"/>
    <xf numFmtId="0" fontId="59" fillId="9" borderId="0" applyNumberFormat="0" applyBorder="0" applyAlignment="0" applyProtection="0"/>
    <xf numFmtId="0" fontId="246" fillId="9" borderId="0" applyNumberFormat="0" applyBorder="0" applyAlignment="0" applyProtection="0"/>
    <xf numFmtId="0" fontId="28" fillId="4" borderId="0" applyNumberFormat="0" applyBorder="0" applyAlignment="0" applyProtection="0"/>
    <xf numFmtId="0" fontId="59" fillId="4" borderId="0" applyNumberFormat="0" applyBorder="0" applyAlignment="0" applyProtection="0"/>
    <xf numFmtId="0" fontId="59" fillId="4" borderId="0" applyNumberFormat="0" applyBorder="0" applyAlignment="0" applyProtection="0"/>
    <xf numFmtId="0" fontId="246" fillId="4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246" fillId="10" borderId="0" applyNumberFormat="0" applyBorder="0" applyAlignment="0" applyProtection="0"/>
    <xf numFmtId="0" fontId="59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59" fillId="11" borderId="0" applyNumberFormat="0" applyBorder="0" applyAlignment="0" applyProtection="0"/>
    <xf numFmtId="0" fontId="59" fillId="11" borderId="0" applyNumberFormat="0" applyBorder="0" applyAlignment="0" applyProtection="0"/>
    <xf numFmtId="0" fontId="246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59" fillId="12" borderId="0" applyNumberFormat="0" applyBorder="0" applyAlignment="0" applyProtection="0"/>
    <xf numFmtId="0" fontId="59" fillId="12" borderId="0" applyNumberFormat="0" applyBorder="0" applyAlignment="0" applyProtection="0"/>
    <xf numFmtId="0" fontId="59" fillId="12" borderId="0" applyNumberFormat="0" applyBorder="0" applyAlignment="0" applyProtection="0"/>
    <xf numFmtId="0" fontId="246" fillId="13" borderId="0" applyNumberFormat="0" applyBorder="0" applyAlignment="0" applyProtection="0"/>
    <xf numFmtId="0" fontId="59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246" fillId="8" borderId="0" applyNumberFormat="0" applyBorder="0" applyAlignment="0" applyProtection="0"/>
    <xf numFmtId="0" fontId="59" fillId="8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59" fillId="10" borderId="0" applyNumberFormat="0" applyBorder="0" applyAlignment="0" applyProtection="0"/>
    <xf numFmtId="0" fontId="59" fillId="10" borderId="0" applyNumberFormat="0" applyBorder="0" applyAlignment="0" applyProtection="0"/>
    <xf numFmtId="0" fontId="246" fillId="10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59" fillId="4" borderId="0" applyNumberFormat="0" applyBorder="0" applyAlignment="0" applyProtection="0"/>
    <xf numFmtId="0" fontId="59" fillId="4" borderId="0" applyNumberFormat="0" applyBorder="0" applyAlignment="0" applyProtection="0"/>
    <xf numFmtId="0" fontId="59" fillId="4" borderId="0" applyNumberFormat="0" applyBorder="0" applyAlignment="0" applyProtection="0"/>
    <xf numFmtId="0" fontId="246" fillId="14" borderId="0" applyNumberFormat="0" applyBorder="0" applyAlignment="0" applyProtection="0"/>
    <xf numFmtId="0" fontId="59" fillId="14" borderId="0" applyNumberFormat="0" applyBorder="0" applyAlignment="0" applyProtection="0"/>
    <xf numFmtId="0" fontId="28" fillId="14" borderId="0" applyNumberFormat="0" applyBorder="0" applyAlignment="0" applyProtection="0"/>
    <xf numFmtId="0" fontId="79" fillId="15" borderId="0" applyNumberFormat="0" applyBorder="0" applyAlignment="0" applyProtection="0"/>
    <xf numFmtId="0" fontId="127" fillId="15" borderId="0" applyNumberFormat="0" applyBorder="0" applyAlignment="0" applyProtection="0"/>
    <xf numFmtId="0" fontId="127" fillId="15" borderId="0" applyNumberFormat="0" applyBorder="0" applyAlignment="0" applyProtection="0"/>
    <xf numFmtId="0" fontId="127" fillId="15" borderId="0" applyNumberFormat="0" applyBorder="0" applyAlignment="0" applyProtection="0"/>
    <xf numFmtId="0" fontId="247" fillId="16" borderId="0" applyNumberFormat="0" applyBorder="0" applyAlignment="0" applyProtection="0"/>
    <xf numFmtId="0" fontId="127" fillId="16" borderId="0" applyNumberFormat="0" applyBorder="0" applyAlignment="0" applyProtection="0"/>
    <xf numFmtId="0" fontId="79" fillId="16" borderId="0" applyNumberFormat="0" applyBorder="0" applyAlignment="0" applyProtection="0"/>
    <xf numFmtId="0" fontId="127" fillId="11" borderId="0" applyNumberFormat="0" applyBorder="0" applyAlignment="0" applyProtection="0"/>
    <xf numFmtId="0" fontId="127" fillId="11" borderId="0" applyNumberFormat="0" applyBorder="0" applyAlignment="0" applyProtection="0"/>
    <xf numFmtId="0" fontId="247" fillId="11" borderId="0" applyNumberFormat="0" applyBorder="0" applyAlignment="0" applyProtection="0"/>
    <xf numFmtId="0" fontId="79" fillId="12" borderId="0" applyNumberFormat="0" applyBorder="0" applyAlignment="0" applyProtection="0"/>
    <xf numFmtId="0" fontId="127" fillId="12" borderId="0" applyNumberFormat="0" applyBorder="0" applyAlignment="0" applyProtection="0"/>
    <xf numFmtId="0" fontId="127" fillId="12" borderId="0" applyNumberFormat="0" applyBorder="0" applyAlignment="0" applyProtection="0"/>
    <xf numFmtId="0" fontId="127" fillId="12" borderId="0" applyNumberFormat="0" applyBorder="0" applyAlignment="0" applyProtection="0"/>
    <xf numFmtId="0" fontId="247" fillId="13" borderId="0" applyNumberFormat="0" applyBorder="0" applyAlignment="0" applyProtection="0"/>
    <xf numFmtId="0" fontId="127" fillId="13" borderId="0" applyNumberFormat="0" applyBorder="0" applyAlignment="0" applyProtection="0"/>
    <xf numFmtId="0" fontId="79" fillId="13" borderId="0" applyNumberFormat="0" applyBorder="0" applyAlignment="0" applyProtection="0"/>
    <xf numFmtId="0" fontId="79" fillId="57" borderId="0" applyNumberFormat="0" applyBorder="0" applyAlignment="0" applyProtection="0"/>
    <xf numFmtId="0" fontId="127" fillId="57" borderId="0" applyNumberFormat="0" applyBorder="0" applyAlignment="0" applyProtection="0"/>
    <xf numFmtId="0" fontId="127" fillId="57" borderId="0" applyNumberFormat="0" applyBorder="0" applyAlignment="0" applyProtection="0"/>
    <xf numFmtId="0" fontId="127" fillId="57" borderId="0" applyNumberFormat="0" applyBorder="0" applyAlignment="0" applyProtection="0"/>
    <xf numFmtId="0" fontId="247" fillId="18" borderId="0" applyNumberFormat="0" applyBorder="0" applyAlignment="0" applyProtection="0"/>
    <xf numFmtId="0" fontId="127" fillId="18" borderId="0" applyNumberFormat="0" applyBorder="0" applyAlignment="0" applyProtection="0"/>
    <xf numFmtId="0" fontId="79" fillId="18" borderId="0" applyNumberFormat="0" applyBorder="0" applyAlignment="0" applyProtection="0"/>
    <xf numFmtId="0" fontId="127" fillId="15" borderId="0" applyNumberFormat="0" applyBorder="0" applyAlignment="0" applyProtection="0"/>
    <xf numFmtId="0" fontId="127" fillId="15" borderId="0" applyNumberFormat="0" applyBorder="0" applyAlignment="0" applyProtection="0"/>
    <xf numFmtId="0" fontId="247" fillId="15" borderId="0" applyNumberFormat="0" applyBorder="0" applyAlignment="0" applyProtection="0"/>
    <xf numFmtId="0" fontId="79" fillId="11" borderId="0" applyNumberFormat="0" applyBorder="0" applyAlignment="0" applyProtection="0"/>
    <xf numFmtId="0" fontId="127" fillId="11" borderId="0" applyNumberFormat="0" applyBorder="0" applyAlignment="0" applyProtection="0"/>
    <xf numFmtId="0" fontId="127" fillId="11" borderId="0" applyNumberFormat="0" applyBorder="0" applyAlignment="0" applyProtection="0"/>
    <xf numFmtId="0" fontId="127" fillId="11" borderId="0" applyNumberFormat="0" applyBorder="0" applyAlignment="0" applyProtection="0"/>
    <xf numFmtId="0" fontId="247" fillId="19" borderId="0" applyNumberFormat="0" applyBorder="0" applyAlignment="0" applyProtection="0"/>
    <xf numFmtId="0" fontId="127" fillId="19" borderId="0" applyNumberFormat="0" applyBorder="0" applyAlignment="0" applyProtection="0"/>
    <xf numFmtId="0" fontId="79" fillId="19" borderId="0" applyNumberFormat="0" applyBorder="0" applyAlignment="0" applyProtection="0"/>
    <xf numFmtId="0" fontId="79" fillId="15" borderId="0" applyNumberFormat="0" applyBorder="0" applyAlignment="0" applyProtection="0"/>
    <xf numFmtId="0" fontId="127" fillId="15" borderId="0" applyNumberFormat="0" applyBorder="0" applyAlignment="0" applyProtection="0"/>
    <xf numFmtId="0" fontId="127" fillId="15" borderId="0" applyNumberFormat="0" applyBorder="0" applyAlignment="0" applyProtection="0"/>
    <xf numFmtId="0" fontId="127" fillId="15" borderId="0" applyNumberFormat="0" applyBorder="0" applyAlignment="0" applyProtection="0"/>
    <xf numFmtId="0" fontId="247" fillId="20" borderId="0" applyNumberFormat="0" applyBorder="0" applyAlignment="0" applyProtection="0"/>
    <xf numFmtId="0" fontId="127" fillId="20" borderId="0" applyNumberFormat="0" applyBorder="0" applyAlignment="0" applyProtection="0"/>
    <xf numFmtId="0" fontId="79" fillId="20" borderId="0" applyNumberFormat="0" applyBorder="0" applyAlignment="0" applyProtection="0"/>
    <xf numFmtId="0" fontId="127" fillId="22" borderId="0" applyNumberFormat="0" applyBorder="0" applyAlignment="0" applyProtection="0"/>
    <xf numFmtId="0" fontId="127" fillId="22" borderId="0" applyNumberFormat="0" applyBorder="0" applyAlignment="0" applyProtection="0"/>
    <xf numFmtId="0" fontId="247" fillId="22" borderId="0" applyNumberFormat="0" applyBorder="0" applyAlignment="0" applyProtection="0"/>
    <xf numFmtId="0" fontId="127" fillId="23" borderId="0" applyNumberFormat="0" applyBorder="0" applyAlignment="0" applyProtection="0"/>
    <xf numFmtId="0" fontId="127" fillId="23" borderId="0" applyNumberFormat="0" applyBorder="0" applyAlignment="0" applyProtection="0"/>
    <xf numFmtId="0" fontId="247" fillId="23" borderId="0" applyNumberFormat="0" applyBorder="0" applyAlignment="0" applyProtection="0"/>
    <xf numFmtId="0" fontId="79" fillId="24" borderId="0" applyNumberFormat="0" applyBorder="0" applyAlignment="0" applyProtection="0"/>
    <xf numFmtId="0" fontId="127" fillId="24" borderId="0" applyNumberFormat="0" applyBorder="0" applyAlignment="0" applyProtection="0"/>
    <xf numFmtId="0" fontId="127" fillId="24" borderId="0" applyNumberFormat="0" applyBorder="0" applyAlignment="0" applyProtection="0"/>
    <xf numFmtId="0" fontId="127" fillId="24" borderId="0" applyNumberFormat="0" applyBorder="0" applyAlignment="0" applyProtection="0"/>
    <xf numFmtId="0" fontId="247" fillId="18" borderId="0" applyNumberFormat="0" applyBorder="0" applyAlignment="0" applyProtection="0"/>
    <xf numFmtId="0" fontId="127" fillId="18" borderId="0" applyNumberFormat="0" applyBorder="0" applyAlignment="0" applyProtection="0"/>
    <xf numFmtId="0" fontId="79" fillId="18" borderId="0" applyNumberFormat="0" applyBorder="0" applyAlignment="0" applyProtection="0"/>
    <xf numFmtId="0" fontId="127" fillId="15" borderId="0" applyNumberFormat="0" applyBorder="0" applyAlignment="0" applyProtection="0"/>
    <xf numFmtId="0" fontId="127" fillId="15" borderId="0" applyNumberFormat="0" applyBorder="0" applyAlignment="0" applyProtection="0"/>
    <xf numFmtId="0" fontId="247" fillId="15" borderId="0" applyNumberFormat="0" applyBorder="0" applyAlignment="0" applyProtection="0"/>
    <xf numFmtId="0" fontId="127" fillId="21" borderId="0" applyNumberFormat="0" applyBorder="0" applyAlignment="0" applyProtection="0"/>
    <xf numFmtId="0" fontId="127" fillId="21" borderId="0" applyNumberFormat="0" applyBorder="0" applyAlignment="0" applyProtection="0"/>
    <xf numFmtId="0" fontId="247" fillId="21" borderId="0" applyNumberFormat="0" applyBorder="0" applyAlignment="0" applyProtection="0"/>
    <xf numFmtId="0" fontId="29" fillId="58" borderId="0" applyNumberFormat="0" applyBorder="0" applyAlignment="0" applyProtection="0"/>
    <xf numFmtId="0" fontId="229" fillId="58" borderId="0" applyNumberFormat="0" applyBorder="0" applyAlignment="0" applyProtection="0"/>
    <xf numFmtId="0" fontId="229" fillId="58" borderId="0" applyNumberFormat="0" applyBorder="0" applyAlignment="0" applyProtection="0"/>
    <xf numFmtId="0" fontId="229" fillId="58" borderId="0" applyNumberFormat="0" applyBorder="0" applyAlignment="0" applyProtection="0"/>
    <xf numFmtId="0" fontId="248" fillId="5" borderId="0" applyNumberFormat="0" applyBorder="0" applyAlignment="0" applyProtection="0"/>
    <xf numFmtId="0" fontId="229" fillId="5" borderId="0" applyNumberFormat="0" applyBorder="0" applyAlignment="0" applyProtection="0"/>
    <xf numFmtId="0" fontId="29" fillId="5" borderId="0" applyNumberFormat="0" applyBorder="0" applyAlignment="0" applyProtection="0"/>
    <xf numFmtId="0" fontId="230" fillId="26" borderId="4" applyNumberFormat="0" applyAlignment="0" applyProtection="0"/>
    <xf numFmtId="0" fontId="230" fillId="26" borderId="4" applyNumberFormat="0" applyAlignment="0" applyProtection="0"/>
    <xf numFmtId="0" fontId="230" fillId="26" borderId="4" applyNumberFormat="0" applyAlignment="0" applyProtection="0"/>
    <xf numFmtId="0" fontId="249" fillId="26" borderId="4" applyNumberFormat="0" applyAlignment="0" applyProtection="0"/>
    <xf numFmtId="0" fontId="83" fillId="57" borderId="5" applyNumberFormat="0" applyAlignment="0" applyProtection="0"/>
    <xf numFmtId="0" fontId="231" fillId="57" borderId="5" applyNumberFormat="0" applyAlignment="0" applyProtection="0"/>
    <xf numFmtId="0" fontId="231" fillId="57" borderId="5" applyNumberFormat="0" applyAlignment="0" applyProtection="0"/>
    <xf numFmtId="0" fontId="231" fillId="57" borderId="5" applyNumberFormat="0" applyAlignment="0" applyProtection="0"/>
    <xf numFmtId="0" fontId="250" fillId="27" borderId="5" applyNumberFormat="0" applyAlignment="0" applyProtection="0"/>
    <xf numFmtId="0" fontId="231" fillId="27" borderId="5" applyNumberFormat="0" applyAlignment="0" applyProtection="0"/>
    <xf numFmtId="0" fontId="83" fillId="27" borderId="5" applyNumberFormat="0" applyAlignment="0" applyProtection="0"/>
    <xf numFmtId="43" fontId="17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51" fillId="0" borderId="0" applyFont="0" applyFill="0" applyBorder="0" applyAlignment="0" applyProtection="0"/>
    <xf numFmtId="40" fontId="4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0" fontId="47" fillId="0" borderId="0" applyFont="0" applyFill="0" applyBorder="0" applyAlignment="0" applyProtection="0"/>
    <xf numFmtId="40" fontId="47" fillId="0" borderId="0" applyFont="0" applyFill="0" applyBorder="0" applyAlignment="0" applyProtection="0"/>
    <xf numFmtId="40" fontId="47" fillId="0" borderId="0" applyFont="0" applyFill="0" applyBorder="0" applyAlignment="0" applyProtection="0"/>
    <xf numFmtId="40" fontId="4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51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45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45" fillId="0" borderId="0" applyFont="0" applyFill="0" applyBorder="0" applyAlignment="0" applyProtection="0"/>
    <xf numFmtId="44" fontId="245" fillId="0" borderId="0" applyFont="0" applyFill="0" applyBorder="0" applyAlignment="0" applyProtection="0"/>
    <xf numFmtId="44" fontId="245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45" fillId="0" borderId="0" applyFont="0" applyFill="0" applyBorder="0" applyAlignment="0" applyProtection="0"/>
    <xf numFmtId="8" fontId="47" fillId="0" borderId="0" applyFont="0" applyFill="0" applyBorder="0" applyAlignment="0" applyProtection="0"/>
    <xf numFmtId="8" fontId="47" fillId="0" borderId="0" applyFont="0" applyFill="0" applyBorder="0" applyAlignment="0" applyProtection="0"/>
    <xf numFmtId="44" fontId="21" fillId="0" borderId="0" applyFont="0" applyFill="0" applyBorder="0" applyAlignment="0" applyProtection="0"/>
    <xf numFmtId="0" fontId="232" fillId="0" borderId="0" applyNumberFormat="0" applyFill="0" applyBorder="0" applyAlignment="0" applyProtection="0"/>
    <xf numFmtId="0" fontId="232" fillId="0" borderId="0" applyNumberFormat="0" applyFill="0" applyBorder="0" applyAlignment="0" applyProtection="0"/>
    <xf numFmtId="0" fontId="23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159" fillId="7" borderId="0" applyNumberFormat="0" applyBorder="0" applyAlignment="0" applyProtection="0"/>
    <xf numFmtId="0" fontId="159" fillId="7" borderId="0" applyNumberFormat="0" applyBorder="0" applyAlignment="0" applyProtection="0"/>
    <xf numFmtId="0" fontId="253" fillId="7" borderId="0" applyNumberFormat="0" applyBorder="0" applyAlignment="0" applyProtection="0"/>
    <xf numFmtId="0" fontId="254" fillId="0" borderId="60" applyNumberFormat="0" applyFill="0" applyAlignment="0" applyProtection="0"/>
    <xf numFmtId="0" fontId="255" fillId="0" borderId="60" applyNumberFormat="0" applyFill="0" applyAlignment="0" applyProtection="0"/>
    <xf numFmtId="0" fontId="255" fillId="0" borderId="60" applyNumberFormat="0" applyFill="0" applyAlignment="0" applyProtection="0"/>
    <xf numFmtId="0" fontId="255" fillId="0" borderId="60" applyNumberFormat="0" applyFill="0" applyAlignment="0" applyProtection="0"/>
    <xf numFmtId="0" fontId="256" fillId="0" borderId="35" applyNumberFormat="0" applyFill="0" applyAlignment="0" applyProtection="0"/>
    <xf numFmtId="0" fontId="233" fillId="0" borderId="35" applyNumberFormat="0" applyFill="0" applyAlignment="0" applyProtection="0"/>
    <xf numFmtId="0" fontId="243" fillId="0" borderId="35" applyNumberFormat="0" applyFill="0" applyAlignment="0" applyProtection="0"/>
    <xf numFmtId="0" fontId="257" fillId="0" borderId="61" applyNumberFormat="0" applyFill="0" applyAlignment="0" applyProtection="0"/>
    <xf numFmtId="0" fontId="258" fillId="0" borderId="61" applyNumberFormat="0" applyFill="0" applyAlignment="0" applyProtection="0"/>
    <xf numFmtId="0" fontId="258" fillId="0" borderId="61" applyNumberFormat="0" applyFill="0" applyAlignment="0" applyProtection="0"/>
    <xf numFmtId="0" fontId="258" fillId="0" borderId="61" applyNumberFormat="0" applyFill="0" applyAlignment="0" applyProtection="0"/>
    <xf numFmtId="0" fontId="259" fillId="0" borderId="36" applyNumberFormat="0" applyFill="0" applyAlignment="0" applyProtection="0"/>
    <xf numFmtId="0" fontId="234" fillId="0" borderId="36" applyNumberFormat="0" applyFill="0" applyAlignment="0" applyProtection="0"/>
    <xf numFmtId="0" fontId="244" fillId="0" borderId="36" applyNumberFormat="0" applyFill="0" applyAlignment="0" applyProtection="0"/>
    <xf numFmtId="0" fontId="40" fillId="0" borderId="12" applyNumberFormat="0" applyFill="0" applyAlignment="0" applyProtection="0"/>
    <xf numFmtId="0" fontId="260" fillId="0" borderId="12" applyNumberFormat="0" applyFill="0" applyAlignment="0" applyProtection="0"/>
    <xf numFmtId="0" fontId="260" fillId="0" borderId="12" applyNumberFormat="0" applyFill="0" applyAlignment="0" applyProtection="0"/>
    <xf numFmtId="0" fontId="260" fillId="0" borderId="12" applyNumberFormat="0" applyFill="0" applyAlignment="0" applyProtection="0"/>
    <xf numFmtId="0" fontId="261" fillId="0" borderId="37" applyNumberFormat="0" applyFill="0" applyAlignment="0" applyProtection="0"/>
    <xf numFmtId="0" fontId="235" fillId="0" borderId="37" applyNumberFormat="0" applyFill="0" applyAlignment="0" applyProtection="0"/>
    <xf numFmtId="0" fontId="96" fillId="0" borderId="37" applyNumberFormat="0" applyFill="0" applyAlignment="0" applyProtection="0"/>
    <xf numFmtId="0" fontId="40" fillId="0" borderId="0" applyNumberFormat="0" applyFill="0" applyBorder="0" applyAlignment="0" applyProtection="0"/>
    <xf numFmtId="0" fontId="260" fillId="0" borderId="0" applyNumberFormat="0" applyFill="0" applyBorder="0" applyAlignment="0" applyProtection="0"/>
    <xf numFmtId="0" fontId="260" fillId="0" borderId="0" applyNumberFormat="0" applyFill="0" applyBorder="0" applyAlignment="0" applyProtection="0"/>
    <xf numFmtId="0" fontId="260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235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55" fillId="4" borderId="4" applyNumberFormat="0" applyAlignment="0" applyProtection="0"/>
    <xf numFmtId="0" fontId="55" fillId="4" borderId="4" applyNumberFormat="0" applyAlignment="0" applyProtection="0"/>
    <xf numFmtId="0" fontId="55" fillId="4" borderId="4" applyNumberFormat="0" applyAlignment="0" applyProtection="0"/>
    <xf numFmtId="0" fontId="262" fillId="4" borderId="4" applyNumberFormat="0" applyAlignment="0" applyProtection="0"/>
    <xf numFmtId="0" fontId="236" fillId="0" borderId="14" applyNumberFormat="0" applyFill="0" applyAlignment="0" applyProtection="0"/>
    <xf numFmtId="0" fontId="236" fillId="0" borderId="14" applyNumberFormat="0" applyFill="0" applyAlignment="0" applyProtection="0"/>
    <xf numFmtId="0" fontId="236" fillId="0" borderId="14" applyNumberFormat="0" applyFill="0" applyAlignment="0" applyProtection="0"/>
    <xf numFmtId="0" fontId="263" fillId="0" borderId="14" applyNumberFormat="0" applyFill="0" applyAlignment="0" applyProtection="0"/>
    <xf numFmtId="0" fontId="237" fillId="12" borderId="0" applyNumberFormat="0" applyBorder="0" applyAlignment="0" applyProtection="0"/>
    <xf numFmtId="0" fontId="237" fillId="12" borderId="0" applyNumberFormat="0" applyBorder="0" applyAlignment="0" applyProtection="0"/>
    <xf numFmtId="0" fontId="237" fillId="12" borderId="0" applyNumberFormat="0" applyBorder="0" applyAlignment="0" applyProtection="0"/>
    <xf numFmtId="0" fontId="264" fillId="12" borderId="0" applyNumberFormat="0" applyBorder="0" applyAlignment="0" applyProtection="0"/>
    <xf numFmtId="0" fontId="240" fillId="0" borderId="0"/>
    <xf numFmtId="0" fontId="245" fillId="0" borderId="0"/>
    <xf numFmtId="37" fontId="44" fillId="0" borderId="0"/>
    <xf numFmtId="0" fontId="44" fillId="0" borderId="0"/>
    <xf numFmtId="0" fontId="4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38" fontId="21" fillId="0" borderId="0"/>
    <xf numFmtId="38" fontId="21" fillId="0" borderId="0"/>
    <xf numFmtId="38" fontId="21" fillId="0" borderId="0"/>
    <xf numFmtId="38" fontId="21" fillId="0" borderId="0"/>
    <xf numFmtId="0" fontId="1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38" fontId="21" fillId="0" borderId="0"/>
    <xf numFmtId="38" fontId="21" fillId="0" borderId="0"/>
    <xf numFmtId="38" fontId="21" fillId="0" borderId="0"/>
    <xf numFmtId="38" fontId="21" fillId="0" borderId="0"/>
    <xf numFmtId="38" fontId="21" fillId="0" borderId="0"/>
    <xf numFmtId="38" fontId="21" fillId="0" borderId="0"/>
    <xf numFmtId="38" fontId="21" fillId="0" borderId="0"/>
    <xf numFmtId="38" fontId="21" fillId="0" borderId="0"/>
    <xf numFmtId="38" fontId="21" fillId="0" borderId="0"/>
    <xf numFmtId="38" fontId="21" fillId="0" borderId="0"/>
    <xf numFmtId="0" fontId="265" fillId="0" borderId="0"/>
    <xf numFmtId="0" fontId="265" fillId="0" borderId="0"/>
    <xf numFmtId="0" fontId="245" fillId="0" borderId="0"/>
    <xf numFmtId="0" fontId="47" fillId="0" borderId="0"/>
    <xf numFmtId="0" fontId="245" fillId="0" borderId="0"/>
    <xf numFmtId="0" fontId="245" fillId="0" borderId="0"/>
    <xf numFmtId="0" fontId="21" fillId="0" borderId="0"/>
    <xf numFmtId="0" fontId="265" fillId="0" borderId="0"/>
    <xf numFmtId="38" fontId="21" fillId="0" borderId="0"/>
    <xf numFmtId="38" fontId="21" fillId="0" borderId="0"/>
    <xf numFmtId="38" fontId="21" fillId="0" borderId="0"/>
    <xf numFmtId="38" fontId="21" fillId="0" borderId="0"/>
    <xf numFmtId="38" fontId="2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1" fillId="0" borderId="0"/>
    <xf numFmtId="0" fontId="21" fillId="0" borderId="0"/>
    <xf numFmtId="0" fontId="47" fillId="0" borderId="0"/>
    <xf numFmtId="0" fontId="245" fillId="0" borderId="0"/>
    <xf numFmtId="0" fontId="245" fillId="0" borderId="0"/>
    <xf numFmtId="0" fontId="21" fillId="0" borderId="0"/>
    <xf numFmtId="0" fontId="47" fillId="0" borderId="0"/>
    <xf numFmtId="0" fontId="2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1" fillId="0" borderId="0"/>
    <xf numFmtId="0" fontId="240" fillId="0" borderId="0"/>
    <xf numFmtId="0" fontId="240" fillId="0" borderId="0"/>
    <xf numFmtId="0" fontId="240" fillId="0" borderId="0"/>
    <xf numFmtId="0" fontId="21" fillId="6" borderId="16" applyNumberFormat="0" applyFont="0" applyAlignment="0" applyProtection="0"/>
    <xf numFmtId="0" fontId="21" fillId="6" borderId="4" applyNumberFormat="0" applyFont="0" applyAlignment="0" applyProtection="0"/>
    <xf numFmtId="0" fontId="21" fillId="6" borderId="4" applyNumberFormat="0" applyFont="0" applyAlignment="0" applyProtection="0"/>
    <xf numFmtId="0" fontId="21" fillId="6" borderId="4" applyNumberFormat="0" applyFont="0" applyAlignment="0" applyProtection="0"/>
    <xf numFmtId="0" fontId="21" fillId="6" borderId="4" applyNumberFormat="0" applyFont="0" applyAlignment="0" applyProtection="0"/>
    <xf numFmtId="0" fontId="21" fillId="6" borderId="4" applyNumberFormat="0" applyFont="0" applyAlignment="0" applyProtection="0"/>
    <xf numFmtId="0" fontId="21" fillId="6" borderId="4" applyNumberFormat="0" applyFont="0" applyAlignment="0" applyProtection="0"/>
    <xf numFmtId="0" fontId="21" fillId="6" borderId="4" applyNumberFormat="0" applyFont="0" applyAlignment="0" applyProtection="0"/>
    <xf numFmtId="0" fontId="21" fillId="6" borderId="4" applyNumberFormat="0" applyFont="0" applyAlignment="0" applyProtection="0"/>
    <xf numFmtId="0" fontId="21" fillId="6" borderId="4" applyNumberFormat="0" applyFont="0" applyAlignment="0" applyProtection="0"/>
    <xf numFmtId="0" fontId="21" fillId="6" borderId="4" applyNumberFormat="0" applyFont="0" applyAlignment="0" applyProtection="0"/>
    <xf numFmtId="0" fontId="21" fillId="6" borderId="4" applyNumberFormat="0" applyFont="0" applyAlignment="0" applyProtection="0"/>
    <xf numFmtId="0" fontId="21" fillId="6" borderId="4" applyNumberFormat="0" applyFont="0" applyAlignment="0" applyProtection="0"/>
    <xf numFmtId="0" fontId="21" fillId="6" borderId="4" applyNumberFormat="0" applyFont="0" applyAlignment="0" applyProtection="0"/>
    <xf numFmtId="0" fontId="21" fillId="6" borderId="4" applyNumberFormat="0" applyFont="0" applyAlignment="0" applyProtection="0"/>
    <xf numFmtId="0" fontId="21" fillId="6" borderId="4" applyNumberFormat="0" applyFont="0" applyAlignment="0" applyProtection="0"/>
    <xf numFmtId="0" fontId="21" fillId="6" borderId="4" applyNumberFormat="0" applyFont="0" applyAlignment="0" applyProtection="0"/>
    <xf numFmtId="0" fontId="21" fillId="6" borderId="4" applyNumberFormat="0" applyFont="0" applyAlignment="0" applyProtection="0"/>
    <xf numFmtId="0" fontId="21" fillId="6" borderId="4" applyNumberFormat="0" applyFont="0" applyAlignment="0" applyProtection="0"/>
    <xf numFmtId="0" fontId="21" fillId="6" borderId="4" applyNumberFormat="0" applyFont="0" applyAlignment="0" applyProtection="0"/>
    <xf numFmtId="0" fontId="238" fillId="26" borderId="17" applyNumberFormat="0" applyAlignment="0" applyProtection="0"/>
    <xf numFmtId="0" fontId="238" fillId="26" borderId="17" applyNumberFormat="0" applyAlignment="0" applyProtection="0"/>
    <xf numFmtId="0" fontId="238" fillId="26" borderId="17" applyNumberFormat="0" applyAlignment="0" applyProtection="0"/>
    <xf numFmtId="0" fontId="266" fillId="26" borderId="17" applyNumberFormat="0" applyAlignment="0" applyProtection="0"/>
    <xf numFmtId="9" fontId="1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47" fillId="0" borderId="0" applyNumberFormat="0" applyFont="0" applyFill="0" applyBorder="0" applyAlignment="0" applyProtection="0">
      <alignment horizontal="left"/>
    </xf>
    <xf numFmtId="0" fontId="47" fillId="0" borderId="0" applyNumberFormat="0" applyFont="0" applyFill="0" applyBorder="0" applyAlignment="0" applyProtection="0">
      <alignment horizontal="left"/>
    </xf>
    <xf numFmtId="0" fontId="47" fillId="0" borderId="0" applyNumberFormat="0" applyFont="0" applyFill="0" applyBorder="0" applyAlignment="0" applyProtection="0">
      <alignment horizontal="left"/>
    </xf>
    <xf numFmtId="0" fontId="47" fillId="0" borderId="0" applyNumberFormat="0" applyFont="0" applyFill="0" applyBorder="0" applyAlignment="0" applyProtection="0">
      <alignment horizontal="left"/>
    </xf>
    <xf numFmtId="0" fontId="47" fillId="0" borderId="0" applyNumberFormat="0" applyFont="0" applyFill="0" applyBorder="0" applyAlignment="0" applyProtection="0">
      <alignment horizontal="left"/>
    </xf>
    <xf numFmtId="0" fontId="47" fillId="0" borderId="0" applyNumberFormat="0" applyFont="0" applyFill="0" applyBorder="0" applyAlignment="0" applyProtection="0">
      <alignment horizontal="left"/>
    </xf>
    <xf numFmtId="0" fontId="47" fillId="0" borderId="0" applyNumberFormat="0" applyFont="0" applyFill="0" applyBorder="0" applyAlignment="0" applyProtection="0">
      <alignment horizontal="left"/>
    </xf>
    <xf numFmtId="0" fontId="47" fillId="0" borderId="0" applyNumberFormat="0" applyFont="0" applyFill="0" applyBorder="0" applyAlignment="0" applyProtection="0">
      <alignment horizontal="left"/>
    </xf>
    <xf numFmtId="15" fontId="47" fillId="0" borderId="0" applyFont="0" applyFill="0" applyBorder="0" applyAlignment="0" applyProtection="0"/>
    <xf numFmtId="15" fontId="47" fillId="0" borderId="0" applyFont="0" applyFill="0" applyBorder="0" applyAlignment="0" applyProtection="0"/>
    <xf numFmtId="15" fontId="47" fillId="0" borderId="0" applyFont="0" applyFill="0" applyBorder="0" applyAlignment="0" applyProtection="0"/>
    <xf numFmtId="15" fontId="47" fillId="0" borderId="0" applyFont="0" applyFill="0" applyBorder="0" applyAlignment="0" applyProtection="0"/>
    <xf numFmtId="15" fontId="47" fillId="0" borderId="0" applyFont="0" applyFill="0" applyBorder="0" applyAlignment="0" applyProtection="0"/>
    <xf numFmtId="15" fontId="47" fillId="0" borderId="0" applyFont="0" applyFill="0" applyBorder="0" applyAlignment="0" applyProtection="0"/>
    <xf numFmtId="15" fontId="47" fillId="0" borderId="0" applyFont="0" applyFill="0" applyBorder="0" applyAlignment="0" applyProtection="0"/>
    <xf numFmtId="15" fontId="47" fillId="0" borderId="0" applyFont="0" applyFill="0" applyBorder="0" applyAlignment="0" applyProtection="0"/>
    <xf numFmtId="4" fontId="47" fillId="0" borderId="0" applyFont="0" applyFill="0" applyBorder="0" applyAlignment="0" applyProtection="0"/>
    <xf numFmtId="4" fontId="47" fillId="0" borderId="0" applyFont="0" applyFill="0" applyBorder="0" applyAlignment="0" applyProtection="0"/>
    <xf numFmtId="4" fontId="47" fillId="0" borderId="0" applyFont="0" applyFill="0" applyBorder="0" applyAlignment="0" applyProtection="0"/>
    <xf numFmtId="4" fontId="47" fillId="0" borderId="0" applyFont="0" applyFill="0" applyBorder="0" applyAlignment="0" applyProtection="0"/>
    <xf numFmtId="4" fontId="47" fillId="0" borderId="0" applyFont="0" applyFill="0" applyBorder="0" applyAlignment="0" applyProtection="0"/>
    <xf numFmtId="4" fontId="47" fillId="0" borderId="0" applyFont="0" applyFill="0" applyBorder="0" applyAlignment="0" applyProtection="0"/>
    <xf numFmtId="4" fontId="47" fillId="0" borderId="0" applyFont="0" applyFill="0" applyBorder="0" applyAlignment="0" applyProtection="0"/>
    <xf numFmtId="4" fontId="47" fillId="0" borderId="0" applyFont="0" applyFill="0" applyBorder="0" applyAlignment="0" applyProtection="0"/>
    <xf numFmtId="0" fontId="48" fillId="0" borderId="2">
      <alignment horizontal="center"/>
    </xf>
    <xf numFmtId="0" fontId="48" fillId="0" borderId="2">
      <alignment horizontal="center"/>
    </xf>
    <xf numFmtId="0" fontId="48" fillId="0" borderId="2">
      <alignment horizontal="center"/>
    </xf>
    <xf numFmtId="0" fontId="48" fillId="0" borderId="2">
      <alignment horizontal="center"/>
    </xf>
    <xf numFmtId="0" fontId="48" fillId="0" borderId="2">
      <alignment horizontal="center"/>
    </xf>
    <xf numFmtId="0" fontId="48" fillId="0" borderId="2">
      <alignment horizontal="center"/>
    </xf>
    <xf numFmtId="0" fontId="48" fillId="0" borderId="2">
      <alignment horizontal="center"/>
    </xf>
    <xf numFmtId="0" fontId="48" fillId="0" borderId="2">
      <alignment horizontal="center"/>
    </xf>
    <xf numFmtId="0" fontId="48" fillId="0" borderId="2">
      <alignment horizontal="center"/>
    </xf>
    <xf numFmtId="0" fontId="48" fillId="0" borderId="2">
      <alignment horizontal="center"/>
    </xf>
    <xf numFmtId="0" fontId="48" fillId="0" borderId="2">
      <alignment horizontal="center"/>
    </xf>
    <xf numFmtId="0" fontId="48" fillId="0" borderId="2">
      <alignment horizontal="center"/>
    </xf>
    <xf numFmtId="0" fontId="48" fillId="0" borderId="2">
      <alignment horizontal="center"/>
    </xf>
    <xf numFmtId="0" fontId="48" fillId="0" borderId="2">
      <alignment horizontal="center"/>
    </xf>
    <xf numFmtId="0" fontId="48" fillId="0" borderId="2">
      <alignment horizontal="center"/>
    </xf>
    <xf numFmtId="0" fontId="48" fillId="0" borderId="2">
      <alignment horizontal="center"/>
    </xf>
    <xf numFmtId="3" fontId="47" fillId="0" borderId="0" applyFont="0" applyFill="0" applyBorder="0" applyAlignment="0" applyProtection="0"/>
    <xf numFmtId="3" fontId="47" fillId="0" borderId="0" applyFont="0" applyFill="0" applyBorder="0" applyAlignment="0" applyProtection="0"/>
    <xf numFmtId="3" fontId="47" fillId="0" borderId="0" applyFont="0" applyFill="0" applyBorder="0" applyAlignment="0" applyProtection="0"/>
    <xf numFmtId="3" fontId="47" fillId="0" borderId="0" applyFont="0" applyFill="0" applyBorder="0" applyAlignment="0" applyProtection="0"/>
    <xf numFmtId="3" fontId="47" fillId="0" borderId="0" applyFont="0" applyFill="0" applyBorder="0" applyAlignment="0" applyProtection="0"/>
    <xf numFmtId="3" fontId="47" fillId="0" borderId="0" applyFont="0" applyFill="0" applyBorder="0" applyAlignment="0" applyProtection="0"/>
    <xf numFmtId="3" fontId="47" fillId="0" borderId="0" applyFont="0" applyFill="0" applyBorder="0" applyAlignment="0" applyProtection="0"/>
    <xf numFmtId="3" fontId="47" fillId="0" borderId="0" applyFont="0" applyFill="0" applyBorder="0" applyAlignment="0" applyProtection="0"/>
    <xf numFmtId="0" fontId="47" fillId="31" borderId="0" applyNumberFormat="0" applyFont="0" applyBorder="0" applyAlignment="0" applyProtection="0"/>
    <xf numFmtId="0" fontId="47" fillId="31" borderId="0" applyNumberFormat="0" applyFont="0" applyBorder="0" applyAlignment="0" applyProtection="0"/>
    <xf numFmtId="0" fontId="47" fillId="31" borderId="0" applyNumberFormat="0" applyFont="0" applyBorder="0" applyAlignment="0" applyProtection="0"/>
    <xf numFmtId="0" fontId="47" fillId="31" borderId="0" applyNumberFormat="0" applyFont="0" applyBorder="0" applyAlignment="0" applyProtection="0"/>
    <xf numFmtId="0" fontId="47" fillId="31" borderId="0" applyNumberFormat="0" applyFont="0" applyBorder="0" applyAlignment="0" applyProtection="0"/>
    <xf numFmtId="0" fontId="47" fillId="31" borderId="0" applyNumberFormat="0" applyFont="0" applyBorder="0" applyAlignment="0" applyProtection="0"/>
    <xf numFmtId="0" fontId="47" fillId="31" borderId="0" applyNumberFormat="0" applyFont="0" applyBorder="0" applyAlignment="0" applyProtection="0"/>
    <xf numFmtId="0" fontId="47" fillId="31" borderId="0" applyNumberFormat="0" applyFont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32" fillId="0" borderId="62" applyNumberFormat="0" applyFill="0" applyAlignment="0" applyProtection="0"/>
    <xf numFmtId="0" fontId="211" fillId="0" borderId="62" applyNumberFormat="0" applyFill="0" applyAlignment="0" applyProtection="0"/>
    <xf numFmtId="0" fontId="211" fillId="0" borderId="62" applyNumberFormat="0" applyFill="0" applyAlignment="0" applyProtection="0"/>
    <xf numFmtId="0" fontId="211" fillId="0" borderId="62" applyNumberFormat="0" applyFill="0" applyAlignment="0" applyProtection="0"/>
    <xf numFmtId="0" fontId="267" fillId="0" borderId="58" applyNumberFormat="0" applyFill="0" applyAlignment="0" applyProtection="0"/>
    <xf numFmtId="0" fontId="211" fillId="0" borderId="58" applyNumberFormat="0" applyFill="0" applyAlignment="0" applyProtection="0"/>
    <xf numFmtId="0" fontId="32" fillId="0" borderId="58" applyNumberFormat="0" applyFill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68" fillId="0" borderId="0" applyNumberForma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1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9" fontId="1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51" fillId="0" borderId="0" applyFont="0" applyFill="0" applyBorder="0" applyAlignment="0" applyProtection="0"/>
    <xf numFmtId="40" fontId="47" fillId="0" borderId="0" applyFont="0" applyFill="0" applyBorder="0" applyAlignment="0" applyProtection="0"/>
    <xf numFmtId="40" fontId="47" fillId="0" borderId="0" applyFont="0" applyFill="0" applyBorder="0" applyAlignment="0" applyProtection="0"/>
    <xf numFmtId="9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0" fontId="126" fillId="0" borderId="0" applyNumberFormat="0" applyFill="0" applyBorder="0" applyAlignment="0" applyProtection="0">
      <alignment vertical="top"/>
      <protection locked="0"/>
    </xf>
    <xf numFmtId="0" fontId="22" fillId="29" borderId="0"/>
    <xf numFmtId="168" fontId="21" fillId="0" borderId="0"/>
    <xf numFmtId="0" fontId="269" fillId="59" borderId="0" applyNumberFormat="0" applyBorder="0" applyAlignment="0" applyProtection="0"/>
    <xf numFmtId="0" fontId="47" fillId="0" borderId="0"/>
    <xf numFmtId="0" fontId="47" fillId="0" borderId="0"/>
    <xf numFmtId="0" fontId="21" fillId="0" borderId="0"/>
    <xf numFmtId="0" fontId="21" fillId="0" borderId="0"/>
    <xf numFmtId="0" fontId="16" fillId="0" borderId="0"/>
    <xf numFmtId="0" fontId="21" fillId="0" borderId="0" applyNumberFormat="0" applyFill="0" applyBorder="0" applyAlignment="0" applyProtection="0"/>
    <xf numFmtId="0" fontId="16" fillId="0" borderId="0"/>
    <xf numFmtId="0" fontId="270" fillId="0" borderId="0"/>
    <xf numFmtId="0" fontId="270" fillId="0" borderId="0"/>
    <xf numFmtId="0" fontId="21" fillId="0" borderId="0"/>
    <xf numFmtId="0" fontId="47" fillId="0" borderId="0"/>
    <xf numFmtId="0" fontId="47" fillId="0" borderId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168" fontId="21" fillId="0" borderId="0"/>
    <xf numFmtId="0" fontId="47" fillId="0" borderId="0" applyNumberFormat="0" applyFont="0" applyFill="0" applyBorder="0" applyAlignment="0" applyProtection="0">
      <alignment horizontal="left"/>
    </xf>
    <xf numFmtId="0" fontId="47" fillId="0" borderId="0" applyNumberFormat="0" applyFont="0" applyFill="0" applyBorder="0" applyAlignment="0" applyProtection="0">
      <alignment horizontal="left"/>
    </xf>
    <xf numFmtId="0" fontId="47" fillId="0" borderId="0" applyNumberFormat="0" applyFont="0" applyFill="0" applyBorder="0" applyAlignment="0" applyProtection="0">
      <alignment horizontal="left"/>
    </xf>
    <xf numFmtId="44" fontId="16" fillId="0" borderId="0" applyFont="0" applyFill="0" applyBorder="0" applyAlignment="0" applyProtection="0"/>
    <xf numFmtId="15" fontId="47" fillId="0" borderId="0" applyFont="0" applyFill="0" applyBorder="0" applyAlignment="0" applyProtection="0"/>
    <xf numFmtId="15" fontId="47" fillId="0" borderId="0" applyFont="0" applyFill="0" applyBorder="0" applyAlignment="0" applyProtection="0"/>
    <xf numFmtId="15" fontId="47" fillId="0" borderId="0" applyFont="0" applyFill="0" applyBorder="0" applyAlignment="0" applyProtection="0"/>
    <xf numFmtId="4" fontId="47" fillId="0" borderId="0" applyFont="0" applyFill="0" applyBorder="0" applyAlignment="0" applyProtection="0"/>
    <xf numFmtId="4" fontId="47" fillId="0" borderId="0" applyFont="0" applyFill="0" applyBorder="0" applyAlignment="0" applyProtection="0"/>
    <xf numFmtId="4" fontId="47" fillId="0" borderId="0" applyFont="0" applyFill="0" applyBorder="0" applyAlignment="0" applyProtection="0"/>
    <xf numFmtId="3" fontId="47" fillId="0" borderId="0" applyFont="0" applyFill="0" applyBorder="0" applyAlignment="0" applyProtection="0"/>
    <xf numFmtId="3" fontId="47" fillId="0" borderId="0" applyFont="0" applyFill="0" applyBorder="0" applyAlignment="0" applyProtection="0"/>
    <xf numFmtId="3" fontId="47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21" fillId="0" borderId="0" applyNumberFormat="0">
      <alignment horizontal="right" vertical="top" wrapText="1"/>
    </xf>
    <xf numFmtId="0" fontId="21" fillId="0" borderId="0" applyNumberFormat="0">
      <alignment horizontal="left" vertical="top" wrapText="1"/>
    </xf>
    <xf numFmtId="0" fontId="120" fillId="0" borderId="0"/>
    <xf numFmtId="0" fontId="271" fillId="0" borderId="0"/>
    <xf numFmtId="0" fontId="272" fillId="60" borderId="0">
      <alignment horizontal="left" vertical="center"/>
    </xf>
    <xf numFmtId="0" fontId="25" fillId="0" borderId="63" applyNumberFormat="0">
      <alignment horizontal="right"/>
    </xf>
    <xf numFmtId="0" fontId="25" fillId="0" borderId="63">
      <alignment horizontal="left"/>
    </xf>
    <xf numFmtId="168" fontId="21" fillId="0" borderId="0"/>
    <xf numFmtId="44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272" fillId="60" borderId="0">
      <alignment horizontal="left" vertical="center"/>
    </xf>
    <xf numFmtId="0" fontId="16" fillId="0" borderId="0"/>
    <xf numFmtId="0" fontId="272" fillId="60" borderId="0">
      <alignment horizontal="left" vertical="center"/>
    </xf>
    <xf numFmtId="0" fontId="15" fillId="0" borderId="0"/>
    <xf numFmtId="43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8" fontId="21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68" fontId="21" fillId="0" borderId="0"/>
    <xf numFmtId="44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72" fillId="60" borderId="0">
      <alignment horizontal="left" vertical="center"/>
    </xf>
    <xf numFmtId="0" fontId="15" fillId="0" borderId="0"/>
    <xf numFmtId="0" fontId="272" fillId="60" borderId="0">
      <alignment horizontal="left" vertical="center"/>
    </xf>
    <xf numFmtId="0" fontId="14" fillId="0" borderId="0"/>
    <xf numFmtId="43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168" fontId="21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72" fillId="60" borderId="0">
      <alignment horizontal="left" vertical="center"/>
    </xf>
    <xf numFmtId="0" fontId="13" fillId="0" borderId="0"/>
    <xf numFmtId="43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168" fontId="21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272" fillId="60" borderId="0">
      <alignment horizontal="left" vertical="center"/>
    </xf>
    <xf numFmtId="40" fontId="4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40" fillId="0" borderId="0" applyFont="0" applyFill="0" applyBorder="0" applyAlignment="0" applyProtection="0"/>
    <xf numFmtId="3" fontId="21" fillId="0" borderId="0" applyFont="0" applyFill="0" applyBorder="0" applyAlignment="0" applyProtection="0"/>
    <xf numFmtId="44" fontId="240" fillId="0" borderId="0" applyFont="0" applyFill="0" applyBorder="0" applyAlignment="0" applyProtection="0"/>
    <xf numFmtId="44" fontId="21" fillId="0" borderId="0" applyFont="0" applyFill="0" applyBorder="0" applyAlignment="0" applyProtection="0"/>
    <xf numFmtId="0" fontId="84" fillId="0" borderId="0" applyFont="0" applyFill="0" applyBorder="0" applyAlignment="0" applyProtection="0">
      <alignment horizontal="right"/>
    </xf>
    <xf numFmtId="254" fontId="21" fillId="0" borderId="0" applyFont="0" applyFill="0" applyBorder="0" applyAlignment="0" applyProtection="0"/>
    <xf numFmtId="257" fontId="21" fillId="0" borderId="0"/>
    <xf numFmtId="272" fontId="128" fillId="0" borderId="0">
      <alignment horizontal="right"/>
    </xf>
    <xf numFmtId="277" fontId="191" fillId="0" borderId="0" applyFont="0" applyFill="0" applyBorder="0" applyProtection="0">
      <alignment horizontal="right"/>
    </xf>
    <xf numFmtId="277" fontId="191" fillId="0" borderId="0" applyFont="0" applyFill="0" applyBorder="0" applyProtection="0">
      <alignment horizontal="right"/>
    </xf>
    <xf numFmtId="272" fontId="128" fillId="0" borderId="0">
      <alignment horizontal="right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0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4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22" fillId="0" borderId="0" applyFont="0" applyFill="0" applyBorder="0" applyAlignment="0" applyProtection="0"/>
    <xf numFmtId="257" fontId="21" fillId="0" borderId="0"/>
    <xf numFmtId="254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0" fontId="121" fillId="0" borderId="0" applyNumberForma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272" fillId="60" borderId="0">
      <alignment horizontal="left"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0" fillId="0" borderId="0"/>
    <xf numFmtId="43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21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9" fontId="8" fillId="0" borderId="0" applyFont="0" applyFill="0" applyBorder="0" applyAlignment="0" applyProtection="0"/>
    <xf numFmtId="0" fontId="21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278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294" fontId="28" fillId="0" borderId="0"/>
    <xf numFmtId="0" fontId="6" fillId="0" borderId="0"/>
    <xf numFmtId="44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279" fillId="62" borderId="0" applyBorder="0"/>
    <xf numFmtId="41" fontId="280" fillId="63" borderId="0" applyNumberFormat="0"/>
    <xf numFmtId="9" fontId="28" fillId="0" borderId="0" applyFont="0" applyFill="0" applyBorder="0" applyAlignment="0" applyProtection="0"/>
    <xf numFmtId="41" fontId="280" fillId="63" borderId="9" applyNumberFormat="0"/>
    <xf numFmtId="43" fontId="28" fillId="0" borderId="0" applyFont="0" applyFill="0" applyBorder="0" applyAlignment="0" applyProtection="0"/>
    <xf numFmtId="41" fontId="28" fillId="0" borderId="0" applyFont="0" applyFill="0" applyBorder="0" applyAlignment="0" applyProtection="0"/>
    <xf numFmtId="14" fontId="281" fillId="64" borderId="9" applyNumberFormat="0"/>
    <xf numFmtId="0" fontId="282" fillId="65" borderId="9" applyNumberFormat="0"/>
    <xf numFmtId="9" fontId="270" fillId="0" borderId="0" applyFont="0" applyFill="0" applyBorder="0" applyAlignment="0" applyProtection="0"/>
    <xf numFmtId="0" fontId="270" fillId="0" borderId="0"/>
    <xf numFmtId="0" fontId="283" fillId="66" borderId="0">
      <alignment horizontal="left" vertical="center"/>
    </xf>
    <xf numFmtId="215" fontId="6" fillId="0" borderId="0" applyFont="0" applyFill="0" applyBorder="0" applyAlignment="0" applyProtection="0"/>
    <xf numFmtId="0" fontId="286" fillId="0" borderId="0"/>
    <xf numFmtId="0" fontId="21" fillId="0" borderId="0"/>
    <xf numFmtId="0" fontId="52" fillId="0" borderId="0"/>
    <xf numFmtId="0" fontId="21" fillId="0" borderId="0"/>
    <xf numFmtId="9" fontId="6" fillId="0" borderId="0" applyFont="0" applyFill="0" applyBorder="0" applyAlignment="0" applyProtection="0"/>
    <xf numFmtId="43" fontId="284" fillId="0" borderId="0" applyFont="0" applyFill="0" applyBorder="0" applyAlignment="0" applyProtection="0"/>
    <xf numFmtId="295" fontId="21" fillId="0" borderId="0" applyFont="0" applyFill="0" applyBorder="0" applyProtection="0">
      <alignment vertical="top"/>
    </xf>
    <xf numFmtId="0" fontId="21" fillId="0" borderId="0"/>
    <xf numFmtId="0" fontId="287" fillId="0" borderId="0"/>
    <xf numFmtId="0" fontId="6" fillId="0" borderId="0"/>
    <xf numFmtId="0" fontId="288" fillId="0" borderId="0"/>
    <xf numFmtId="9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289" fillId="0" borderId="0" applyBorder="0"/>
    <xf numFmtId="0" fontId="287" fillId="0" borderId="0"/>
    <xf numFmtId="0" fontId="307" fillId="0" borderId="0" applyNumberFormat="0" applyFill="0" applyBorder="0" applyAlignment="0" applyProtection="0"/>
    <xf numFmtId="0" fontId="290" fillId="0" borderId="64" applyNumberFormat="0" applyFill="0" applyAlignment="0" applyProtection="0"/>
    <xf numFmtId="0" fontId="291" fillId="0" borderId="65" applyNumberFormat="0" applyFill="0" applyAlignment="0" applyProtection="0"/>
    <xf numFmtId="0" fontId="292" fillId="0" borderId="66" applyNumberFormat="0" applyFill="0" applyAlignment="0" applyProtection="0"/>
    <xf numFmtId="0" fontId="293" fillId="0" borderId="0" applyNumberFormat="0" applyFill="0" applyBorder="0" applyAlignment="0" applyProtection="0"/>
    <xf numFmtId="0" fontId="301" fillId="0" borderId="0" applyProtection="0"/>
    <xf numFmtId="0" fontId="302" fillId="69" borderId="0" applyProtection="0">
      <alignment vertical="center"/>
    </xf>
    <xf numFmtId="0" fontId="287" fillId="72" borderId="0" applyProtection="0">
      <alignment vertical="center"/>
    </xf>
    <xf numFmtId="0" fontId="298" fillId="70" borderId="0" applyProtection="0">
      <alignment horizontal="center" vertical="center" readingOrder="1"/>
    </xf>
    <xf numFmtId="0" fontId="303" fillId="67" borderId="0" applyProtection="0">
      <alignment horizontal="left" vertical="center" readingOrder="1"/>
    </xf>
    <xf numFmtId="0" fontId="298" fillId="68" borderId="0" applyProtection="0">
      <alignment horizontal="center" vertical="center" wrapText="1" readingOrder="1"/>
    </xf>
    <xf numFmtId="0" fontId="303" fillId="68" borderId="0" applyProtection="0">
      <alignment horizontal="left" vertical="center" readingOrder="1"/>
    </xf>
    <xf numFmtId="0" fontId="304" fillId="0" borderId="0" applyProtection="0">
      <alignment vertical="center"/>
    </xf>
    <xf numFmtId="0" fontId="305" fillId="71" borderId="0" applyProtection="0">
      <alignment vertical="center" readingOrder="1"/>
    </xf>
    <xf numFmtId="0" fontId="306" fillId="0" borderId="0" applyProtection="0">
      <alignment horizontal="right" vertical="center" readingOrder="1"/>
    </xf>
    <xf numFmtId="298" fontId="22" fillId="0" borderId="0" applyProtection="0"/>
    <xf numFmtId="296" fontId="22" fillId="0" borderId="0" applyProtection="0"/>
    <xf numFmtId="0" fontId="295" fillId="0" borderId="67" applyNumberFormat="0" applyProtection="0">
      <alignment vertical="center"/>
    </xf>
    <xf numFmtId="0" fontId="296" fillId="0" borderId="0" applyNumberFormat="0" applyProtection="0">
      <alignment vertical="center"/>
    </xf>
    <xf numFmtId="0" fontId="297" fillId="0" borderId="0" applyNumberFormat="0" applyProtection="0">
      <alignment vertical="center"/>
    </xf>
    <xf numFmtId="297" fontId="298" fillId="70" borderId="68" applyProtection="0">
      <alignment vertical="center" readingOrder="1"/>
    </xf>
    <xf numFmtId="297" fontId="298" fillId="68" borderId="68" applyProtection="0">
      <alignment vertical="center" readingOrder="1"/>
    </xf>
    <xf numFmtId="297" fontId="299" fillId="0" borderId="67" applyProtection="0">
      <alignment vertical="center" readingOrder="1"/>
    </xf>
    <xf numFmtId="0" fontId="287" fillId="0" borderId="0" applyNumberFormat="0" applyProtection="0">
      <alignment vertical="center"/>
    </xf>
    <xf numFmtId="0" fontId="287" fillId="0" borderId="67" applyProtection="0">
      <alignment vertical="center" wrapText="1" readingOrder="1"/>
    </xf>
    <xf numFmtId="298" fontId="294" fillId="0" borderId="69" applyProtection="0">
      <alignment vertical="center"/>
    </xf>
    <xf numFmtId="0" fontId="300" fillId="0" borderId="0" applyProtection="0">
      <alignment vertical="top"/>
    </xf>
    <xf numFmtId="0" fontId="287" fillId="0" borderId="0"/>
    <xf numFmtId="0" fontId="21" fillId="0" borderId="0"/>
    <xf numFmtId="0" fontId="21" fillId="0" borderId="0"/>
    <xf numFmtId="0" fontId="6" fillId="0" borderId="0"/>
    <xf numFmtId="9" fontId="288" fillId="0" borderId="0" applyFont="0" applyFill="0" applyBorder="0" applyAlignment="0" applyProtection="0"/>
    <xf numFmtId="0" fontId="6" fillId="0" borderId="0"/>
    <xf numFmtId="43" fontId="288" fillId="0" borderId="0" applyFont="0" applyFill="0" applyBorder="0" applyAlignment="0" applyProtection="0"/>
    <xf numFmtId="0" fontId="21" fillId="0" borderId="0"/>
    <xf numFmtId="0" fontId="6" fillId="0" borderId="0"/>
    <xf numFmtId="0" fontId="21" fillId="0" borderId="0"/>
    <xf numFmtId="0" fontId="6" fillId="0" borderId="0"/>
    <xf numFmtId="44" fontId="21" fillId="0" borderId="0" applyFont="0" applyFill="0" applyBorder="0" applyAlignment="0" applyProtection="0"/>
    <xf numFmtId="9" fontId="289" fillId="0" borderId="0" applyFont="0" applyFill="0" applyBorder="0" applyAlignment="0" applyProtection="0"/>
    <xf numFmtId="44" fontId="287" fillId="0" borderId="0" applyFont="0" applyFill="0" applyBorder="0" applyAlignment="0" applyProtection="0"/>
    <xf numFmtId="0" fontId="6" fillId="0" borderId="0"/>
    <xf numFmtId="0" fontId="285" fillId="0" borderId="0"/>
    <xf numFmtId="43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308" fillId="0" borderId="70" applyNumberFormat="0" applyFont="0" applyProtection="0">
      <alignment wrapText="1"/>
    </xf>
    <xf numFmtId="0" fontId="308" fillId="0" borderId="0" applyNumberFormat="0" applyFill="0" applyBorder="0" applyAlignment="0" applyProtection="0"/>
    <xf numFmtId="0" fontId="308" fillId="0" borderId="71" applyNumberFormat="0" applyProtection="0">
      <alignment wrapText="1"/>
    </xf>
    <xf numFmtId="0" fontId="309" fillId="0" borderId="72" applyNumberFormat="0" applyProtection="0">
      <alignment wrapText="1"/>
    </xf>
    <xf numFmtId="0" fontId="309" fillId="0" borderId="73" applyNumberFormat="0" applyProtection="0">
      <alignment wrapText="1"/>
    </xf>
    <xf numFmtId="0" fontId="310" fillId="0" borderId="0" applyNumberFormat="0" applyProtection="0">
      <alignment horizontal="left"/>
    </xf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278" fillId="0" borderId="0" applyFont="0" applyFill="0" applyBorder="0" applyAlignment="0" applyProtection="0"/>
    <xf numFmtId="0" fontId="313" fillId="0" borderId="0" applyNumberForma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38" fontId="316" fillId="0" borderId="0">
      <protection locked="0"/>
    </xf>
    <xf numFmtId="0" fontId="5" fillId="0" borderId="0"/>
    <xf numFmtId="0" fontId="317" fillId="0" borderId="0" applyNumberFormat="0" applyFont="0" applyFill="0" applyBorder="0" applyAlignment="0" applyProtection="0">
      <alignment horizontal="left"/>
    </xf>
    <xf numFmtId="15" fontId="317" fillId="0" borderId="0" applyFont="0" applyFill="0" applyBorder="0" applyAlignment="0" applyProtection="0"/>
    <xf numFmtId="4" fontId="317" fillId="0" borderId="0" applyFont="0" applyFill="0" applyBorder="0" applyAlignment="0" applyProtection="0"/>
    <xf numFmtId="0" fontId="318" fillId="0" borderId="2">
      <alignment horizontal="center"/>
    </xf>
    <xf numFmtId="3" fontId="317" fillId="0" borderId="0" applyFont="0" applyFill="0" applyBorder="0" applyAlignment="0" applyProtection="0"/>
    <xf numFmtId="0" fontId="317" fillId="31" borderId="0" applyNumberFormat="0" applyFon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270" fillId="0" borderId="0" applyFont="0" applyFill="0" applyBorder="0" applyAlignment="0" applyProtection="0"/>
    <xf numFmtId="0" fontId="314" fillId="0" borderId="0"/>
    <xf numFmtId="43" fontId="314" fillId="0" borderId="0" applyFont="0" applyFill="0" applyBorder="0" applyAlignment="0" applyProtection="0"/>
    <xf numFmtId="9" fontId="314" fillId="0" borderId="0" applyFont="0" applyFill="0" applyBorder="0" applyAlignment="0" applyProtection="0"/>
    <xf numFmtId="43" fontId="93" fillId="0" borderId="0" applyFont="0" applyFill="0" applyBorder="0" applyAlignment="0" applyProtection="0"/>
    <xf numFmtId="0" fontId="314" fillId="0" borderId="0"/>
    <xf numFmtId="0" fontId="24" fillId="0" borderId="0"/>
    <xf numFmtId="9" fontId="25" fillId="0" borderId="0" applyFont="0" applyFill="0" applyBorder="0" applyAlignment="0" applyProtection="0"/>
    <xf numFmtId="38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0" fontId="319" fillId="0" borderId="0"/>
    <xf numFmtId="40" fontId="21" fillId="0" borderId="0" applyFont="0" applyFill="0" applyBorder="0" applyAlignment="0" applyProtection="0"/>
    <xf numFmtId="38" fontId="21" fillId="0" borderId="0" applyFont="0" applyFill="0" applyBorder="0" applyAlignment="0" applyProtection="0"/>
    <xf numFmtId="8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320" fillId="0" borderId="0" applyNumberFormat="0" applyFill="0" applyBorder="0" applyAlignment="0" applyProtection="0"/>
    <xf numFmtId="0" fontId="321" fillId="75" borderId="77">
      <alignment horizontal="left"/>
    </xf>
    <xf numFmtId="38" fontId="321" fillId="75" borderId="77"/>
    <xf numFmtId="0" fontId="322" fillId="63" borderId="76" applyProtection="0"/>
    <xf numFmtId="300" fontId="321" fillId="76" borderId="77">
      <alignment horizontal="center"/>
    </xf>
    <xf numFmtId="9" fontId="322" fillId="63" borderId="76" applyProtection="0">
      <alignment horizontal="center"/>
    </xf>
    <xf numFmtId="38" fontId="321" fillId="75" borderId="77"/>
    <xf numFmtId="0" fontId="323" fillId="0" borderId="0">
      <alignment horizontal="center"/>
    </xf>
    <xf numFmtId="0" fontId="324" fillId="77" borderId="76" applyNumberFormat="0" applyAlignment="0" applyProtection="0"/>
    <xf numFmtId="0" fontId="315" fillId="0" borderId="7">
      <alignment horizontal="center" wrapText="1"/>
    </xf>
    <xf numFmtId="9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5" fontId="21" fillId="0" borderId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1" fillId="0" borderId="0"/>
    <xf numFmtId="0" fontId="240" fillId="0" borderId="0"/>
    <xf numFmtId="0" fontId="21" fillId="0" borderId="0"/>
    <xf numFmtId="9" fontId="240" fillId="0" borderId="0" applyFont="0" applyFill="0" applyBorder="0" applyAlignment="0" applyProtection="0"/>
    <xf numFmtId="0" fontId="45" fillId="0" borderId="0" applyNumberFormat="0" applyFill="0" applyBorder="0" applyAlignment="0" applyProtection="0"/>
    <xf numFmtId="9" fontId="1" fillId="0" borderId="0" applyFont="0" applyFill="0" applyBorder="0" applyAlignment="0" applyProtection="0"/>
    <xf numFmtId="9" fontId="21" fillId="0" borderId="0"/>
    <xf numFmtId="9" fontId="2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245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314" fillId="0" borderId="0" applyBorder="0">
      <alignment wrapText="1"/>
    </xf>
    <xf numFmtId="44" fontId="21" fillId="0" borderId="0" applyFont="0" applyFill="0" applyBorder="0" applyAlignment="0" applyProtection="0"/>
  </cellStyleXfs>
  <cellXfs count="257">
    <xf numFmtId="0" fontId="0" fillId="0" borderId="0" xfId="0"/>
    <xf numFmtId="0" fontId="33" fillId="0" borderId="0" xfId="0" applyFont="1"/>
    <xf numFmtId="164" fontId="33" fillId="0" borderId="0" xfId="0" applyNumberFormat="1" applyFont="1"/>
    <xf numFmtId="37" fontId="33" fillId="0" borderId="0" xfId="0" applyNumberFormat="1" applyFont="1"/>
    <xf numFmtId="0" fontId="21" fillId="0" borderId="0" xfId="0" applyFont="1"/>
    <xf numFmtId="37" fontId="25" fillId="0" borderId="23" xfId="0" applyNumberFormat="1" applyFont="1" applyBorder="1"/>
    <xf numFmtId="8" fontId="33" fillId="0" borderId="0" xfId="0" applyNumberFormat="1" applyFont="1"/>
    <xf numFmtId="3" fontId="33" fillId="0" borderId="0" xfId="0" applyNumberFormat="1" applyFont="1"/>
    <xf numFmtId="43" fontId="33" fillId="0" borderId="0" xfId="0" applyNumberFormat="1" applyFont="1"/>
    <xf numFmtId="179" fontId="33" fillId="0" borderId="0" xfId="436" applyNumberFormat="1" applyFont="1" applyFill="1"/>
    <xf numFmtId="0" fontId="25" fillId="61" borderId="0" xfId="0" applyFont="1" applyFill="1"/>
    <xf numFmtId="0" fontId="25" fillId="61" borderId="0" xfId="0" applyFont="1" applyFill="1" applyAlignment="1">
      <alignment horizontal="center"/>
    </xf>
    <xf numFmtId="0" fontId="26" fillId="61" borderId="7" xfId="0" applyFont="1" applyFill="1" applyBorder="1" applyAlignment="1">
      <alignment horizontal="center" vertical="center" wrapText="1"/>
    </xf>
    <xf numFmtId="0" fontId="25" fillId="61" borderId="7" xfId="0" applyFont="1" applyFill="1" applyBorder="1" applyAlignment="1">
      <alignment horizontal="center" vertical="center" wrapText="1"/>
    </xf>
    <xf numFmtId="0" fontId="25" fillId="61" borderId="19" xfId="0" applyFont="1" applyFill="1" applyBorder="1" applyAlignment="1">
      <alignment horizontal="left"/>
    </xf>
    <xf numFmtId="0" fontId="25" fillId="61" borderId="0" xfId="0" applyFont="1" applyFill="1" applyAlignment="1">
      <alignment horizontal="left"/>
    </xf>
    <xf numFmtId="0" fontId="25" fillId="61" borderId="0" xfId="0" applyFont="1" applyFill="1" applyAlignment="1">
      <alignment horizontal="left" vertical="center" wrapText="1"/>
    </xf>
    <xf numFmtId="0" fontId="25" fillId="61" borderId="0" xfId="0" applyFont="1" applyFill="1" applyAlignment="1">
      <alignment vertical="center" wrapText="1"/>
    </xf>
    <xf numFmtId="0" fontId="25" fillId="61" borderId="0" xfId="0" applyFont="1" applyFill="1" applyAlignment="1">
      <alignment horizontal="left" vertical="center"/>
    </xf>
    <xf numFmtId="38" fontId="123" fillId="61" borderId="0" xfId="0" applyNumberFormat="1" applyFont="1" applyFill="1"/>
    <xf numFmtId="43" fontId="25" fillId="61" borderId="0" xfId="0" applyNumberFormat="1" applyFont="1" applyFill="1" applyAlignment="1">
      <alignment horizontal="left" vertical="center"/>
    </xf>
    <xf numFmtId="0" fontId="58" fillId="61" borderId="0" xfId="0" applyFont="1" applyFill="1" applyAlignment="1">
      <alignment vertical="center"/>
    </xf>
    <xf numFmtId="37" fontId="33" fillId="0" borderId="19" xfId="0" applyNumberFormat="1" applyFont="1" applyBorder="1"/>
    <xf numFmtId="0" fontId="57" fillId="0" borderId="0" xfId="0" applyFont="1"/>
    <xf numFmtId="0" fontId="240" fillId="0" borderId="0" xfId="0" applyFont="1"/>
    <xf numFmtId="0" fontId="276" fillId="0" borderId="0" xfId="0" applyFont="1" applyAlignment="1">
      <alignment horizontal="center"/>
    </xf>
    <xf numFmtId="0" fontId="276" fillId="0" borderId="0" xfId="0" applyFont="1"/>
    <xf numFmtId="0" fontId="240" fillId="0" borderId="0" xfId="0" applyFont="1" applyAlignment="1">
      <alignment horizontal="center"/>
    </xf>
    <xf numFmtId="164" fontId="240" fillId="0" borderId="0" xfId="424" applyNumberFormat="1" applyFont="1"/>
    <xf numFmtId="164" fontId="240" fillId="0" borderId="7" xfId="424" applyNumberFormat="1" applyFont="1" applyFill="1" applyBorder="1"/>
    <xf numFmtId="164" fontId="240" fillId="0" borderId="0" xfId="424" applyNumberFormat="1" applyFont="1" applyFill="1"/>
    <xf numFmtId="171" fontId="276" fillId="0" borderId="0" xfId="436" applyNumberFormat="1" applyFont="1"/>
    <xf numFmtId="164" fontId="240" fillId="0" borderId="0" xfId="0" applyNumberFormat="1" applyFont="1"/>
    <xf numFmtId="171" fontId="240" fillId="0" borderId="0" xfId="0" applyNumberFormat="1" applyFont="1"/>
    <xf numFmtId="164" fontId="240" fillId="0" borderId="7" xfId="424" applyNumberFormat="1" applyFont="1" applyBorder="1"/>
    <xf numFmtId="171" fontId="240" fillId="0" borderId="0" xfId="436" applyNumberFormat="1" applyFont="1"/>
    <xf numFmtId="9" fontId="240" fillId="0" borderId="7" xfId="0" applyNumberFormat="1" applyFont="1" applyBorder="1"/>
    <xf numFmtId="0" fontId="240" fillId="0" borderId="7" xfId="0" applyFont="1" applyBorder="1"/>
    <xf numFmtId="171" fontId="33" fillId="0" borderId="0" xfId="436" applyNumberFormat="1" applyFont="1" applyFill="1"/>
    <xf numFmtId="171" fontId="33" fillId="0" borderId="0" xfId="0" applyNumberFormat="1" applyFont="1"/>
    <xf numFmtId="174" fontId="33" fillId="0" borderId="0" xfId="553" applyNumberFormat="1" applyFont="1" applyFill="1"/>
    <xf numFmtId="38" fontId="123" fillId="61" borderId="7" xfId="0" applyNumberFormat="1" applyFont="1" applyFill="1" applyBorder="1"/>
    <xf numFmtId="0" fontId="21" fillId="0" borderId="7" xfId="0" applyFont="1" applyBorder="1"/>
    <xf numFmtId="171" fontId="33" fillId="0" borderId="7" xfId="436" applyNumberFormat="1" applyFont="1" applyFill="1" applyBorder="1"/>
    <xf numFmtId="171" fontId="33" fillId="0" borderId="7" xfId="0" applyNumberFormat="1" applyFont="1" applyBorder="1"/>
    <xf numFmtId="0" fontId="21" fillId="0" borderId="11" xfId="0" applyFont="1" applyBorder="1"/>
    <xf numFmtId="171" fontId="33" fillId="0" borderId="11" xfId="436" applyNumberFormat="1" applyFont="1" applyFill="1" applyBorder="1"/>
    <xf numFmtId="43" fontId="33" fillId="0" borderId="0" xfId="424" applyFont="1" applyFill="1"/>
    <xf numFmtId="3" fontId="33" fillId="0" borderId="7" xfId="0" applyNumberFormat="1" applyFont="1" applyBorder="1"/>
    <xf numFmtId="164" fontId="21" fillId="61" borderId="0" xfId="424" applyNumberFormat="1" applyFont="1" applyFill="1" applyBorder="1" applyAlignment="1">
      <alignment vertical="center"/>
    </xf>
    <xf numFmtId="0" fontId="21" fillId="61" borderId="0" xfId="0" applyFont="1" applyFill="1" applyAlignment="1">
      <alignment vertical="center"/>
    </xf>
    <xf numFmtId="0" fontId="21" fillId="0" borderId="0" xfId="0" applyFont="1" applyAlignment="1">
      <alignment horizontal="center"/>
    </xf>
    <xf numFmtId="0" fontId="25" fillId="0" borderId="7" xfId="0" applyFont="1" applyBorder="1"/>
    <xf numFmtId="165" fontId="33" fillId="0" borderId="7" xfId="553" applyNumberFormat="1" applyFont="1" applyFill="1" applyBorder="1" applyAlignment="1">
      <alignment horizontal="right" vertical="center"/>
    </xf>
    <xf numFmtId="37" fontId="33" fillId="0" borderId="11" xfId="0" applyNumberFormat="1" applyFont="1" applyBorder="1"/>
    <xf numFmtId="164" fontId="33" fillId="0" borderId="0" xfId="424" applyNumberFormat="1" applyFont="1" applyFill="1" applyBorder="1" applyAlignment="1">
      <alignment horizontal="center"/>
    </xf>
    <xf numFmtId="0" fontId="276" fillId="0" borderId="7" xfId="0" applyFont="1" applyBorder="1" applyAlignment="1">
      <alignment horizontal="center"/>
    </xf>
    <xf numFmtId="164" fontId="21" fillId="0" borderId="0" xfId="424" applyNumberFormat="1" applyFont="1" applyFill="1"/>
    <xf numFmtId="0" fontId="21" fillId="61" borderId="0" xfId="0" applyFont="1" applyFill="1"/>
    <xf numFmtId="0" fontId="21" fillId="61" borderId="0" xfId="0" applyFont="1" applyFill="1" applyAlignment="1">
      <alignment vertical="center" wrapText="1"/>
    </xf>
    <xf numFmtId="0" fontId="21" fillId="61" borderId="0" xfId="0" applyFont="1" applyFill="1" applyAlignment="1">
      <alignment horizontal="left"/>
    </xf>
    <xf numFmtId="164" fontId="21" fillId="61" borderId="0" xfId="424" applyNumberFormat="1" applyFont="1" applyFill="1" applyBorder="1"/>
    <xf numFmtId="0" fontId="21" fillId="61" borderId="7" xfId="0" applyFont="1" applyFill="1" applyBorder="1" applyAlignment="1">
      <alignment horizontal="left"/>
    </xf>
    <xf numFmtId="164" fontId="21" fillId="61" borderId="19" xfId="424" applyNumberFormat="1" applyFont="1" applyFill="1" applyBorder="1"/>
    <xf numFmtId="0" fontId="21" fillId="61" borderId="0" xfId="0" applyFont="1" applyFill="1" applyAlignment="1">
      <alignment horizontal="left" vertical="center" wrapText="1"/>
    </xf>
    <xf numFmtId="38" fontId="21" fillId="61" borderId="0" xfId="0" applyNumberFormat="1" applyFont="1" applyFill="1" applyAlignment="1">
      <alignment horizontal="left" vertical="center" wrapText="1"/>
    </xf>
    <xf numFmtId="164" fontId="21" fillId="61" borderId="0" xfId="424" applyNumberFormat="1" applyFont="1" applyFill="1" applyBorder="1" applyAlignment="1">
      <alignment horizontal="left" vertical="center"/>
    </xf>
    <xf numFmtId="0" fontId="21" fillId="61" borderId="0" xfId="0" applyFont="1" applyFill="1" applyAlignment="1">
      <alignment horizontal="left" vertical="center"/>
    </xf>
    <xf numFmtId="164" fontId="21" fillId="61" borderId="0" xfId="0" applyNumberFormat="1" applyFont="1" applyFill="1" applyAlignment="1">
      <alignment horizontal="left" vertical="center" wrapText="1"/>
    </xf>
    <xf numFmtId="164" fontId="21" fillId="61" borderId="0" xfId="0" applyNumberFormat="1" applyFont="1" applyFill="1" applyAlignment="1">
      <alignment vertical="center"/>
    </xf>
    <xf numFmtId="43" fontId="21" fillId="61" borderId="0" xfId="0" applyNumberFormat="1" applyFont="1" applyFill="1" applyAlignment="1">
      <alignment vertical="center"/>
    </xf>
    <xf numFmtId="236" fontId="21" fillId="61" borderId="0" xfId="424" applyNumberFormat="1" applyFont="1" applyFill="1" applyBorder="1" applyAlignment="1">
      <alignment vertical="center"/>
    </xf>
    <xf numFmtId="164" fontId="21" fillId="61" borderId="0" xfId="424" applyNumberFormat="1" applyFont="1" applyFill="1" applyBorder="1" applyAlignment="1">
      <alignment horizontal="center" vertical="center"/>
    </xf>
    <xf numFmtId="43" fontId="21" fillId="61" borderId="0" xfId="424" applyFont="1" applyFill="1" applyBorder="1" applyAlignment="1">
      <alignment vertical="center"/>
    </xf>
    <xf numFmtId="0" fontId="21" fillId="61" borderId="0" xfId="0" applyFont="1" applyFill="1" applyAlignment="1">
      <alignment horizontal="right" vertical="center"/>
    </xf>
    <xf numFmtId="165" fontId="21" fillId="61" borderId="0" xfId="553" applyNumberFormat="1" applyFont="1" applyFill="1" applyBorder="1" applyAlignment="1">
      <alignment vertical="center"/>
    </xf>
    <xf numFmtId="43" fontId="21" fillId="61" borderId="0" xfId="0" applyNumberFormat="1" applyFont="1" applyFill="1" applyAlignment="1">
      <alignment horizontal="left" vertical="center"/>
    </xf>
    <xf numFmtId="2" fontId="21" fillId="61" borderId="0" xfId="553" applyNumberFormat="1" applyFont="1" applyFill="1" applyBorder="1" applyAlignment="1">
      <alignment vertical="center"/>
    </xf>
    <xf numFmtId="164" fontId="21" fillId="61" borderId="0" xfId="0" applyNumberFormat="1" applyFont="1" applyFill="1" applyAlignment="1">
      <alignment horizontal="left" vertical="center"/>
    </xf>
    <xf numFmtId="164" fontId="21" fillId="61" borderId="0" xfId="0" applyNumberFormat="1" applyFont="1" applyFill="1" applyAlignment="1">
      <alignment horizontal="center" vertical="center"/>
    </xf>
    <xf numFmtId="43" fontId="21" fillId="61" borderId="0" xfId="0" applyNumberFormat="1" applyFont="1" applyFill="1"/>
    <xf numFmtId="8" fontId="277" fillId="0" borderId="0" xfId="0" applyNumberFormat="1" applyFont="1"/>
    <xf numFmtId="0" fontId="0" fillId="0" borderId="0" xfId="0" applyAlignment="1">
      <alignment horizontal="left"/>
    </xf>
    <xf numFmtId="9" fontId="21" fillId="0" borderId="0" xfId="553" applyFont="1" applyFill="1" applyAlignment="1"/>
    <xf numFmtId="0" fontId="25" fillId="0" borderId="0" xfId="0" applyFont="1"/>
    <xf numFmtId="0" fontId="21" fillId="73" borderId="0" xfId="0" applyFont="1" applyFill="1"/>
    <xf numFmtId="164" fontId="21" fillId="73" borderId="0" xfId="424" applyNumberFormat="1" applyFont="1" applyFill="1"/>
    <xf numFmtId="3" fontId="21" fillId="0" borderId="24" xfId="0" applyNumberFormat="1" applyFont="1" applyBorder="1"/>
    <xf numFmtId="0" fontId="25" fillId="0" borderId="27" xfId="0" applyFont="1" applyBorder="1"/>
    <xf numFmtId="9" fontId="21" fillId="73" borderId="0" xfId="553" applyFont="1" applyFill="1"/>
    <xf numFmtId="164" fontId="21" fillId="73" borderId="0" xfId="424" applyNumberFormat="1" applyFont="1" applyFill="1" applyBorder="1" applyAlignment="1">
      <alignment horizontal="right"/>
    </xf>
    <xf numFmtId="38" fontId="123" fillId="61" borderId="19" xfId="0" applyNumberFormat="1" applyFont="1" applyFill="1" applyBorder="1"/>
    <xf numFmtId="38" fontId="123" fillId="61" borderId="19" xfId="0" quotePrefix="1" applyNumberFormat="1" applyFont="1" applyFill="1" applyBorder="1"/>
    <xf numFmtId="0" fontId="21" fillId="74" borderId="11" xfId="0" applyFont="1" applyFill="1" applyBorder="1" applyAlignment="1">
      <alignment horizontal="right"/>
    </xf>
    <xf numFmtId="164" fontId="21" fillId="0" borderId="0" xfId="0" applyNumberFormat="1" applyFont="1" applyAlignment="1">
      <alignment vertical="center"/>
    </xf>
    <xf numFmtId="0" fontId="25" fillId="0" borderId="7" xfId="0" applyFont="1" applyBorder="1" applyAlignment="1">
      <alignment horizontal="center"/>
    </xf>
    <xf numFmtId="0" fontId="25" fillId="0" borderId="0" xfId="0" applyFont="1" applyAlignment="1">
      <alignment horizontal="center"/>
    </xf>
    <xf numFmtId="3" fontId="21" fillId="0" borderId="0" xfId="0" applyNumberFormat="1" applyFont="1"/>
    <xf numFmtId="44" fontId="33" fillId="0" borderId="0" xfId="0" applyNumberFormat="1" applyFont="1"/>
    <xf numFmtId="3" fontId="312" fillId="0" borderId="0" xfId="0" applyNumberFormat="1" applyFont="1" applyAlignment="1">
      <alignment wrapText="1"/>
    </xf>
    <xf numFmtId="171" fontId="33" fillId="0" borderId="19" xfId="0" applyNumberFormat="1" applyFont="1" applyBorder="1"/>
    <xf numFmtId="164" fontId="21" fillId="0" borderId="11" xfId="424" applyNumberFormat="1" applyFont="1" applyFill="1" applyBorder="1" applyAlignment="1">
      <alignment horizontal="right"/>
    </xf>
    <xf numFmtId="0" fontId="0" fillId="0" borderId="0" xfId="0" applyAlignment="1">
      <alignment horizontal="left" indent="2"/>
    </xf>
    <xf numFmtId="0" fontId="21" fillId="0" borderId="0" xfId="0" applyFont="1" applyProtection="1">
      <protection locked="0"/>
    </xf>
    <xf numFmtId="164" fontId="21" fillId="0" borderId="0" xfId="424" applyNumberFormat="1" applyFont="1" applyFill="1" applyBorder="1"/>
    <xf numFmtId="174" fontId="21" fillId="0" borderId="0" xfId="553" applyNumberFormat="1" applyFont="1" applyFill="1" applyBorder="1"/>
    <xf numFmtId="299" fontId="33" fillId="0" borderId="0" xfId="0" applyNumberFormat="1" applyFont="1"/>
    <xf numFmtId="0" fontId="33" fillId="0" borderId="19" xfId="0" applyFont="1" applyBorder="1"/>
    <xf numFmtId="164" fontId="21" fillId="61" borderId="0" xfId="424" applyNumberFormat="1" applyFont="1" applyFill="1" applyBorder="1" applyAlignment="1">
      <alignment horizontal="right"/>
    </xf>
    <xf numFmtId="0" fontId="21" fillId="61" borderId="0" xfId="0" applyFont="1" applyFill="1" applyAlignment="1">
      <alignment horizontal="right"/>
    </xf>
    <xf numFmtId="10" fontId="21" fillId="0" borderId="0" xfId="553" applyNumberFormat="1" applyFont="1" applyFill="1"/>
    <xf numFmtId="3" fontId="25" fillId="0" borderId="0" xfId="0" applyNumberFormat="1" applyFont="1"/>
    <xf numFmtId="37" fontId="25" fillId="0" borderId="11" xfId="0" applyNumberFormat="1" applyFont="1" applyBorder="1"/>
    <xf numFmtId="0" fontId="21" fillId="61" borderId="7" xfId="0" applyFont="1" applyFill="1" applyBorder="1" applyAlignment="1">
      <alignment horizontal="right" vertical="center"/>
    </xf>
    <xf numFmtId="10" fontId="0" fillId="0" borderId="7" xfId="0" applyNumberFormat="1" applyBorder="1"/>
    <xf numFmtId="0" fontId="21" fillId="0" borderId="7" xfId="0" applyFont="1" applyBorder="1" applyAlignment="1">
      <alignment horizontal="center"/>
    </xf>
    <xf numFmtId="0" fontId="21" fillId="0" borderId="0" xfId="0" applyFont="1" applyAlignment="1">
      <alignment horizontal="left" indent="2"/>
    </xf>
    <xf numFmtId="164" fontId="21" fillId="73" borderId="7" xfId="424" applyNumberFormat="1" applyFont="1" applyFill="1" applyBorder="1"/>
    <xf numFmtId="164" fontId="21" fillId="0" borderId="0" xfId="0" applyNumberFormat="1" applyFont="1"/>
    <xf numFmtId="164" fontId="21" fillId="73" borderId="0" xfId="424" applyNumberFormat="1" applyFont="1" applyFill="1" applyBorder="1"/>
    <xf numFmtId="10" fontId="21" fillId="0" borderId="0" xfId="553" applyNumberFormat="1" applyFont="1" applyFill="1" applyBorder="1"/>
    <xf numFmtId="301" fontId="21" fillId="0" borderId="0" xfId="424" applyNumberFormat="1" applyFont="1" applyFill="1" applyBorder="1"/>
    <xf numFmtId="43" fontId="33" fillId="0" borderId="7" xfId="424" applyFont="1" applyFill="1" applyBorder="1"/>
    <xf numFmtId="10" fontId="21" fillId="61" borderId="0" xfId="0" applyNumberFormat="1" applyFont="1" applyFill="1" applyAlignment="1">
      <alignment vertical="center"/>
    </xf>
    <xf numFmtId="37" fontId="0" fillId="0" borderId="0" xfId="0" applyNumberFormat="1"/>
    <xf numFmtId="164" fontId="0" fillId="0" borderId="0" xfId="424" applyNumberFormat="1" applyFont="1"/>
    <xf numFmtId="9" fontId="0" fillId="0" borderId="0" xfId="553" applyFont="1"/>
    <xf numFmtId="171" fontId="0" fillId="0" borderId="0" xfId="0" applyNumberFormat="1"/>
    <xf numFmtId="0" fontId="0" fillId="0" borderId="7" xfId="0" applyBorder="1"/>
    <xf numFmtId="0" fontId="0" fillId="0" borderId="0" xfId="0" applyAlignment="1">
      <alignment horizontal="right"/>
    </xf>
    <xf numFmtId="0" fontId="276" fillId="78" borderId="0" xfId="0" applyFont="1" applyFill="1" applyAlignment="1">
      <alignment horizontal="center"/>
    </xf>
    <xf numFmtId="0" fontId="276" fillId="78" borderId="0" xfId="0" applyFont="1" applyFill="1"/>
    <xf numFmtId="171" fontId="25" fillId="78" borderId="0" xfId="0" applyNumberFormat="1" applyFont="1" applyFill="1"/>
    <xf numFmtId="0" fontId="58" fillId="74" borderId="11" xfId="0" applyFont="1" applyFill="1" applyBorder="1" applyAlignment="1">
      <alignment horizontal="right"/>
    </xf>
    <xf numFmtId="164" fontId="58" fillId="74" borderId="11" xfId="424" applyNumberFormat="1" applyFont="1" applyFill="1" applyBorder="1" applyAlignment="1">
      <alignment horizontal="right"/>
    </xf>
    <xf numFmtId="0" fontId="4" fillId="0" borderId="0" xfId="2959"/>
    <xf numFmtId="0" fontId="325" fillId="0" borderId="0" xfId="2959" applyFont="1"/>
    <xf numFmtId="10" fontId="4" fillId="0" borderId="0" xfId="2960" applyNumberFormat="1"/>
    <xf numFmtId="0" fontId="21" fillId="0" borderId="24" xfId="0" applyFont="1" applyBorder="1" applyAlignment="1">
      <alignment horizontal="left"/>
    </xf>
    <xf numFmtId="10" fontId="21" fillId="73" borderId="0" xfId="553" applyNumberFormat="1" applyFont="1" applyFill="1"/>
    <xf numFmtId="0" fontId="21" fillId="0" borderId="0" xfId="0" applyFont="1" applyAlignment="1">
      <alignment horizontal="left"/>
    </xf>
    <xf numFmtId="2" fontId="21" fillId="73" borderId="0" xfId="0" applyNumberFormat="1" applyFont="1" applyFill="1"/>
    <xf numFmtId="0" fontId="21" fillId="0" borderId="24" xfId="0" applyFont="1" applyBorder="1"/>
    <xf numFmtId="0" fontId="21" fillId="0" borderId="26" xfId="0" applyFont="1" applyBorder="1"/>
    <xf numFmtId="0" fontId="21" fillId="0" borderId="28" xfId="0" applyFont="1" applyBorder="1"/>
    <xf numFmtId="0" fontId="25" fillId="0" borderId="74" xfId="0" applyFont="1" applyBorder="1" applyAlignment="1">
      <alignment horizontal="center"/>
    </xf>
    <xf numFmtId="0" fontId="21" fillId="0" borderId="25" xfId="0" applyFont="1" applyBorder="1"/>
    <xf numFmtId="171" fontId="21" fillId="0" borderId="25" xfId="436" applyNumberFormat="1" applyFont="1" applyFill="1" applyBorder="1" applyProtection="1"/>
    <xf numFmtId="171" fontId="21" fillId="0" borderId="75" xfId="436" applyNumberFormat="1" applyFont="1" applyFill="1" applyBorder="1" applyProtection="1"/>
    <xf numFmtId="164" fontId="25" fillId="0" borderId="25" xfId="424" applyNumberFormat="1" applyFont="1" applyFill="1" applyBorder="1" applyProtection="1"/>
    <xf numFmtId="0" fontId="25" fillId="73" borderId="0" xfId="0" applyFont="1" applyFill="1"/>
    <xf numFmtId="0" fontId="0" fillId="0" borderId="0" xfId="0" quotePrefix="1" applyAlignment="1">
      <alignment horizontal="right"/>
    </xf>
    <xf numFmtId="10" fontId="0" fillId="0" borderId="0" xfId="553" applyNumberFormat="1" applyFont="1"/>
    <xf numFmtId="171" fontId="0" fillId="0" borderId="0" xfId="436" applyNumberFormat="1" applyFont="1"/>
    <xf numFmtId="164" fontId="0" fillId="0" borderId="0" xfId="0" applyNumberFormat="1"/>
    <xf numFmtId="0" fontId="21" fillId="0" borderId="0" xfId="0" applyFont="1" applyAlignment="1">
      <alignment horizontal="right"/>
    </xf>
    <xf numFmtId="49" fontId="21" fillId="0" borderId="0" xfId="0" applyNumberFormat="1" applyFont="1" applyAlignment="1">
      <alignment horizontal="center"/>
    </xf>
    <xf numFmtId="49" fontId="21" fillId="0" borderId="0" xfId="0" applyNumberFormat="1" applyFont="1" applyAlignment="1">
      <alignment horizontal="center" wrapText="1"/>
    </xf>
    <xf numFmtId="37" fontId="21" fillId="0" borderId="0" xfId="0" applyNumberFormat="1" applyFont="1" applyAlignment="1">
      <alignment horizontal="center" wrapText="1"/>
    </xf>
    <xf numFmtId="37" fontId="21" fillId="0" borderId="0" xfId="0" applyNumberFormat="1" applyFont="1" applyAlignment="1">
      <alignment horizontal="center"/>
    </xf>
    <xf numFmtId="5" fontId="21" fillId="0" borderId="0" xfId="0" applyNumberFormat="1" applyFont="1"/>
    <xf numFmtId="10" fontId="21" fillId="0" borderId="0" xfId="0" applyNumberFormat="1" applyFont="1"/>
    <xf numFmtId="0" fontId="21" fillId="0" borderId="0" xfId="1157"/>
    <xf numFmtId="49" fontId="25" fillId="0" borderId="0" xfId="1157" applyNumberFormat="1" applyFont="1" applyAlignment="1">
      <alignment horizontal="center" wrapText="1"/>
    </xf>
    <xf numFmtId="0" fontId="327" fillId="0" borderId="0" xfId="1157" applyFont="1" applyAlignment="1">
      <alignment horizontal="center"/>
    </xf>
    <xf numFmtId="37" fontId="25" fillId="0" borderId="0" xfId="1157" applyNumberFormat="1" applyFont="1" applyAlignment="1">
      <alignment horizontal="center"/>
    </xf>
    <xf numFmtId="37" fontId="25" fillId="0" borderId="0" xfId="1157" applyNumberFormat="1" applyFont="1" applyAlignment="1">
      <alignment horizontal="center" wrapText="1"/>
    </xf>
    <xf numFmtId="49" fontId="21" fillId="0" borderId="0" xfId="1157" applyNumberFormat="1" applyAlignment="1">
      <alignment wrapText="1"/>
    </xf>
    <xf numFmtId="37" fontId="21" fillId="0" borderId="0" xfId="1157" applyNumberFormat="1" applyAlignment="1">
      <alignment horizontal="center"/>
    </xf>
    <xf numFmtId="304" fontId="21" fillId="0" borderId="0" xfId="1157" applyNumberFormat="1"/>
    <xf numFmtId="49" fontId="21" fillId="0" borderId="0" xfId="1157" applyNumberFormat="1"/>
    <xf numFmtId="302" fontId="21" fillId="0" borderId="0" xfId="1157" applyNumberFormat="1"/>
    <xf numFmtId="305" fontId="21" fillId="0" borderId="0" xfId="1157" applyNumberFormat="1"/>
    <xf numFmtId="302" fontId="0" fillId="0" borderId="0" xfId="0" applyNumberFormat="1"/>
    <xf numFmtId="175" fontId="0" fillId="0" borderId="0" xfId="424" applyNumberFormat="1" applyFont="1"/>
    <xf numFmtId="164" fontId="0" fillId="0" borderId="0" xfId="424" applyNumberFormat="1" applyFont="1" applyFill="1" applyBorder="1"/>
    <xf numFmtId="302" fontId="0" fillId="0" borderId="0" xfId="424" applyNumberFormat="1" applyFont="1" applyFill="1" applyBorder="1"/>
    <xf numFmtId="164" fontId="0" fillId="0" borderId="0" xfId="424" applyNumberFormat="1" applyFont="1" applyFill="1" applyBorder="1" applyAlignment="1">
      <alignment horizontal="center"/>
    </xf>
    <xf numFmtId="304" fontId="0" fillId="0" borderId="0" xfId="0" applyNumberFormat="1"/>
    <xf numFmtId="166" fontId="21" fillId="0" borderId="0" xfId="0" applyNumberFormat="1" applyFont="1"/>
    <xf numFmtId="10" fontId="21" fillId="0" borderId="0" xfId="0" applyNumberFormat="1" applyFont="1" applyAlignment="1">
      <alignment horizontal="right"/>
    </xf>
    <xf numFmtId="49" fontId="21" fillId="0" borderId="0" xfId="0" applyNumberFormat="1" applyFont="1" applyAlignment="1">
      <alignment horizontal="right"/>
    </xf>
    <xf numFmtId="303" fontId="25" fillId="0" borderId="0" xfId="0" applyNumberFormat="1" applyFont="1"/>
    <xf numFmtId="10" fontId="33" fillId="0" borderId="0" xfId="553" applyNumberFormat="1" applyFont="1" applyFill="1"/>
    <xf numFmtId="164" fontId="33" fillId="0" borderId="0" xfId="424" applyNumberFormat="1" applyFont="1" applyFill="1"/>
    <xf numFmtId="44" fontId="33" fillId="0" borderId="0" xfId="436" applyFont="1" applyFill="1"/>
    <xf numFmtId="9" fontId="21" fillId="61" borderId="0" xfId="553" applyFont="1" applyFill="1" applyBorder="1" applyAlignment="1">
      <alignment vertical="center"/>
    </xf>
    <xf numFmtId="44" fontId="33" fillId="0" borderId="0" xfId="436" applyFont="1" applyFill="1" applyAlignment="1"/>
    <xf numFmtId="165" fontId="33" fillId="0" borderId="0" xfId="553" applyNumberFormat="1" applyFont="1" applyFill="1" applyBorder="1" applyAlignment="1">
      <alignment horizontal="right" vertical="center"/>
    </xf>
    <xf numFmtId="171" fontId="33" fillId="0" borderId="0" xfId="436" applyNumberFormat="1" applyFont="1" applyFill="1" applyBorder="1"/>
    <xf numFmtId="43" fontId="33" fillId="0" borderId="0" xfId="424" applyFont="1" applyFill="1" applyBorder="1"/>
    <xf numFmtId="37" fontId="25" fillId="0" borderId="0" xfId="0" applyNumberFormat="1" applyFont="1"/>
    <xf numFmtId="179" fontId="33" fillId="0" borderId="0" xfId="436" applyNumberFormat="1" applyFont="1" applyFill="1" applyBorder="1"/>
    <xf numFmtId="164" fontId="33" fillId="0" borderId="0" xfId="424" applyNumberFormat="1" applyFont="1" applyFill="1" applyBorder="1"/>
    <xf numFmtId="44" fontId="33" fillId="0" borderId="0" xfId="436" applyFont="1" applyFill="1" applyBorder="1"/>
    <xf numFmtId="174" fontId="33" fillId="0" borderId="0" xfId="553" applyNumberFormat="1" applyFont="1" applyFill="1" applyBorder="1"/>
    <xf numFmtId="9" fontId="21" fillId="0" borderId="0" xfId="553" applyFont="1" applyFill="1" applyBorder="1"/>
    <xf numFmtId="43" fontId="0" fillId="0" borderId="0" xfId="424" applyFont="1" applyBorder="1"/>
    <xf numFmtId="4" fontId="0" fillId="0" borderId="0" xfId="0" applyNumberFormat="1"/>
    <xf numFmtId="2" fontId="0" fillId="0" borderId="0" xfId="0" applyNumberFormat="1"/>
    <xf numFmtId="1" fontId="0" fillId="0" borderId="0" xfId="0" applyNumberFormat="1"/>
    <xf numFmtId="164" fontId="0" fillId="0" borderId="0" xfId="424" applyNumberFormat="1" applyFont="1" applyBorder="1"/>
    <xf numFmtId="3" fontId="0" fillId="0" borderId="0" xfId="0" applyNumberFormat="1"/>
    <xf numFmtId="10" fontId="0" fillId="61" borderId="7" xfId="0" applyNumberFormat="1" applyFill="1" applyBorder="1"/>
    <xf numFmtId="0" fontId="21" fillId="0" borderId="11" xfId="0" applyFont="1" applyBorder="1" applyAlignment="1">
      <alignment horizontal="right"/>
    </xf>
    <xf numFmtId="164" fontId="21" fillId="0" borderId="0" xfId="424" applyNumberFormat="1" applyFont="1" applyFill="1" applyBorder="1" applyAlignment="1">
      <alignment horizontal="right"/>
    </xf>
    <xf numFmtId="0" fontId="313" fillId="0" borderId="0" xfId="2916" applyFill="1" applyBorder="1"/>
    <xf numFmtId="0" fontId="328" fillId="0" borderId="0" xfId="0" applyFont="1"/>
    <xf numFmtId="0" fontId="329" fillId="0" borderId="0" xfId="0" applyFont="1"/>
    <xf numFmtId="164" fontId="329" fillId="0" borderId="0" xfId="424" applyNumberFormat="1" applyFont="1" applyFill="1" applyBorder="1"/>
    <xf numFmtId="0" fontId="21" fillId="73" borderId="0" xfId="0" applyFont="1" applyFill="1" applyProtection="1">
      <protection locked="0"/>
    </xf>
    <xf numFmtId="166" fontId="21" fillId="0" borderId="7" xfId="553" applyNumberFormat="1" applyFont="1" applyFill="1" applyBorder="1"/>
    <xf numFmtId="166" fontId="21" fillId="0" borderId="7" xfId="0" applyNumberFormat="1" applyFont="1" applyBorder="1"/>
    <xf numFmtId="169" fontId="21" fillId="0" borderId="23" xfId="553" applyNumberFormat="1" applyFont="1" applyFill="1" applyBorder="1"/>
    <xf numFmtId="0" fontId="331" fillId="0" borderId="0" xfId="1158" applyFont="1"/>
    <xf numFmtId="0" fontId="330" fillId="0" borderId="0" xfId="1158" applyFont="1" applyAlignment="1">
      <alignment horizontal="center"/>
    </xf>
    <xf numFmtId="0" fontId="331" fillId="0" borderId="0" xfId="1158" applyFont="1" applyAlignment="1">
      <alignment horizontal="center"/>
    </xf>
    <xf numFmtId="49" fontId="331" fillId="0" borderId="0" xfId="1158" applyNumberFormat="1" applyFont="1" applyAlignment="1">
      <alignment horizontal="center"/>
    </xf>
    <xf numFmtId="0" fontId="332" fillId="0" borderId="0" xfId="1158" applyFont="1" applyAlignment="1">
      <alignment horizontal="center"/>
    </xf>
    <xf numFmtId="0" fontId="331" fillId="0" borderId="7" xfId="1158" applyFont="1" applyBorder="1" applyAlignment="1">
      <alignment horizontal="center"/>
    </xf>
    <xf numFmtId="165" fontId="331" fillId="0" borderId="0" xfId="2807" applyNumberFormat="1" applyFont="1" applyFill="1" applyAlignment="1">
      <alignment horizontal="right"/>
    </xf>
    <xf numFmtId="10" fontId="331" fillId="0" borderId="0" xfId="553" applyNumberFormat="1" applyFont="1" applyFill="1" applyAlignment="1">
      <alignment horizontal="right"/>
    </xf>
    <xf numFmtId="165" fontId="332" fillId="0" borderId="0" xfId="2807" applyNumberFormat="1" applyFont="1" applyFill="1" applyAlignment="1">
      <alignment horizontal="right"/>
    </xf>
    <xf numFmtId="3" fontId="331" fillId="0" borderId="0" xfId="1158" applyNumberFormat="1" applyFont="1" applyAlignment="1">
      <alignment horizontal="center"/>
    </xf>
    <xf numFmtId="165" fontId="331" fillId="0" borderId="0" xfId="1158" applyNumberFormat="1" applyFont="1"/>
    <xf numFmtId="10" fontId="331" fillId="0" borderId="0" xfId="2807" applyNumberFormat="1" applyFont="1" applyFill="1"/>
    <xf numFmtId="165" fontId="331" fillId="0" borderId="0" xfId="1158" applyNumberFormat="1" applyFont="1" applyAlignment="1">
      <alignment horizontal="right"/>
    </xf>
    <xf numFmtId="3" fontId="333" fillId="0" borderId="0" xfId="1158" applyNumberFormat="1" applyFont="1"/>
    <xf numFmtId="165" fontId="333" fillId="0" borderId="0" xfId="1158" applyNumberFormat="1" applyFont="1"/>
    <xf numFmtId="9" fontId="331" fillId="0" borderId="0" xfId="2807" applyFont="1" applyFill="1"/>
    <xf numFmtId="0" fontId="331" fillId="0" borderId="0" xfId="0" applyFont="1"/>
    <xf numFmtId="166" fontId="331" fillId="0" borderId="0" xfId="553" applyNumberFormat="1" applyFont="1" applyFill="1"/>
    <xf numFmtId="164" fontId="25" fillId="0" borderId="0" xfId="424" applyNumberFormat="1" applyFont="1" applyFill="1"/>
    <xf numFmtId="9" fontId="331" fillId="0" borderId="0" xfId="553" applyFont="1"/>
    <xf numFmtId="9" fontId="332" fillId="0" borderId="0" xfId="553" applyFont="1"/>
    <xf numFmtId="165" fontId="331" fillId="0" borderId="0" xfId="2807" applyNumberFormat="1" applyFont="1" applyFill="1"/>
    <xf numFmtId="10" fontId="0" fillId="79" borderId="0" xfId="553" applyNumberFormat="1" applyFont="1" applyFill="1"/>
    <xf numFmtId="0" fontId="0" fillId="0" borderId="0" xfId="0" applyAlignment="1">
      <alignment horizontal="center"/>
    </xf>
    <xf numFmtId="49" fontId="21" fillId="0" borderId="0" xfId="0" applyNumberFormat="1" applyFont="1" applyAlignment="1">
      <alignment horizontal="center"/>
    </xf>
    <xf numFmtId="49" fontId="21" fillId="0" borderId="0" xfId="0" applyNumberFormat="1" applyFont="1"/>
    <xf numFmtId="0" fontId="0" fillId="0" borderId="0" xfId="0"/>
    <xf numFmtId="49" fontId="326" fillId="0" borderId="0" xfId="1157" applyNumberFormat="1" applyFont="1" applyAlignment="1">
      <alignment horizontal="center"/>
    </xf>
    <xf numFmtId="0" fontId="25" fillId="0" borderId="0" xfId="0" applyFont="1" applyAlignment="1">
      <alignment horizontal="center" vertical="justify"/>
    </xf>
    <xf numFmtId="0" fontId="25" fillId="0" borderId="0" xfId="0" applyFont="1"/>
    <xf numFmtId="0" fontId="25" fillId="0" borderId="0" xfId="0" applyFont="1" applyAlignment="1">
      <alignment horizontal="center"/>
    </xf>
    <xf numFmtId="0" fontId="0" fillId="0" borderId="0" xfId="0" applyAlignment="1">
      <alignment horizontal="left"/>
    </xf>
    <xf numFmtId="0" fontId="275" fillId="61" borderId="0" xfId="0" applyFont="1" applyFill="1" applyAlignment="1">
      <alignment horizontal="center"/>
    </xf>
    <xf numFmtId="0" fontId="23" fillId="0" borderId="0" xfId="533" applyFont="1" applyAlignment="1">
      <alignment horizontal="center"/>
    </xf>
    <xf numFmtId="0" fontId="25" fillId="80" borderId="0" xfId="0" applyFont="1" applyFill="1"/>
    <xf numFmtId="0" fontId="0" fillId="80" borderId="0" xfId="0" applyFill="1"/>
    <xf numFmtId="0" fontId="0" fillId="80" borderId="0" xfId="0" applyFill="1" applyAlignment="1">
      <alignment horizontal="center"/>
    </xf>
    <xf numFmtId="0" fontId="0" fillId="80" borderId="0" xfId="0" applyFill="1" applyAlignment="1">
      <alignment horizontal="center"/>
    </xf>
    <xf numFmtId="164" fontId="0" fillId="80" borderId="0" xfId="424" applyNumberFormat="1" applyFont="1" applyFill="1"/>
    <xf numFmtId="164" fontId="0" fillId="80" borderId="0" xfId="0" applyNumberFormat="1" applyFill="1"/>
    <xf numFmtId="164" fontId="2" fillId="80" borderId="0" xfId="0" applyNumberFormat="1" applyFont="1" applyFill="1"/>
    <xf numFmtId="43" fontId="0" fillId="80" borderId="0" xfId="0" applyNumberFormat="1" applyFill="1"/>
    <xf numFmtId="164" fontId="3" fillId="80" borderId="0" xfId="0" applyNumberFormat="1" applyFont="1" applyFill="1"/>
  </cellXfs>
  <cellStyles count="4983">
    <cellStyle name="_x0013_" xfId="1" xr:uid="{00000000-0005-0000-0000-000000000000}"/>
    <cellStyle name="-" xfId="654" xr:uid="{00000000-0005-0000-0000-000001000000}"/>
    <cellStyle name="_x0013_ 2" xfId="1640" xr:uid="{00000000-0005-0000-0000-000002000000}"/>
    <cellStyle name="#2 [0.00000]" xfId="2950" xr:uid="{2773563F-DEC4-42A9-9012-5D07732F129C}"/>
    <cellStyle name="%" xfId="655" xr:uid="{00000000-0005-0000-0000-000003000000}"/>
    <cellStyle name="%0" xfId="656" xr:uid="{00000000-0005-0000-0000-000004000000}"/>
    <cellStyle name="%0 2" xfId="657" xr:uid="{00000000-0005-0000-0000-000005000000}"/>
    <cellStyle name="%1" xfId="658" xr:uid="{00000000-0005-0000-0000-000006000000}"/>
    <cellStyle name="%1 2" xfId="659" xr:uid="{00000000-0005-0000-0000-000007000000}"/>
    <cellStyle name="%2" xfId="660" xr:uid="{00000000-0005-0000-0000-000008000000}"/>
    <cellStyle name="%2 2" xfId="661" xr:uid="{00000000-0005-0000-0000-000009000000}"/>
    <cellStyle name="?? [0]_??" xfId="2" xr:uid="{00000000-0005-0000-0000-00000A000000}"/>
    <cellStyle name="??_?.????" xfId="3" xr:uid="{00000000-0005-0000-0000-00000B000000}"/>
    <cellStyle name="__ [0]___" xfId="4" xr:uid="{00000000-0005-0000-0000-00000C000000}"/>
    <cellStyle name="__ [0]___ 2" xfId="1641" xr:uid="{00000000-0005-0000-0000-00000D000000}"/>
    <cellStyle name="__ [0]____" xfId="5" xr:uid="{00000000-0005-0000-0000-00000E000000}"/>
    <cellStyle name="__ [0]____ 2" xfId="1642" xr:uid="{00000000-0005-0000-0000-00000F000000}"/>
    <cellStyle name="__ [0]______" xfId="6" xr:uid="{00000000-0005-0000-0000-000010000000}"/>
    <cellStyle name="__ [0]______ 2" xfId="1643" xr:uid="{00000000-0005-0000-0000-000011000000}"/>
    <cellStyle name="__ [0]__________" xfId="7" xr:uid="{00000000-0005-0000-0000-000012000000}"/>
    <cellStyle name="__ [0]__________ 2" xfId="1644" xr:uid="{00000000-0005-0000-0000-000013000000}"/>
    <cellStyle name="__ [0]___________ClearSky_AEP_Min_04.04.02_Bank" xfId="8" xr:uid="{00000000-0005-0000-0000-000014000000}"/>
    <cellStyle name="__ [0]___________ClearSky_AEP_Min_04.04.02_Bank 2" xfId="1645" xr:uid="{00000000-0005-0000-0000-000015000000}"/>
    <cellStyle name="__ [0]___________Clearsky_internal_050301" xfId="9" xr:uid="{00000000-0005-0000-0000-000016000000}"/>
    <cellStyle name="__ [0]___________Clearsky_internal_050301 2" xfId="1646" xr:uid="{00000000-0005-0000-0000-000017000000}"/>
    <cellStyle name="__ [0]___________Clearsky_internal_050301_1" xfId="10" xr:uid="{00000000-0005-0000-0000-000018000000}"/>
    <cellStyle name="__ [0]___________Clearsky_internal_050301_1 2" xfId="1647" xr:uid="{00000000-0005-0000-0000-000019000000}"/>
    <cellStyle name="__ [0]___________Clearsky_internal_070201" xfId="11" xr:uid="{00000000-0005-0000-0000-00001A000000}"/>
    <cellStyle name="__ [0]___________Clearsky_internal_070201 2" xfId="1648" xr:uid="{00000000-0005-0000-0000-00001B000000}"/>
    <cellStyle name="__ [0]___________Clearsky_internal_070201.xls Chart 2" xfId="12" xr:uid="{00000000-0005-0000-0000-00001C000000}"/>
    <cellStyle name="__ [0]___________Clearsky_internal_070201.xls Chart 2 2" xfId="1649" xr:uid="{00000000-0005-0000-0000-00001D000000}"/>
    <cellStyle name="__ [0]___________Clearsky_internal_070201_1" xfId="13" xr:uid="{00000000-0005-0000-0000-00001E000000}"/>
    <cellStyle name="__ [0]___________Clearsky_internal_070201_1 2" xfId="1650" xr:uid="{00000000-0005-0000-0000-00001F000000}"/>
    <cellStyle name="__ [0]___________Clearsky_internal_070201_Clearsky_internal_070201" xfId="14" xr:uid="{00000000-0005-0000-0000-000020000000}"/>
    <cellStyle name="__ [0]___________Clearsky_internal_070201_Clearsky_internal_070201 2" xfId="1651" xr:uid="{00000000-0005-0000-0000-000021000000}"/>
    <cellStyle name="__ [0]___________Clearsky_internal_070201_Clearsky_Outside_070201.xls Chart 2" xfId="15" xr:uid="{00000000-0005-0000-0000-000022000000}"/>
    <cellStyle name="__ [0]___________Clearsky_internal_070201_Clearsky_Outside_070201.xls Chart 2 2" xfId="1652" xr:uid="{00000000-0005-0000-0000-000023000000}"/>
    <cellStyle name="__ [0]___________Clearsky_Outside_070201.xls Chart 2" xfId="16" xr:uid="{00000000-0005-0000-0000-000024000000}"/>
    <cellStyle name="__ [0]___________Clearsky_Outside_070201.xls Chart 2 2" xfId="1653" xr:uid="{00000000-0005-0000-0000-000025000000}"/>
    <cellStyle name="__ [0]_______ClearSky_AEP_Min_04.04.02_Bank" xfId="17" xr:uid="{00000000-0005-0000-0000-000026000000}"/>
    <cellStyle name="__ [0]_______ClearSky_AEP_Min_04.04.02_Bank 2" xfId="1654" xr:uid="{00000000-0005-0000-0000-000027000000}"/>
    <cellStyle name="__ [0]_______Clearsky_internal_050301" xfId="18" xr:uid="{00000000-0005-0000-0000-000028000000}"/>
    <cellStyle name="__ [0]_______Clearsky_internal_050301 2" xfId="1655" xr:uid="{00000000-0005-0000-0000-000029000000}"/>
    <cellStyle name="__ [0]_______Clearsky_internal_070201" xfId="19" xr:uid="{00000000-0005-0000-0000-00002A000000}"/>
    <cellStyle name="__ [0]_______Clearsky_internal_070201 2" xfId="1656" xr:uid="{00000000-0005-0000-0000-00002B000000}"/>
    <cellStyle name="__ [0]_______Clearsky_internal_070201.xls Chart 2" xfId="20" xr:uid="{00000000-0005-0000-0000-00002C000000}"/>
    <cellStyle name="__ [0]_______Clearsky_internal_070201.xls Chart 2 2" xfId="1657" xr:uid="{00000000-0005-0000-0000-00002D000000}"/>
    <cellStyle name="__ [0]_______Clearsky_Outside_070201.xls Chart 2" xfId="21" xr:uid="{00000000-0005-0000-0000-00002E000000}"/>
    <cellStyle name="__ [0]_______Clearsky_Outside_070201.xls Chart 2 2" xfId="1658" xr:uid="{00000000-0005-0000-0000-00002F000000}"/>
    <cellStyle name="__ [0]_____ClearSky_AEP_Min_04.04.02_Bank" xfId="22" xr:uid="{00000000-0005-0000-0000-000030000000}"/>
    <cellStyle name="__ [0]_____ClearSky_AEP_Min_04.04.02_Bank 2" xfId="1659" xr:uid="{00000000-0005-0000-0000-000031000000}"/>
    <cellStyle name="__ [0]_____Clearsky_internal_050301" xfId="23" xr:uid="{00000000-0005-0000-0000-000032000000}"/>
    <cellStyle name="__ [0]_____Clearsky_internal_050301 2" xfId="1660" xr:uid="{00000000-0005-0000-0000-000033000000}"/>
    <cellStyle name="__ [0]_____Clearsky_internal_050301_1" xfId="24" xr:uid="{00000000-0005-0000-0000-000034000000}"/>
    <cellStyle name="__ [0]_____Clearsky_internal_050301_1 2" xfId="1661" xr:uid="{00000000-0005-0000-0000-000035000000}"/>
    <cellStyle name="__ [0]_____Clearsky_internal_070201" xfId="25" xr:uid="{00000000-0005-0000-0000-000036000000}"/>
    <cellStyle name="__ [0]_____Clearsky_internal_070201 2" xfId="1662" xr:uid="{00000000-0005-0000-0000-000037000000}"/>
    <cellStyle name="__ [0]_____Clearsky_internal_070201.xls Chart 2" xfId="26" xr:uid="{00000000-0005-0000-0000-000038000000}"/>
    <cellStyle name="__ [0]_____Clearsky_internal_070201.xls Chart 2 2" xfId="1663" xr:uid="{00000000-0005-0000-0000-000039000000}"/>
    <cellStyle name="__ [0]_____Clearsky_internal_070201_1" xfId="27" xr:uid="{00000000-0005-0000-0000-00003A000000}"/>
    <cellStyle name="__ [0]_____Clearsky_internal_070201_1 2" xfId="1664" xr:uid="{00000000-0005-0000-0000-00003B000000}"/>
    <cellStyle name="__ [0]_____Clearsky_internal_070201_Clearsky_internal_070201" xfId="28" xr:uid="{00000000-0005-0000-0000-00003C000000}"/>
    <cellStyle name="__ [0]_____Clearsky_internal_070201_Clearsky_internal_070201 2" xfId="1665" xr:uid="{00000000-0005-0000-0000-00003D000000}"/>
    <cellStyle name="__ [0]_____Clearsky_internal_070201_Clearsky_Outside_070201.xls Chart 2" xfId="29" xr:uid="{00000000-0005-0000-0000-00003E000000}"/>
    <cellStyle name="__ [0]_____Clearsky_internal_070201_Clearsky_Outside_070201.xls Chart 2 2" xfId="1666" xr:uid="{00000000-0005-0000-0000-00003F000000}"/>
    <cellStyle name="__ [0]_____Clearsky_Outside_070201.xls Chart 2" xfId="30" xr:uid="{00000000-0005-0000-0000-000040000000}"/>
    <cellStyle name="__ [0]_____Clearsky_Outside_070201.xls Chart 2 2" xfId="1667" xr:uid="{00000000-0005-0000-0000-000041000000}"/>
    <cellStyle name="__ [0]____ClearSky_AEP_Min_04.04.02_Bank" xfId="31" xr:uid="{00000000-0005-0000-0000-000042000000}"/>
    <cellStyle name="__ [0]____ClearSky_AEP_Min_04.04.02_Bank 2" xfId="1668" xr:uid="{00000000-0005-0000-0000-000043000000}"/>
    <cellStyle name="__ [0]____Clearsky_internal_050301" xfId="32" xr:uid="{00000000-0005-0000-0000-000044000000}"/>
    <cellStyle name="__ [0]____Clearsky_internal_050301 2" xfId="1669" xr:uid="{00000000-0005-0000-0000-000045000000}"/>
    <cellStyle name="__ [0]____Clearsky_internal_070201" xfId="33" xr:uid="{00000000-0005-0000-0000-000046000000}"/>
    <cellStyle name="__ [0]____Clearsky_internal_070201 2" xfId="1670" xr:uid="{00000000-0005-0000-0000-000047000000}"/>
    <cellStyle name="__ [0]____Clearsky_internal_070201.xls Chart 2" xfId="34" xr:uid="{00000000-0005-0000-0000-000048000000}"/>
    <cellStyle name="__ [0]____Clearsky_internal_070201.xls Chart 2 2" xfId="1671" xr:uid="{00000000-0005-0000-0000-000049000000}"/>
    <cellStyle name="__ [0]____Clearsky_Outside_070201.xls Chart 2" xfId="35" xr:uid="{00000000-0005-0000-0000-00004A000000}"/>
    <cellStyle name="__ [0]____Clearsky_Outside_070201.xls Chart 2 2" xfId="1672" xr:uid="{00000000-0005-0000-0000-00004B000000}"/>
    <cellStyle name="__ [0]_94___" xfId="36" xr:uid="{00000000-0005-0000-0000-00004C000000}"/>
    <cellStyle name="__ [0]_94___ 2" xfId="1673" xr:uid="{00000000-0005-0000-0000-00004D000000}"/>
    <cellStyle name="__ [0]_94____ClearSky_AEP_Min_04.04.02_Bank" xfId="37" xr:uid="{00000000-0005-0000-0000-00004E000000}"/>
    <cellStyle name="__ [0]_94____ClearSky_AEP_Min_04.04.02_Bank 2" xfId="1674" xr:uid="{00000000-0005-0000-0000-00004F000000}"/>
    <cellStyle name="__ [0]_94____Clearsky_internal_050301" xfId="38" xr:uid="{00000000-0005-0000-0000-000050000000}"/>
    <cellStyle name="__ [0]_94____Clearsky_internal_050301 2" xfId="1675" xr:uid="{00000000-0005-0000-0000-000051000000}"/>
    <cellStyle name="__ [0]_94____Clearsky_internal_070201" xfId="39" xr:uid="{00000000-0005-0000-0000-000052000000}"/>
    <cellStyle name="__ [0]_94____Clearsky_internal_070201 2" xfId="1676" xr:uid="{00000000-0005-0000-0000-000053000000}"/>
    <cellStyle name="__ [0]_94____Clearsky_internal_070201.xls Chart 2" xfId="40" xr:uid="{00000000-0005-0000-0000-000054000000}"/>
    <cellStyle name="__ [0]_94____Clearsky_internal_070201.xls Chart 2 2" xfId="1677" xr:uid="{00000000-0005-0000-0000-000055000000}"/>
    <cellStyle name="__ [0]_94____Clearsky_internal_070201_Clearsky_Outside_070201.xls Chart 2" xfId="41" xr:uid="{00000000-0005-0000-0000-000056000000}"/>
    <cellStyle name="__ [0]_94____Clearsky_internal_070201_Clearsky_Outside_070201.xls Chart 2 2" xfId="1678" xr:uid="{00000000-0005-0000-0000-000057000000}"/>
    <cellStyle name="__ [0]_94____Clearsky_Outside_070201.xls Chart 2" xfId="42" xr:uid="{00000000-0005-0000-0000-000058000000}"/>
    <cellStyle name="__ [0]_94____Clearsky_Outside_070201.xls Chart 2 2" xfId="1679" xr:uid="{00000000-0005-0000-0000-000059000000}"/>
    <cellStyle name="__ [0]_dimon" xfId="43" xr:uid="{00000000-0005-0000-0000-00005A000000}"/>
    <cellStyle name="__ [0]_dimon 2" xfId="1680" xr:uid="{00000000-0005-0000-0000-00005B000000}"/>
    <cellStyle name="__ [0]_form" xfId="44" xr:uid="{00000000-0005-0000-0000-00005C000000}"/>
    <cellStyle name="__ [0]_form 2" xfId="1681" xr:uid="{00000000-0005-0000-0000-00005D000000}"/>
    <cellStyle name="__ [0]_form_ClearSky_AEP_Min_04.04.02_Bank" xfId="45" xr:uid="{00000000-0005-0000-0000-00005E000000}"/>
    <cellStyle name="__ [0]_form_ClearSky_AEP_Min_04.04.02_Bank 2" xfId="1682" xr:uid="{00000000-0005-0000-0000-00005F000000}"/>
    <cellStyle name="__ [0]_form_Clearsky_internal_050301" xfId="46" xr:uid="{00000000-0005-0000-0000-000060000000}"/>
    <cellStyle name="__ [0]_form_Clearsky_internal_050301 2" xfId="1683" xr:uid="{00000000-0005-0000-0000-000061000000}"/>
    <cellStyle name="__ [0]_form_Clearsky_internal_050301_1" xfId="47" xr:uid="{00000000-0005-0000-0000-000062000000}"/>
    <cellStyle name="__ [0]_form_Clearsky_internal_050301_1 2" xfId="1684" xr:uid="{00000000-0005-0000-0000-000063000000}"/>
    <cellStyle name="__ [0]_form_Clearsky_internal_070201" xfId="48" xr:uid="{00000000-0005-0000-0000-000064000000}"/>
    <cellStyle name="__ [0]_form_Clearsky_internal_070201 2" xfId="1685" xr:uid="{00000000-0005-0000-0000-000065000000}"/>
    <cellStyle name="__ [0]_form_Clearsky_internal_070201.xls Chart 2" xfId="49" xr:uid="{00000000-0005-0000-0000-000066000000}"/>
    <cellStyle name="__ [0]_form_Clearsky_internal_070201.xls Chart 2 2" xfId="1686" xr:uid="{00000000-0005-0000-0000-000067000000}"/>
    <cellStyle name="__ [0]_form_Clearsky_internal_070201_Clearsky_Outside_070201.xls Chart 2" xfId="50" xr:uid="{00000000-0005-0000-0000-000068000000}"/>
    <cellStyle name="__ [0]_form_Clearsky_internal_070201_Clearsky_Outside_070201.xls Chart 2 2" xfId="1687" xr:uid="{00000000-0005-0000-0000-000069000000}"/>
    <cellStyle name="__ [0]_form_Clearsky_Outside_070201.xls Chart 2" xfId="51" xr:uid="{00000000-0005-0000-0000-00006A000000}"/>
    <cellStyle name="__ [0]_form_Clearsky_Outside_070201.xls Chart 2 2" xfId="1688" xr:uid="{00000000-0005-0000-0000-00006B000000}"/>
    <cellStyle name="__ [0]_laroux" xfId="52" xr:uid="{00000000-0005-0000-0000-00006C000000}"/>
    <cellStyle name="__ [0]_laroux 2" xfId="1689" xr:uid="{00000000-0005-0000-0000-00006D000000}"/>
    <cellStyle name="__ [0]_laroux_1" xfId="53" xr:uid="{00000000-0005-0000-0000-00006E000000}"/>
    <cellStyle name="__ [0]_laroux_1_ClearSky_AEP_Min_04.04.02_Bank" xfId="54" xr:uid="{00000000-0005-0000-0000-00006F000000}"/>
    <cellStyle name="__ [0]_laroux_1_Clearsky_internal_050301" xfId="55" xr:uid="{00000000-0005-0000-0000-000070000000}"/>
    <cellStyle name="__ [0]_laroux_1_Clearsky_internal_050301_1" xfId="56" xr:uid="{00000000-0005-0000-0000-000071000000}"/>
    <cellStyle name="__ [0]_laroux_1_Clearsky_internal_070201" xfId="57" xr:uid="{00000000-0005-0000-0000-000072000000}"/>
    <cellStyle name="__ [0]_laroux_1_Clearsky_internal_070201.xls Chart 2" xfId="58" xr:uid="{00000000-0005-0000-0000-000073000000}"/>
    <cellStyle name="__ [0]_laroux_1_Clearsky_internal_070201_1" xfId="59" xr:uid="{00000000-0005-0000-0000-000074000000}"/>
    <cellStyle name="__ [0]_laroux_1_Clearsky_Outside_070201.xls Chart 2" xfId="60" xr:uid="{00000000-0005-0000-0000-000075000000}"/>
    <cellStyle name="__ [0]_laroux_2" xfId="61" xr:uid="{00000000-0005-0000-0000-000076000000}"/>
    <cellStyle name="__ [0]_laroux_2 2" xfId="1690" xr:uid="{00000000-0005-0000-0000-000077000000}"/>
    <cellStyle name="__ [0]_laroux_ClearSky_AEP_Min_04.04.02_Bank" xfId="62" xr:uid="{00000000-0005-0000-0000-000078000000}"/>
    <cellStyle name="__ [0]_laroux_ClearSky_AEP_Min_04.04.02_Bank 2" xfId="1691" xr:uid="{00000000-0005-0000-0000-000079000000}"/>
    <cellStyle name="__ [0]_laroux_Clearsky_internal_050301" xfId="63" xr:uid="{00000000-0005-0000-0000-00007A000000}"/>
    <cellStyle name="__ [0]_laroux_Clearsky_internal_050301 2" xfId="1692" xr:uid="{00000000-0005-0000-0000-00007B000000}"/>
    <cellStyle name="__ [0]_laroux_Clearsky_internal_070201" xfId="64" xr:uid="{00000000-0005-0000-0000-00007C000000}"/>
    <cellStyle name="__ [0]_laroux_Clearsky_internal_070201 2" xfId="1693" xr:uid="{00000000-0005-0000-0000-00007D000000}"/>
    <cellStyle name="__ [0]_laroux_Clearsky_internal_070201.xls Chart 2" xfId="65" xr:uid="{00000000-0005-0000-0000-00007E000000}"/>
    <cellStyle name="__ [0]_laroux_Clearsky_internal_070201.xls Chart 2 2" xfId="1694" xr:uid="{00000000-0005-0000-0000-00007F000000}"/>
    <cellStyle name="__ [0]_laroux_Clearsky_internal_070201_1" xfId="66" xr:uid="{00000000-0005-0000-0000-000080000000}"/>
    <cellStyle name="__ [0]_laroux_Clearsky_internal_070201_1 2" xfId="1695" xr:uid="{00000000-0005-0000-0000-000081000000}"/>
    <cellStyle name="__ [0]_laroux_Clearsky_internal_070201_Clearsky_Outside_070201.xls Chart 2" xfId="67" xr:uid="{00000000-0005-0000-0000-000082000000}"/>
    <cellStyle name="__ [0]_laroux_Clearsky_internal_070201_Clearsky_Outside_070201.xls Chart 2 2" xfId="1696" xr:uid="{00000000-0005-0000-0000-000083000000}"/>
    <cellStyle name="__ [0]_laroux_Clearsky_Outside_070201.xls Chart 2" xfId="68" xr:uid="{00000000-0005-0000-0000-000084000000}"/>
    <cellStyle name="__ [0]_laroux_Clearsky_Outside_070201.xls Chart 2 2" xfId="1697" xr:uid="{00000000-0005-0000-0000-000085000000}"/>
    <cellStyle name="__ [0]_PERSONAL" xfId="69" xr:uid="{00000000-0005-0000-0000-000086000000}"/>
    <cellStyle name="__ [0]_PERSONAL 2" xfId="1698" xr:uid="{00000000-0005-0000-0000-000087000000}"/>
    <cellStyle name="__ [0]_PERSONAL_1" xfId="70" xr:uid="{00000000-0005-0000-0000-000088000000}"/>
    <cellStyle name="__ [0]_PERSONAL_1 2" xfId="1699" xr:uid="{00000000-0005-0000-0000-000089000000}"/>
    <cellStyle name="__ [0]_PERSONAL_1_ClearSky_AEP_Min_04.04.02_Bank" xfId="71" xr:uid="{00000000-0005-0000-0000-00008A000000}"/>
    <cellStyle name="__ [0]_PERSONAL_1_ClearSky_AEP_Min_04.04.02_Bank 2" xfId="1700" xr:uid="{00000000-0005-0000-0000-00008B000000}"/>
    <cellStyle name="__ [0]_PERSONAL_1_Clearsky_internal_050301" xfId="72" xr:uid="{00000000-0005-0000-0000-00008C000000}"/>
    <cellStyle name="__ [0]_PERSONAL_1_Clearsky_internal_050301 2" xfId="1701" xr:uid="{00000000-0005-0000-0000-00008D000000}"/>
    <cellStyle name="__ [0]_PERSONAL_1_Clearsky_internal_070201" xfId="73" xr:uid="{00000000-0005-0000-0000-00008E000000}"/>
    <cellStyle name="__ [0]_PERSONAL_1_Clearsky_internal_070201 2" xfId="1702" xr:uid="{00000000-0005-0000-0000-00008F000000}"/>
    <cellStyle name="__ [0]_PERSONAL_1_Clearsky_internal_070201.xls Chart 2" xfId="74" xr:uid="{00000000-0005-0000-0000-000090000000}"/>
    <cellStyle name="__ [0]_PERSONAL_1_Clearsky_internal_070201.xls Chart 2 2" xfId="1703" xr:uid="{00000000-0005-0000-0000-000091000000}"/>
    <cellStyle name="__ [0]_PERSONAL_1_Clearsky_internal_070201_1" xfId="75" xr:uid="{00000000-0005-0000-0000-000092000000}"/>
    <cellStyle name="__ [0]_PERSONAL_1_Clearsky_internal_070201_1 2" xfId="1704" xr:uid="{00000000-0005-0000-0000-000093000000}"/>
    <cellStyle name="__ [0]_PERSONAL_1_Clearsky_internal_070201_Clearsky_internal_070201" xfId="76" xr:uid="{00000000-0005-0000-0000-000094000000}"/>
    <cellStyle name="__ [0]_PERSONAL_1_Clearsky_internal_070201_Clearsky_internal_070201 2" xfId="1705" xr:uid="{00000000-0005-0000-0000-000095000000}"/>
    <cellStyle name="__ [0]_PERSONAL_1_Clearsky_internal_070201_Clearsky_Outside_070201.xls Chart 2" xfId="77" xr:uid="{00000000-0005-0000-0000-000096000000}"/>
    <cellStyle name="__ [0]_PERSONAL_1_Clearsky_internal_070201_Clearsky_Outside_070201.xls Chart 2 2" xfId="1706" xr:uid="{00000000-0005-0000-0000-000097000000}"/>
    <cellStyle name="__ [0]_PERSONAL_1_Clearsky_Outside_070201.xls Chart 2" xfId="78" xr:uid="{00000000-0005-0000-0000-000098000000}"/>
    <cellStyle name="__ [0]_PERSONAL_1_Clearsky_Outside_070201.xls Chart 2 2" xfId="1707" xr:uid="{00000000-0005-0000-0000-000099000000}"/>
    <cellStyle name="__ [0]_PERSONAL_2" xfId="79" xr:uid="{00000000-0005-0000-0000-00009A000000}"/>
    <cellStyle name="__ [0]_PERSONAL_2 2" xfId="1708" xr:uid="{00000000-0005-0000-0000-00009B000000}"/>
    <cellStyle name="__ [0]_PERSONAL_2_ClearSky_AEP_Min_04.04.02_Bank" xfId="80" xr:uid="{00000000-0005-0000-0000-00009C000000}"/>
    <cellStyle name="__ [0]_PERSONAL_2_ClearSky_AEP_Min_04.04.02_Bank 2" xfId="1709" xr:uid="{00000000-0005-0000-0000-00009D000000}"/>
    <cellStyle name="__ [0]_PERSONAL_2_Clearsky_internal_050301" xfId="81" xr:uid="{00000000-0005-0000-0000-00009E000000}"/>
    <cellStyle name="__ [0]_PERSONAL_2_Clearsky_internal_050301 2" xfId="1710" xr:uid="{00000000-0005-0000-0000-00009F000000}"/>
    <cellStyle name="__ [0]_PERSONAL_2_Clearsky_internal_070201" xfId="82" xr:uid="{00000000-0005-0000-0000-0000A0000000}"/>
    <cellStyle name="__ [0]_PERSONAL_2_Clearsky_internal_070201 2" xfId="1711" xr:uid="{00000000-0005-0000-0000-0000A1000000}"/>
    <cellStyle name="__ [0]_PERSONAL_2_Clearsky_internal_070201.xls Chart 2" xfId="83" xr:uid="{00000000-0005-0000-0000-0000A2000000}"/>
    <cellStyle name="__ [0]_PERSONAL_2_Clearsky_internal_070201.xls Chart 2 2" xfId="1712" xr:uid="{00000000-0005-0000-0000-0000A3000000}"/>
    <cellStyle name="__ [0]_PERSONAL_2_Clearsky_internal_070201_1" xfId="84" xr:uid="{00000000-0005-0000-0000-0000A4000000}"/>
    <cellStyle name="__ [0]_PERSONAL_2_Clearsky_internal_070201_1 2" xfId="1713" xr:uid="{00000000-0005-0000-0000-0000A5000000}"/>
    <cellStyle name="__ [0]_PERSONAL_2_Clearsky_internal_070201_Clearsky_internal_070201" xfId="85" xr:uid="{00000000-0005-0000-0000-0000A6000000}"/>
    <cellStyle name="__ [0]_PERSONAL_2_Clearsky_internal_070201_Clearsky_internal_070201 2" xfId="1714" xr:uid="{00000000-0005-0000-0000-0000A7000000}"/>
    <cellStyle name="__ [0]_PERSONAL_2_Clearsky_internal_070201_Clearsky_Outside_070201.xls Chart 2" xfId="86" xr:uid="{00000000-0005-0000-0000-0000A8000000}"/>
    <cellStyle name="__ [0]_PERSONAL_2_Clearsky_internal_070201_Clearsky_Outside_070201.xls Chart 2 2" xfId="1715" xr:uid="{00000000-0005-0000-0000-0000A9000000}"/>
    <cellStyle name="__ [0]_PERSONAL_2_Clearsky_Outside_070201.xls Chart 2" xfId="87" xr:uid="{00000000-0005-0000-0000-0000AA000000}"/>
    <cellStyle name="__ [0]_PERSONAL_2_Clearsky_Outside_070201.xls Chart 2 2" xfId="1716" xr:uid="{00000000-0005-0000-0000-0000AB000000}"/>
    <cellStyle name="__ [0]_PERSONAL_3" xfId="88" xr:uid="{00000000-0005-0000-0000-0000AC000000}"/>
    <cellStyle name="__ [0]_PERSONAL_3 2" xfId="1717" xr:uid="{00000000-0005-0000-0000-0000AD000000}"/>
    <cellStyle name="__ [0]_PERSONAL_ClearSky_AEP_Min_04.04.02_Bank" xfId="89" xr:uid="{00000000-0005-0000-0000-0000AE000000}"/>
    <cellStyle name="__ [0]_PERSONAL_ClearSky_AEP_Min_04.04.02_Bank 2" xfId="1718" xr:uid="{00000000-0005-0000-0000-0000AF000000}"/>
    <cellStyle name="__ [0]_PERSONAL_Clearsky_internal_050301" xfId="90" xr:uid="{00000000-0005-0000-0000-0000B0000000}"/>
    <cellStyle name="__ [0]_PERSONAL_Clearsky_internal_050301 2" xfId="1719" xr:uid="{00000000-0005-0000-0000-0000B1000000}"/>
    <cellStyle name="__ [0]_PERSONAL_Clearsky_internal_070201" xfId="91" xr:uid="{00000000-0005-0000-0000-0000B2000000}"/>
    <cellStyle name="__ [0]_PERSONAL_Clearsky_internal_070201 2" xfId="1720" xr:uid="{00000000-0005-0000-0000-0000B3000000}"/>
    <cellStyle name="__ [0]_PERSONAL_Clearsky_internal_070201.xls Chart 2" xfId="92" xr:uid="{00000000-0005-0000-0000-0000B4000000}"/>
    <cellStyle name="__ [0]_PERSONAL_Clearsky_internal_070201.xls Chart 2 2" xfId="1721" xr:uid="{00000000-0005-0000-0000-0000B5000000}"/>
    <cellStyle name="__ [0]_PERSONAL_Clearsky_internal_070201_1" xfId="93" xr:uid="{00000000-0005-0000-0000-0000B6000000}"/>
    <cellStyle name="__ [0]_PERSONAL_Clearsky_internal_070201_1 2" xfId="1722" xr:uid="{00000000-0005-0000-0000-0000B7000000}"/>
    <cellStyle name="__ [0]_PERSONAL_Clearsky_internal_070201_Clearsky_Outside_070201.xls Chart 2" xfId="94" xr:uid="{00000000-0005-0000-0000-0000B8000000}"/>
    <cellStyle name="__ [0]_PERSONAL_Clearsky_internal_070201_Clearsky_Outside_070201.xls Chart 2 2" xfId="1723" xr:uid="{00000000-0005-0000-0000-0000B9000000}"/>
    <cellStyle name="__ [0]_PERSONAL_Clearsky_Outside_070201.xls Chart 2" xfId="95" xr:uid="{00000000-0005-0000-0000-0000BA000000}"/>
    <cellStyle name="__ [0]_PERSONAL_Clearsky_Outside_070201.xls Chart 2 2" xfId="1724" xr:uid="{00000000-0005-0000-0000-0000BB000000}"/>
    <cellStyle name="__ [0]_Sheet2" xfId="96" xr:uid="{00000000-0005-0000-0000-0000BC000000}"/>
    <cellStyle name="__ [0]_Sheet2 2" xfId="1725" xr:uid="{00000000-0005-0000-0000-0000BD000000}"/>
    <cellStyle name="____.____" xfId="97" xr:uid="{00000000-0005-0000-0000-0000BE000000}"/>
    <cellStyle name="_____" xfId="98" xr:uid="{00000000-0005-0000-0000-0000BF000000}"/>
    <cellStyle name="______" xfId="99" xr:uid="{00000000-0005-0000-0000-0000C0000000}"/>
    <cellStyle name="_______" xfId="100" xr:uid="{00000000-0005-0000-0000-0000C1000000}"/>
    <cellStyle name="________" xfId="101" xr:uid="{00000000-0005-0000-0000-0000C2000000}"/>
    <cellStyle name="________ 2" xfId="1726" xr:uid="{00000000-0005-0000-0000-0000C3000000}"/>
    <cellStyle name="__________" xfId="102" xr:uid="{00000000-0005-0000-0000-0000C4000000}"/>
    <cellStyle name="____________" xfId="103" xr:uid="{00000000-0005-0000-0000-0000C5000000}"/>
    <cellStyle name="_____________ClearSky_AEP_Min_04.04.02_Bank" xfId="104" xr:uid="{00000000-0005-0000-0000-0000C6000000}"/>
    <cellStyle name="_____________ClearSky_AEP_Min_04.04.02_Bank 2" xfId="1727" xr:uid="{00000000-0005-0000-0000-0000C7000000}"/>
    <cellStyle name="_____________ClearSky_AEP_Min_04.04.02_Bank_1" xfId="105" xr:uid="{00000000-0005-0000-0000-0000C8000000}"/>
    <cellStyle name="_____________ClearSky_AEP_Min_04.04.02_Bank_1 2" xfId="1728" xr:uid="{00000000-0005-0000-0000-0000C9000000}"/>
    <cellStyle name="_____________Clearsky_internal_050301" xfId="106" xr:uid="{00000000-0005-0000-0000-0000CA000000}"/>
    <cellStyle name="_____________Clearsky_internal_050301_1" xfId="107" xr:uid="{00000000-0005-0000-0000-0000CB000000}"/>
    <cellStyle name="_____________Clearsky_internal_050301_1 2" xfId="1729" xr:uid="{00000000-0005-0000-0000-0000CC000000}"/>
    <cellStyle name="_____________Clearsky_internal_050301_2" xfId="108" xr:uid="{00000000-0005-0000-0000-0000CD000000}"/>
    <cellStyle name="_____________Clearsky_internal_050301_2 2" xfId="1730" xr:uid="{00000000-0005-0000-0000-0000CE000000}"/>
    <cellStyle name="_____________Clearsky_internal_070201" xfId="109" xr:uid="{00000000-0005-0000-0000-0000CF000000}"/>
    <cellStyle name="_____________Clearsky_internal_070201.xls Chart 2" xfId="110" xr:uid="{00000000-0005-0000-0000-0000D0000000}"/>
    <cellStyle name="_____________Clearsky_internal_070201.xls Chart 2_1" xfId="111" xr:uid="{00000000-0005-0000-0000-0000D1000000}"/>
    <cellStyle name="_____________Clearsky_internal_070201.xls Chart 2_1 2" xfId="1731" xr:uid="{00000000-0005-0000-0000-0000D2000000}"/>
    <cellStyle name="_____________Clearsky_internal_070201_1" xfId="112" xr:uid="{00000000-0005-0000-0000-0000D3000000}"/>
    <cellStyle name="_____________Clearsky_internal_070201_1 2" xfId="1732" xr:uid="{00000000-0005-0000-0000-0000D4000000}"/>
    <cellStyle name="_____________Clearsky_internal_070201_2" xfId="113" xr:uid="{00000000-0005-0000-0000-0000D5000000}"/>
    <cellStyle name="_____________Clearsky_internal_070201_2 2" xfId="1733" xr:uid="{00000000-0005-0000-0000-0000D6000000}"/>
    <cellStyle name="_____________Clearsky_Outside_070201.xls Chart 2" xfId="114" xr:uid="{00000000-0005-0000-0000-0000D7000000}"/>
    <cellStyle name="_____________Clearsky_Outside_070201.xls Chart 2 2" xfId="1734" xr:uid="{00000000-0005-0000-0000-0000D8000000}"/>
    <cellStyle name="_____________Clearsky_Outside_070201.xls Chart 2_1" xfId="115" xr:uid="{00000000-0005-0000-0000-0000D9000000}"/>
    <cellStyle name="_____________Clearsky_Outside_070201.xls Chart 2_1 2" xfId="1735" xr:uid="{00000000-0005-0000-0000-0000DA000000}"/>
    <cellStyle name="___________ClearSky_AEP_Min_04.04.02_Bank" xfId="116" xr:uid="{00000000-0005-0000-0000-0000DB000000}"/>
    <cellStyle name="___________Clearsky_internal_050301" xfId="117" xr:uid="{00000000-0005-0000-0000-0000DC000000}"/>
    <cellStyle name="___________Clearsky_internal_050301_1" xfId="118" xr:uid="{00000000-0005-0000-0000-0000DD000000}"/>
    <cellStyle name="___________Clearsky_internal_070201" xfId="119" xr:uid="{00000000-0005-0000-0000-0000DE000000}"/>
    <cellStyle name="___________Clearsky_internal_070201.xls Chart 2" xfId="120" xr:uid="{00000000-0005-0000-0000-0000DF000000}"/>
    <cellStyle name="___________Clearsky_internal_070201_1" xfId="121" xr:uid="{00000000-0005-0000-0000-0000E0000000}"/>
    <cellStyle name="___________Clearsky_Outside_070201.xls Chart 2" xfId="122" xr:uid="{00000000-0005-0000-0000-0000E1000000}"/>
    <cellStyle name="_________1" xfId="123" xr:uid="{00000000-0005-0000-0000-0000E2000000}"/>
    <cellStyle name="_________2" xfId="124" xr:uid="{00000000-0005-0000-0000-0000E3000000}"/>
    <cellStyle name="_________ClearSky_AEP_Min_04.04.02_Bank" xfId="125" xr:uid="{00000000-0005-0000-0000-0000E4000000}"/>
    <cellStyle name="_________ClearSky_AEP_Min_04.04.02_Bank_1" xfId="126" xr:uid="{00000000-0005-0000-0000-0000E5000000}"/>
    <cellStyle name="_________ClearSky_AEP_Min_04.04.02_Bank_1 2" xfId="1736" xr:uid="{00000000-0005-0000-0000-0000E6000000}"/>
    <cellStyle name="_________Clearsky_internal_050301" xfId="127" xr:uid="{00000000-0005-0000-0000-0000E7000000}"/>
    <cellStyle name="_________Clearsky_internal_050301_1" xfId="128" xr:uid="{00000000-0005-0000-0000-0000E8000000}"/>
    <cellStyle name="_________Clearsky_internal_050301_1 2" xfId="1737" xr:uid="{00000000-0005-0000-0000-0000E9000000}"/>
    <cellStyle name="_________Clearsky_internal_050301_2" xfId="129" xr:uid="{00000000-0005-0000-0000-0000EA000000}"/>
    <cellStyle name="_________Clearsky_internal_050301_2 2" xfId="1738" xr:uid="{00000000-0005-0000-0000-0000EB000000}"/>
    <cellStyle name="_________Clearsky_internal_070201" xfId="130" xr:uid="{00000000-0005-0000-0000-0000EC000000}"/>
    <cellStyle name="_________Clearsky_internal_070201 2" xfId="1739" xr:uid="{00000000-0005-0000-0000-0000ED000000}"/>
    <cellStyle name="_________Clearsky_internal_070201.xls Chart 2" xfId="131" xr:uid="{00000000-0005-0000-0000-0000EE000000}"/>
    <cellStyle name="_________Clearsky_internal_070201.xls Chart 2_1" xfId="132" xr:uid="{00000000-0005-0000-0000-0000EF000000}"/>
    <cellStyle name="_________Clearsky_internal_070201.xls Chart 2_1 2" xfId="1740" xr:uid="{00000000-0005-0000-0000-0000F0000000}"/>
    <cellStyle name="_________Clearsky_internal_070201_1" xfId="133" xr:uid="{00000000-0005-0000-0000-0000F1000000}"/>
    <cellStyle name="_________Clearsky_internal_070201_1 2" xfId="1741" xr:uid="{00000000-0005-0000-0000-0000F2000000}"/>
    <cellStyle name="_________Clearsky_internal_070201_2" xfId="134" xr:uid="{00000000-0005-0000-0000-0000F3000000}"/>
    <cellStyle name="_________Clearsky_Outside_070201.xls Chart 2" xfId="135" xr:uid="{00000000-0005-0000-0000-0000F4000000}"/>
    <cellStyle name="_________Clearsky_Outside_070201.xls Chart 2_1" xfId="136" xr:uid="{00000000-0005-0000-0000-0000F5000000}"/>
    <cellStyle name="_________Clearsky_Outside_070201.xls Chart 2_1 2" xfId="1742" xr:uid="{00000000-0005-0000-0000-0000F6000000}"/>
    <cellStyle name="________1" xfId="137" xr:uid="{00000000-0005-0000-0000-0000F7000000}"/>
    <cellStyle name="_______ClearSky_AEP_Min_04.04.02_Bank" xfId="138" xr:uid="{00000000-0005-0000-0000-0000F8000000}"/>
    <cellStyle name="_______ClearSky_AEP_Min_04.04.02_Bank 2" xfId="1743" xr:uid="{00000000-0005-0000-0000-0000F9000000}"/>
    <cellStyle name="_______ClearSky_AEP_Min_04.04.02_Bank_1" xfId="139" xr:uid="{00000000-0005-0000-0000-0000FA000000}"/>
    <cellStyle name="_______ClearSky_AEP_Min_04.04.02_Bank_1 2" xfId="1744" xr:uid="{00000000-0005-0000-0000-0000FB000000}"/>
    <cellStyle name="_______Clearsky_internal_050301" xfId="140" xr:uid="{00000000-0005-0000-0000-0000FC000000}"/>
    <cellStyle name="_______Clearsky_internal_050301 2" xfId="1745" xr:uid="{00000000-0005-0000-0000-0000FD000000}"/>
    <cellStyle name="_______Clearsky_internal_050301_1" xfId="141" xr:uid="{00000000-0005-0000-0000-0000FE000000}"/>
    <cellStyle name="_______Clearsky_internal_050301_1 2" xfId="1746" xr:uid="{00000000-0005-0000-0000-0000FF000000}"/>
    <cellStyle name="_______Clearsky_internal_070201" xfId="142" xr:uid="{00000000-0005-0000-0000-000000010000}"/>
    <cellStyle name="_______Clearsky_internal_070201 2" xfId="1747" xr:uid="{00000000-0005-0000-0000-000001010000}"/>
    <cellStyle name="_______Clearsky_internal_070201.xls Chart 2" xfId="143" xr:uid="{00000000-0005-0000-0000-000002010000}"/>
    <cellStyle name="_______Clearsky_internal_070201.xls Chart 2 2" xfId="1748" xr:uid="{00000000-0005-0000-0000-000003010000}"/>
    <cellStyle name="_______Clearsky_internal_070201.xls Chart 2_1" xfId="144" xr:uid="{00000000-0005-0000-0000-000004010000}"/>
    <cellStyle name="_______Clearsky_internal_070201.xls Chart 2_1 2" xfId="1749" xr:uid="{00000000-0005-0000-0000-000005010000}"/>
    <cellStyle name="_______Clearsky_internal_070201_1" xfId="145" xr:uid="{00000000-0005-0000-0000-000006010000}"/>
    <cellStyle name="_______Clearsky_internal_070201_1 2" xfId="1750" xr:uid="{00000000-0005-0000-0000-000007010000}"/>
    <cellStyle name="_______Clearsky_Outside_070201.xls Chart 2" xfId="146" xr:uid="{00000000-0005-0000-0000-000008010000}"/>
    <cellStyle name="_______Clearsky_Outside_070201.xls Chart 2 2" xfId="1751" xr:uid="{00000000-0005-0000-0000-000009010000}"/>
    <cellStyle name="_______Clearsky_Outside_070201.xls Chart 2_1" xfId="147" xr:uid="{00000000-0005-0000-0000-00000A010000}"/>
    <cellStyle name="_______Clearsky_Outside_070201.xls Chart 2_1 2" xfId="1752" xr:uid="{00000000-0005-0000-0000-00000B010000}"/>
    <cellStyle name="______1" xfId="148" xr:uid="{00000000-0005-0000-0000-00000C010000}"/>
    <cellStyle name="______ClearSky_AEP_Min_04.04.02_Bank" xfId="149" xr:uid="{00000000-0005-0000-0000-00000D010000}"/>
    <cellStyle name="______ClearSky_AEP_Min_04.04.02_Bank 2" xfId="1753" xr:uid="{00000000-0005-0000-0000-00000E010000}"/>
    <cellStyle name="______ClearSky_AEP_Min_04.04.02_Bank_1" xfId="150" xr:uid="{00000000-0005-0000-0000-00000F010000}"/>
    <cellStyle name="______ClearSky_AEP_Min_04.04.02_Bank_2" xfId="151" xr:uid="{00000000-0005-0000-0000-000010010000}"/>
    <cellStyle name="______ClearSky_AEP_Min_04.04.02_Bank_2 2" xfId="1754" xr:uid="{00000000-0005-0000-0000-000011010000}"/>
    <cellStyle name="______Clearsky_internal_050301" xfId="152" xr:uid="{00000000-0005-0000-0000-000012010000}"/>
    <cellStyle name="______Clearsky_internal_050301 2" xfId="1755" xr:uid="{00000000-0005-0000-0000-000013010000}"/>
    <cellStyle name="______Clearsky_internal_050301_1" xfId="153" xr:uid="{00000000-0005-0000-0000-000014010000}"/>
    <cellStyle name="______Clearsky_internal_050301_2" xfId="154" xr:uid="{00000000-0005-0000-0000-000015010000}"/>
    <cellStyle name="______Clearsky_internal_050301_2 2" xfId="1756" xr:uid="{00000000-0005-0000-0000-000016010000}"/>
    <cellStyle name="______Clearsky_internal_050301_3" xfId="155" xr:uid="{00000000-0005-0000-0000-000017010000}"/>
    <cellStyle name="______Clearsky_internal_070201" xfId="156" xr:uid="{00000000-0005-0000-0000-000018010000}"/>
    <cellStyle name="______Clearsky_internal_070201.xls Chart 2" xfId="157" xr:uid="{00000000-0005-0000-0000-000019010000}"/>
    <cellStyle name="______Clearsky_internal_070201.xls Chart 2_1" xfId="158" xr:uid="{00000000-0005-0000-0000-00001A010000}"/>
    <cellStyle name="______Clearsky_internal_070201.xls Chart 2_1 2" xfId="1757" xr:uid="{00000000-0005-0000-0000-00001B010000}"/>
    <cellStyle name="______Clearsky_internal_070201.xls Chart 2_2" xfId="159" xr:uid="{00000000-0005-0000-0000-00001C010000}"/>
    <cellStyle name="______Clearsky_internal_070201_1" xfId="160" xr:uid="{00000000-0005-0000-0000-00001D010000}"/>
    <cellStyle name="______Clearsky_internal_070201_1 2" xfId="1758" xr:uid="{00000000-0005-0000-0000-00001E010000}"/>
    <cellStyle name="______Clearsky_internal_070201_2" xfId="161" xr:uid="{00000000-0005-0000-0000-00001F010000}"/>
    <cellStyle name="______Clearsky_internal_070201_2_Clearsky_Outside_070201.xls Chart 2" xfId="162" xr:uid="{00000000-0005-0000-0000-000020010000}"/>
    <cellStyle name="______Clearsky_internal_070201_2_Clearsky_Outside_070201.xls Chart 2 2" xfId="1759" xr:uid="{00000000-0005-0000-0000-000021010000}"/>
    <cellStyle name="______Clearsky_internal_070201_3" xfId="163" xr:uid="{00000000-0005-0000-0000-000022010000}"/>
    <cellStyle name="______Clearsky_internal_070201_3 2" xfId="1760" xr:uid="{00000000-0005-0000-0000-000023010000}"/>
    <cellStyle name="______Clearsky_internal_070201_Clearsky_internal_070201" xfId="164" xr:uid="{00000000-0005-0000-0000-000024010000}"/>
    <cellStyle name="______Clearsky_internal_070201_Clearsky_Outside_070201.xls Chart 2" xfId="165" xr:uid="{00000000-0005-0000-0000-000025010000}"/>
    <cellStyle name="______Clearsky_Outside_070201.xls Chart 2" xfId="166" xr:uid="{00000000-0005-0000-0000-000026010000}"/>
    <cellStyle name="______Clearsky_Outside_070201.xls Chart 2_1" xfId="167" xr:uid="{00000000-0005-0000-0000-000027010000}"/>
    <cellStyle name="______Clearsky_Outside_070201.xls Chart 2_1 2" xfId="1761" xr:uid="{00000000-0005-0000-0000-000028010000}"/>
    <cellStyle name="______Clearsky_Outside_070201.xls Chart 2_2" xfId="168" xr:uid="{00000000-0005-0000-0000-000029010000}"/>
    <cellStyle name="______Clearsky_Outside_070201.xls Chart 2_2 2" xfId="1762" xr:uid="{00000000-0005-0000-0000-00002A010000}"/>
    <cellStyle name="___94___" xfId="169" xr:uid="{00000000-0005-0000-0000-00002B010000}"/>
    <cellStyle name="___94___ 2" xfId="1763" xr:uid="{00000000-0005-0000-0000-00002C010000}"/>
    <cellStyle name="___94____ClearSky_AEP_Min_04.04.02_Bank" xfId="170" xr:uid="{00000000-0005-0000-0000-00002D010000}"/>
    <cellStyle name="___94____ClearSky_AEP_Min_04.04.02_Bank 2" xfId="1764" xr:uid="{00000000-0005-0000-0000-00002E010000}"/>
    <cellStyle name="___94____Clearsky_internal_050301" xfId="171" xr:uid="{00000000-0005-0000-0000-00002F010000}"/>
    <cellStyle name="___94____Clearsky_internal_050301 2" xfId="1765" xr:uid="{00000000-0005-0000-0000-000030010000}"/>
    <cellStyle name="___94____Clearsky_internal_050301_1" xfId="172" xr:uid="{00000000-0005-0000-0000-000031010000}"/>
    <cellStyle name="___94____Clearsky_internal_050301_1 2" xfId="1766" xr:uid="{00000000-0005-0000-0000-000032010000}"/>
    <cellStyle name="___94____Clearsky_internal_070201" xfId="173" xr:uid="{00000000-0005-0000-0000-000033010000}"/>
    <cellStyle name="___94____Clearsky_internal_070201 2" xfId="1767" xr:uid="{00000000-0005-0000-0000-000034010000}"/>
    <cellStyle name="___94____Clearsky_internal_070201.xls Chart 2" xfId="174" xr:uid="{00000000-0005-0000-0000-000035010000}"/>
    <cellStyle name="___94____Clearsky_internal_070201.xls Chart 2 2" xfId="1768" xr:uid="{00000000-0005-0000-0000-000036010000}"/>
    <cellStyle name="___94____Clearsky_internal_070201_1" xfId="175" xr:uid="{00000000-0005-0000-0000-000037010000}"/>
    <cellStyle name="___94____Clearsky_internal_070201_1 2" xfId="1769" xr:uid="{00000000-0005-0000-0000-000038010000}"/>
    <cellStyle name="___94____Clearsky_internal_070201_Clearsky_Outside_070201.xls Chart 2" xfId="176" xr:uid="{00000000-0005-0000-0000-000039010000}"/>
    <cellStyle name="___94____Clearsky_internal_070201_Clearsky_Outside_070201.xls Chart 2 2" xfId="1770" xr:uid="{00000000-0005-0000-0000-00003A010000}"/>
    <cellStyle name="___94____Clearsky_Outside_070201.xls Chart 2" xfId="177" xr:uid="{00000000-0005-0000-0000-00003B010000}"/>
    <cellStyle name="___94____Clearsky_Outside_070201.xls Chart 2 2" xfId="1771" xr:uid="{00000000-0005-0000-0000-00003C010000}"/>
    <cellStyle name="___97___" xfId="178" xr:uid="{00000000-0005-0000-0000-00003D010000}"/>
    <cellStyle name="___970120" xfId="179" xr:uid="{00000000-0005-0000-0000-00003E010000}"/>
    <cellStyle name="___BEBU_GI" xfId="180" xr:uid="{00000000-0005-0000-0000-00003F010000}"/>
    <cellStyle name="___dimon" xfId="181" xr:uid="{00000000-0005-0000-0000-000040010000}"/>
    <cellStyle name="___dimon 2" xfId="1772" xr:uid="{00000000-0005-0000-0000-000041010000}"/>
    <cellStyle name="___dimon_ClearSky_AEP_Min_04.04.02_Bank" xfId="182" xr:uid="{00000000-0005-0000-0000-000042010000}"/>
    <cellStyle name="___dimon_ClearSky_AEP_Min_04.04.02_Bank 2" xfId="1773" xr:uid="{00000000-0005-0000-0000-000043010000}"/>
    <cellStyle name="___dimon_Clearsky_internal_050301" xfId="183" xr:uid="{00000000-0005-0000-0000-000044010000}"/>
    <cellStyle name="___dimon_Clearsky_internal_050301 2" xfId="1774" xr:uid="{00000000-0005-0000-0000-000045010000}"/>
    <cellStyle name="___dimon_Clearsky_internal_070201" xfId="184" xr:uid="{00000000-0005-0000-0000-000046010000}"/>
    <cellStyle name="___dimon_Clearsky_internal_070201 2" xfId="1775" xr:uid="{00000000-0005-0000-0000-000047010000}"/>
    <cellStyle name="___dimon_Clearsky_internal_070201.xls Chart 2" xfId="185" xr:uid="{00000000-0005-0000-0000-000048010000}"/>
    <cellStyle name="___dimon_Clearsky_internal_070201.xls Chart 2 2" xfId="1776" xr:uid="{00000000-0005-0000-0000-000049010000}"/>
    <cellStyle name="___dimon_Clearsky_internal_070201_1" xfId="186" xr:uid="{00000000-0005-0000-0000-00004A010000}"/>
    <cellStyle name="___dimon_Clearsky_internal_070201_1 2" xfId="1777" xr:uid="{00000000-0005-0000-0000-00004B010000}"/>
    <cellStyle name="___dimon_Clearsky_Outside_070201.xls Chart 2" xfId="187" xr:uid="{00000000-0005-0000-0000-00004C010000}"/>
    <cellStyle name="___dimon_Clearsky_Outside_070201.xls Chart 2 2" xfId="1778" xr:uid="{00000000-0005-0000-0000-00004D010000}"/>
    <cellStyle name="___form" xfId="188" xr:uid="{00000000-0005-0000-0000-00004E010000}"/>
    <cellStyle name="___form_ClearSky_AEP_Min_04.04.02_Bank" xfId="189" xr:uid="{00000000-0005-0000-0000-00004F010000}"/>
    <cellStyle name="___form_ClearSky_AEP_Min_04.04.02_Bank 2" xfId="1779" xr:uid="{00000000-0005-0000-0000-000050010000}"/>
    <cellStyle name="___form_ClearSky_AEP_Min_04.04.02_Bank_1" xfId="190" xr:uid="{00000000-0005-0000-0000-000051010000}"/>
    <cellStyle name="___form_ClearSky_AEP_Min_04.04.02_Bank_1 2" xfId="1780" xr:uid="{00000000-0005-0000-0000-000052010000}"/>
    <cellStyle name="___form_Clearsky_internal_050301" xfId="191" xr:uid="{00000000-0005-0000-0000-000053010000}"/>
    <cellStyle name="___form_Clearsky_internal_050301 2" xfId="1781" xr:uid="{00000000-0005-0000-0000-000054010000}"/>
    <cellStyle name="___form_Clearsky_internal_050301_1" xfId="192" xr:uid="{00000000-0005-0000-0000-000055010000}"/>
    <cellStyle name="___form_Clearsky_internal_050301_1 2" xfId="1782" xr:uid="{00000000-0005-0000-0000-000056010000}"/>
    <cellStyle name="___form_Clearsky_internal_070201" xfId="193" xr:uid="{00000000-0005-0000-0000-000057010000}"/>
    <cellStyle name="___form_Clearsky_internal_070201 2" xfId="1783" xr:uid="{00000000-0005-0000-0000-000058010000}"/>
    <cellStyle name="___form_Clearsky_internal_070201.xls Chart 2" xfId="194" xr:uid="{00000000-0005-0000-0000-000059010000}"/>
    <cellStyle name="___form_Clearsky_internal_070201.xls Chart 2 2" xfId="1784" xr:uid="{00000000-0005-0000-0000-00005A010000}"/>
    <cellStyle name="___form_Clearsky_internal_070201.xls Chart 2_1" xfId="195" xr:uid="{00000000-0005-0000-0000-00005B010000}"/>
    <cellStyle name="___form_Clearsky_internal_070201_1" xfId="196" xr:uid="{00000000-0005-0000-0000-00005C010000}"/>
    <cellStyle name="___form_Clearsky_internal_070201_2" xfId="197" xr:uid="{00000000-0005-0000-0000-00005D010000}"/>
    <cellStyle name="___form_Clearsky_internal_070201_2 2" xfId="1785" xr:uid="{00000000-0005-0000-0000-00005E010000}"/>
    <cellStyle name="___form_Clearsky_Outside_070201.xls Chart 2" xfId="198" xr:uid="{00000000-0005-0000-0000-00005F010000}"/>
    <cellStyle name="___form_Clearsky_Outside_070201.xls Chart 2 2" xfId="1786" xr:uid="{00000000-0005-0000-0000-000060010000}"/>
    <cellStyle name="___form_Clearsky_Outside_070201.xls Chart 2_1" xfId="199" xr:uid="{00000000-0005-0000-0000-000061010000}"/>
    <cellStyle name="___form_Clearsky_Outside_070201.xls Chart 2_1 2" xfId="1787" xr:uid="{00000000-0005-0000-0000-000062010000}"/>
    <cellStyle name="___ga_PB" xfId="200" xr:uid="{00000000-0005-0000-0000-000063010000}"/>
    <cellStyle name="___laroux" xfId="201" xr:uid="{00000000-0005-0000-0000-000064010000}"/>
    <cellStyle name="___laroux 2" xfId="1788" xr:uid="{00000000-0005-0000-0000-000065010000}"/>
    <cellStyle name="___laroux_1" xfId="202" xr:uid="{00000000-0005-0000-0000-000066010000}"/>
    <cellStyle name="___laroux_1_ClearSky_AEP_Min_04.04.02_Bank" xfId="203" xr:uid="{00000000-0005-0000-0000-000067010000}"/>
    <cellStyle name="___laroux_1_ClearSky_AEP_Min_04.04.02_Bank_1" xfId="204" xr:uid="{00000000-0005-0000-0000-000068010000}"/>
    <cellStyle name="___laroux_1_Clearsky_internal_050301" xfId="205" xr:uid="{00000000-0005-0000-0000-000069010000}"/>
    <cellStyle name="___laroux_1_Clearsky_internal_050301_1" xfId="206" xr:uid="{00000000-0005-0000-0000-00006A010000}"/>
    <cellStyle name="___laroux_1_Clearsky_internal_050301_2" xfId="207" xr:uid="{00000000-0005-0000-0000-00006B010000}"/>
    <cellStyle name="___laroux_1_Clearsky_internal_070201" xfId="208" xr:uid="{00000000-0005-0000-0000-00006C010000}"/>
    <cellStyle name="___laroux_1_Clearsky_internal_070201.xls Chart 2" xfId="209" xr:uid="{00000000-0005-0000-0000-00006D010000}"/>
    <cellStyle name="___laroux_1_Clearsky_internal_070201.xls Chart 2_1" xfId="210" xr:uid="{00000000-0005-0000-0000-00006E010000}"/>
    <cellStyle name="___laroux_1_Clearsky_internal_070201_1" xfId="211" xr:uid="{00000000-0005-0000-0000-00006F010000}"/>
    <cellStyle name="___laroux_1_Clearsky_internal_070201_2" xfId="212" xr:uid="{00000000-0005-0000-0000-000070010000}"/>
    <cellStyle name="___laroux_1_Clearsky_Outside_070201.xls Chart 2" xfId="213" xr:uid="{00000000-0005-0000-0000-000071010000}"/>
    <cellStyle name="___laroux_1_Clearsky_Outside_070201.xls Chart 2_1" xfId="214" xr:uid="{00000000-0005-0000-0000-000072010000}"/>
    <cellStyle name="___laroux_2" xfId="215" xr:uid="{00000000-0005-0000-0000-000073010000}"/>
    <cellStyle name="___laroux_2_ClearSky_AEP_Min_04.04.02_Bank" xfId="216" xr:uid="{00000000-0005-0000-0000-000074010000}"/>
    <cellStyle name="___laroux_2_ClearSky_AEP_Min_04.04.02_Bank 2" xfId="1789" xr:uid="{00000000-0005-0000-0000-000075010000}"/>
    <cellStyle name="___laroux_2_Clearsky_internal_050301" xfId="217" xr:uid="{00000000-0005-0000-0000-000076010000}"/>
    <cellStyle name="___laroux_2_Clearsky_internal_050301_1" xfId="218" xr:uid="{00000000-0005-0000-0000-000077010000}"/>
    <cellStyle name="___laroux_2_Clearsky_internal_050301_1 2" xfId="1790" xr:uid="{00000000-0005-0000-0000-000078010000}"/>
    <cellStyle name="___laroux_2_Clearsky_internal_070201" xfId="219" xr:uid="{00000000-0005-0000-0000-000079010000}"/>
    <cellStyle name="___laroux_2_Clearsky_internal_070201.xls Chart 2" xfId="220" xr:uid="{00000000-0005-0000-0000-00007A010000}"/>
    <cellStyle name="___laroux_2_Clearsky_internal_070201.xls Chart 2_1" xfId="221" xr:uid="{00000000-0005-0000-0000-00007B010000}"/>
    <cellStyle name="___laroux_2_Clearsky_internal_070201.xls Chart 2_1 2" xfId="1791" xr:uid="{00000000-0005-0000-0000-00007C010000}"/>
    <cellStyle name="___laroux_2_Clearsky_internal_070201_1" xfId="222" xr:uid="{00000000-0005-0000-0000-00007D010000}"/>
    <cellStyle name="___laroux_2_Clearsky_internal_070201_1 2" xfId="1792" xr:uid="{00000000-0005-0000-0000-00007E010000}"/>
    <cellStyle name="___laroux_2_Clearsky_Outside_070201.xls Chart 2" xfId="223" xr:uid="{00000000-0005-0000-0000-00007F010000}"/>
    <cellStyle name="___laroux_2_Clearsky_Outside_070201.xls Chart 2_1" xfId="224" xr:uid="{00000000-0005-0000-0000-000080010000}"/>
    <cellStyle name="___laroux_2_Clearsky_Outside_070201.xls Chart 2_1 2" xfId="1793" xr:uid="{00000000-0005-0000-0000-000081010000}"/>
    <cellStyle name="___laroux_3" xfId="225" xr:uid="{00000000-0005-0000-0000-000082010000}"/>
    <cellStyle name="___laroux_4" xfId="226" xr:uid="{00000000-0005-0000-0000-000083010000}"/>
    <cellStyle name="___laroux_5" xfId="227" xr:uid="{00000000-0005-0000-0000-000084010000}"/>
    <cellStyle name="___laroux_6" xfId="228" xr:uid="{00000000-0005-0000-0000-000085010000}"/>
    <cellStyle name="___laroux_7" xfId="229" xr:uid="{00000000-0005-0000-0000-000086010000}"/>
    <cellStyle name="___laroux_8" xfId="230" xr:uid="{00000000-0005-0000-0000-000087010000}"/>
    <cellStyle name="___laroux_8 2" xfId="1794" xr:uid="{00000000-0005-0000-0000-000088010000}"/>
    <cellStyle name="___laroux_ClearSky_AEP_Min_04.04.02_Bank" xfId="231" xr:uid="{00000000-0005-0000-0000-000089010000}"/>
    <cellStyle name="___laroux_ClearSky_AEP_Min_04.04.02_Bank_1" xfId="232" xr:uid="{00000000-0005-0000-0000-00008A010000}"/>
    <cellStyle name="___laroux_ClearSky_AEP_Min_04.04.02_Bank_1 2" xfId="1795" xr:uid="{00000000-0005-0000-0000-00008B010000}"/>
    <cellStyle name="___laroux_Clearsky_internal_050301" xfId="233" xr:uid="{00000000-0005-0000-0000-00008C010000}"/>
    <cellStyle name="___laroux_Clearsky_internal_050301 2" xfId="1571" xr:uid="{00000000-0005-0000-0000-00008D010000}"/>
    <cellStyle name="___laroux_Clearsky_internal_050301_1" xfId="234" xr:uid="{00000000-0005-0000-0000-00008E010000}"/>
    <cellStyle name="___laroux_Clearsky_internal_050301_1 2" xfId="1797" xr:uid="{00000000-0005-0000-0000-00008F010000}"/>
    <cellStyle name="___laroux_Clearsky_internal_070201" xfId="235" xr:uid="{00000000-0005-0000-0000-000090010000}"/>
    <cellStyle name="___laroux_Clearsky_internal_070201 2" xfId="1798" xr:uid="{00000000-0005-0000-0000-000091010000}"/>
    <cellStyle name="___laroux_Clearsky_internal_070201.xls Chart 2" xfId="236" xr:uid="{00000000-0005-0000-0000-000092010000}"/>
    <cellStyle name="___laroux_Clearsky_internal_070201.xls Chart 2 2" xfId="1799" xr:uid="{00000000-0005-0000-0000-000093010000}"/>
    <cellStyle name="___laroux_Clearsky_internal_070201.xls Chart 2_1" xfId="237" xr:uid="{00000000-0005-0000-0000-000094010000}"/>
    <cellStyle name="___laroux_Clearsky_internal_070201.xls Chart 2_1 2" xfId="1800" xr:uid="{00000000-0005-0000-0000-000095010000}"/>
    <cellStyle name="___laroux_Clearsky_internal_070201.xls Chart 2_2" xfId="238" xr:uid="{00000000-0005-0000-0000-000096010000}"/>
    <cellStyle name="___laroux_Clearsky_internal_070201_1" xfId="239" xr:uid="{00000000-0005-0000-0000-000097010000}"/>
    <cellStyle name="___laroux_Clearsky_internal_070201_2" xfId="240" xr:uid="{00000000-0005-0000-0000-000098010000}"/>
    <cellStyle name="___laroux_Clearsky_internal_070201_2 2" xfId="1801" xr:uid="{00000000-0005-0000-0000-000099010000}"/>
    <cellStyle name="___laroux_Clearsky_Outside_070201.xls Chart 2" xfId="241" xr:uid="{00000000-0005-0000-0000-00009A010000}"/>
    <cellStyle name="___laroux_Clearsky_Outside_070201.xls Chart 2 2" xfId="1802" xr:uid="{00000000-0005-0000-0000-00009B010000}"/>
    <cellStyle name="___laroux_Clearsky_Outside_070201.xls Chart 2_1" xfId="242" xr:uid="{00000000-0005-0000-0000-00009C010000}"/>
    <cellStyle name="___PERSONAL" xfId="243" xr:uid="{00000000-0005-0000-0000-00009D010000}"/>
    <cellStyle name="___PERSONAL 2" xfId="652" xr:uid="{00000000-0005-0000-0000-00009E010000}"/>
    <cellStyle name="___PERSONAL_1" xfId="244" xr:uid="{00000000-0005-0000-0000-00009F010000}"/>
    <cellStyle name="___PERSONAL_1_ClearSky_AEP_Min_04.04.02_Bank" xfId="245" xr:uid="{00000000-0005-0000-0000-0000A0010000}"/>
    <cellStyle name="___PERSONAL_1_ClearSky_AEP_Min_04.04.02_Bank 2" xfId="1804" xr:uid="{00000000-0005-0000-0000-0000A1010000}"/>
    <cellStyle name="___PERSONAL_1_ClearSky_AEP_Min_04.04.02_Bank_1" xfId="246" xr:uid="{00000000-0005-0000-0000-0000A2010000}"/>
    <cellStyle name="___PERSONAL_1_ClearSky_AEP_Min_04.04.02_Bank_1 2" xfId="1796" xr:uid="{00000000-0005-0000-0000-0000A3010000}"/>
    <cellStyle name="___PERSONAL_1_Clearsky_internal_050301" xfId="247" xr:uid="{00000000-0005-0000-0000-0000A4010000}"/>
    <cellStyle name="___PERSONAL_1_Clearsky_internal_050301 2" xfId="1908" xr:uid="{00000000-0005-0000-0000-0000A5010000}"/>
    <cellStyle name="___PERSONAL_1_Clearsky_internal_050301_1" xfId="248" xr:uid="{00000000-0005-0000-0000-0000A6010000}"/>
    <cellStyle name="___PERSONAL_1_Clearsky_internal_050301_1 2" xfId="1805" xr:uid="{00000000-0005-0000-0000-0000A7010000}"/>
    <cellStyle name="___PERSONAL_1_Clearsky_internal_070201" xfId="249" xr:uid="{00000000-0005-0000-0000-0000A8010000}"/>
    <cellStyle name="___PERSONAL_1_Clearsky_internal_070201 2" xfId="1806" xr:uid="{00000000-0005-0000-0000-0000A9010000}"/>
    <cellStyle name="___PERSONAL_1_Clearsky_internal_070201.xls Chart 2" xfId="250" xr:uid="{00000000-0005-0000-0000-0000AA010000}"/>
    <cellStyle name="___PERSONAL_1_Clearsky_internal_070201.xls Chart 2_1" xfId="251" xr:uid="{00000000-0005-0000-0000-0000AB010000}"/>
    <cellStyle name="___PERSONAL_1_Clearsky_internal_070201.xls Chart 2_1 2" xfId="1807" xr:uid="{00000000-0005-0000-0000-0000AC010000}"/>
    <cellStyle name="___PERSONAL_1_Clearsky_internal_070201_1" xfId="252" xr:uid="{00000000-0005-0000-0000-0000AD010000}"/>
    <cellStyle name="___PERSONAL_1_Clearsky_internal_070201_1 2" xfId="1808" xr:uid="{00000000-0005-0000-0000-0000AE010000}"/>
    <cellStyle name="___PERSONAL_1_Clearsky_internal_070201_1_Clearsky_Outside_070201.xls Chart 2" xfId="253" xr:uid="{00000000-0005-0000-0000-0000AF010000}"/>
    <cellStyle name="___PERSONAL_1_Clearsky_internal_070201_1_Clearsky_Outside_070201.xls Chart 2 2" xfId="1031" xr:uid="{00000000-0005-0000-0000-0000B0010000}"/>
    <cellStyle name="___PERSONAL_1_Clearsky_internal_070201_2" xfId="254" xr:uid="{00000000-0005-0000-0000-0000B1010000}"/>
    <cellStyle name="___PERSONAL_1_Clearsky_internal_070201_Clearsky_Outside_070201.xls Chart 2" xfId="255" xr:uid="{00000000-0005-0000-0000-0000B2010000}"/>
    <cellStyle name="___PERSONAL_1_Clearsky_Outside_070201.xls Chart 2" xfId="256" xr:uid="{00000000-0005-0000-0000-0000B3010000}"/>
    <cellStyle name="___PERSONAL_1_Clearsky_Outside_070201.xls Chart 2 2" xfId="1803" xr:uid="{00000000-0005-0000-0000-0000B4010000}"/>
    <cellStyle name="___PERSONAL_1_Clearsky_Outside_070201.xls Chart 2_1" xfId="257" xr:uid="{00000000-0005-0000-0000-0000B5010000}"/>
    <cellStyle name="___PERSONAL_2" xfId="258" xr:uid="{00000000-0005-0000-0000-0000B6010000}"/>
    <cellStyle name="___PERSONAL_2 2" xfId="1810" xr:uid="{00000000-0005-0000-0000-0000B7010000}"/>
    <cellStyle name="___PERSONAL_2_ClearSky_AEP_Min_04.04.02_Bank" xfId="259" xr:uid="{00000000-0005-0000-0000-0000B8010000}"/>
    <cellStyle name="___PERSONAL_2_ClearSky_AEP_Min_04.04.02_Bank 2" xfId="1812" xr:uid="{00000000-0005-0000-0000-0000B9010000}"/>
    <cellStyle name="___PERSONAL_2_ClearSky_AEP_Min_04.04.02_Bank_1" xfId="260" xr:uid="{00000000-0005-0000-0000-0000BA010000}"/>
    <cellStyle name="___PERSONAL_2_ClearSky_AEP_Min_04.04.02_Bank_1 2" xfId="1813" xr:uid="{00000000-0005-0000-0000-0000BB010000}"/>
    <cellStyle name="___PERSONAL_2_Clearsky_internal_050301" xfId="261" xr:uid="{00000000-0005-0000-0000-0000BC010000}"/>
    <cellStyle name="___PERSONAL_2_Clearsky_internal_050301 2" xfId="1814" xr:uid="{00000000-0005-0000-0000-0000BD010000}"/>
    <cellStyle name="___PERSONAL_2_Clearsky_internal_050301_1" xfId="262" xr:uid="{00000000-0005-0000-0000-0000BE010000}"/>
    <cellStyle name="___PERSONAL_2_Clearsky_internal_050301_1 2" xfId="1815" xr:uid="{00000000-0005-0000-0000-0000BF010000}"/>
    <cellStyle name="___PERSONAL_2_Clearsky_internal_070201" xfId="263" xr:uid="{00000000-0005-0000-0000-0000C0010000}"/>
    <cellStyle name="___PERSONAL_2_Clearsky_internal_070201 2" xfId="1816" xr:uid="{00000000-0005-0000-0000-0000C1010000}"/>
    <cellStyle name="___PERSONAL_2_Clearsky_internal_070201.xls Chart 2" xfId="264" xr:uid="{00000000-0005-0000-0000-0000C2010000}"/>
    <cellStyle name="___PERSONAL_2_Clearsky_internal_070201.xls Chart 2 2" xfId="1817" xr:uid="{00000000-0005-0000-0000-0000C3010000}"/>
    <cellStyle name="___PERSONAL_2_Clearsky_internal_070201.xls Chart 2_1" xfId="265" xr:uid="{00000000-0005-0000-0000-0000C4010000}"/>
    <cellStyle name="___PERSONAL_2_Clearsky_internal_070201.xls Chart 2_1 2" xfId="1818" xr:uid="{00000000-0005-0000-0000-0000C5010000}"/>
    <cellStyle name="___PERSONAL_2_Clearsky_internal_070201_1" xfId="266" xr:uid="{00000000-0005-0000-0000-0000C6010000}"/>
    <cellStyle name="___PERSONAL_2_Clearsky_internal_070201_1 2" xfId="1809" xr:uid="{00000000-0005-0000-0000-0000C7010000}"/>
    <cellStyle name="___PERSONAL_2_Clearsky_internal_070201_1_Clearsky_internal_070201" xfId="267" xr:uid="{00000000-0005-0000-0000-0000C8010000}"/>
    <cellStyle name="___PERSONAL_2_Clearsky_internal_070201_1_Clearsky_internal_070201 2" xfId="1905" xr:uid="{00000000-0005-0000-0000-0000C9010000}"/>
    <cellStyle name="___PERSONAL_2_Clearsky_internal_070201_1_Clearsky_Outside_070201.xls Chart 2" xfId="268" xr:uid="{00000000-0005-0000-0000-0000CA010000}"/>
    <cellStyle name="___PERSONAL_2_Clearsky_internal_070201_1_Clearsky_Outside_070201.xls Chart 2 2" xfId="1819" xr:uid="{00000000-0005-0000-0000-0000CB010000}"/>
    <cellStyle name="___PERSONAL_2_Clearsky_internal_070201_2" xfId="269" xr:uid="{00000000-0005-0000-0000-0000CC010000}"/>
    <cellStyle name="___PERSONAL_2_Clearsky_internal_070201_2 2" xfId="1821" xr:uid="{00000000-0005-0000-0000-0000CD010000}"/>
    <cellStyle name="___PERSONAL_2_Clearsky_internal_070201_Clearsky_Outside_070201.xls Chart 2" xfId="270" xr:uid="{00000000-0005-0000-0000-0000CE010000}"/>
    <cellStyle name="___PERSONAL_2_Clearsky_internal_070201_Clearsky_Outside_070201.xls Chart 2 2" xfId="1822" xr:uid="{00000000-0005-0000-0000-0000CF010000}"/>
    <cellStyle name="___PERSONAL_2_Clearsky_Outside_070201.xls Chart 2" xfId="271" xr:uid="{00000000-0005-0000-0000-0000D0010000}"/>
    <cellStyle name="___PERSONAL_2_Clearsky_Outside_070201.xls Chart 2 2" xfId="1823" xr:uid="{00000000-0005-0000-0000-0000D1010000}"/>
    <cellStyle name="___PERSONAL_2_Clearsky_Outside_070201.xls Chart 2_1" xfId="272" xr:uid="{00000000-0005-0000-0000-0000D2010000}"/>
    <cellStyle name="___PERSONAL_2_Clearsky_Outside_070201.xls Chart 2_1 2" xfId="1824" xr:uid="{00000000-0005-0000-0000-0000D3010000}"/>
    <cellStyle name="___PERSONAL_2_Clearsky_Outside_070201.xls Chart 2_2" xfId="273" xr:uid="{00000000-0005-0000-0000-0000D4010000}"/>
    <cellStyle name="___PERSONAL_2_Clearsky_Outside_070201.xls Chart 2_2 2" xfId="1825" xr:uid="{00000000-0005-0000-0000-0000D5010000}"/>
    <cellStyle name="___PERSONAL_3" xfId="274" xr:uid="{00000000-0005-0000-0000-0000D6010000}"/>
    <cellStyle name="___PERSONAL_3_ClearSky_AEP_Min_04.04.02_Bank" xfId="275" xr:uid="{00000000-0005-0000-0000-0000D7010000}"/>
    <cellStyle name="___PERSONAL_3_ClearSky_AEP_Min_04.04.02_Bank 2" xfId="1826" xr:uid="{00000000-0005-0000-0000-0000D8010000}"/>
    <cellStyle name="___PERSONAL_3_Clearsky_internal_050301" xfId="276" xr:uid="{00000000-0005-0000-0000-0000D9010000}"/>
    <cellStyle name="___PERSONAL_3_Clearsky_internal_070201" xfId="277" xr:uid="{00000000-0005-0000-0000-0000DA010000}"/>
    <cellStyle name="___PERSONAL_3_Clearsky_internal_070201.xls Chart 2" xfId="278" xr:uid="{00000000-0005-0000-0000-0000DB010000}"/>
    <cellStyle name="___PERSONAL_3_Clearsky_internal_070201.xls Chart 2 2" xfId="1828" xr:uid="{00000000-0005-0000-0000-0000DC010000}"/>
    <cellStyle name="___PERSONAL_3_Clearsky_internal_070201_1" xfId="279" xr:uid="{00000000-0005-0000-0000-0000DD010000}"/>
    <cellStyle name="___PERSONAL_3_Clearsky_internal_070201_1 2" xfId="1829" xr:uid="{00000000-0005-0000-0000-0000DE010000}"/>
    <cellStyle name="___PERSONAL_3_Clearsky_internal_070201_Clearsky_Outside_070201.xls Chart 2" xfId="280" xr:uid="{00000000-0005-0000-0000-0000DF010000}"/>
    <cellStyle name="___PERSONAL_3_Clearsky_internal_070201_Clearsky_Outside_070201.xls Chart 2 2" xfId="1830" xr:uid="{00000000-0005-0000-0000-0000E0010000}"/>
    <cellStyle name="___PERSONAL_3_Clearsky_Outside_070201.xls Chart 2" xfId="281" xr:uid="{00000000-0005-0000-0000-0000E1010000}"/>
    <cellStyle name="___PERSONAL_4" xfId="282" xr:uid="{00000000-0005-0000-0000-0000E2010000}"/>
    <cellStyle name="___PERSONAL_ClearSky_AEP_Min_04.04.02_Bank" xfId="283" xr:uid="{00000000-0005-0000-0000-0000E3010000}"/>
    <cellStyle name="___PERSONAL_ClearSky_AEP_Min_04.04.02_Bank_1" xfId="284" xr:uid="{00000000-0005-0000-0000-0000E4010000}"/>
    <cellStyle name="___PERSONAL_ClearSky_AEP_Min_04.04.02_Bank_1 2" xfId="1832" xr:uid="{00000000-0005-0000-0000-0000E5010000}"/>
    <cellStyle name="___PERSONAL_Clearsky_internal_050301" xfId="285" xr:uid="{00000000-0005-0000-0000-0000E6010000}"/>
    <cellStyle name="___PERSONAL_Clearsky_internal_050301_1" xfId="286" xr:uid="{00000000-0005-0000-0000-0000E7010000}"/>
    <cellStyle name="___PERSONAL_Clearsky_internal_050301_1 2" xfId="1909" xr:uid="{00000000-0005-0000-0000-0000E8010000}"/>
    <cellStyle name="___PERSONAL_Clearsky_internal_070201" xfId="287" xr:uid="{00000000-0005-0000-0000-0000E9010000}"/>
    <cellStyle name="___PERSONAL_Clearsky_internal_070201.xls Chart 2" xfId="288" xr:uid="{00000000-0005-0000-0000-0000EA010000}"/>
    <cellStyle name="___PERSONAL_Clearsky_internal_070201.xls Chart 2_1" xfId="289" xr:uid="{00000000-0005-0000-0000-0000EB010000}"/>
    <cellStyle name="___PERSONAL_Clearsky_internal_070201.xls Chart 2_1 2" xfId="1833" xr:uid="{00000000-0005-0000-0000-0000EC010000}"/>
    <cellStyle name="___PERSONAL_Clearsky_internal_070201_1" xfId="290" xr:uid="{00000000-0005-0000-0000-0000ED010000}"/>
    <cellStyle name="___PERSONAL_Clearsky_internal_070201_1 2" xfId="1834" xr:uid="{00000000-0005-0000-0000-0000EE010000}"/>
    <cellStyle name="___PERSONAL_Clearsky_internal_070201_1_Clearsky_internal_070201" xfId="291" xr:uid="{00000000-0005-0000-0000-0000EF010000}"/>
    <cellStyle name="___PERSONAL_Clearsky_internal_070201_1_Clearsky_Outside_070201.xls Chart 2" xfId="292" xr:uid="{00000000-0005-0000-0000-0000F0010000}"/>
    <cellStyle name="___PERSONAL_Clearsky_internal_070201_2" xfId="293" xr:uid="{00000000-0005-0000-0000-0000F1010000}"/>
    <cellStyle name="___PERSONAL_Clearsky_internal_070201_2 2" xfId="1836" xr:uid="{00000000-0005-0000-0000-0000F2010000}"/>
    <cellStyle name="___PERSONAL_Clearsky_internal_070201_Clearsky_Outside_070201.xls Chart 2" xfId="294" xr:uid="{00000000-0005-0000-0000-0000F3010000}"/>
    <cellStyle name="___PERSONAL_Clearsky_internal_070201_Clearsky_Outside_070201.xls Chart 2 2" xfId="1831" xr:uid="{00000000-0005-0000-0000-0000F4010000}"/>
    <cellStyle name="___PERSONAL_Clearsky_Outside_070201.xls Chart 2" xfId="295" xr:uid="{00000000-0005-0000-0000-0000F5010000}"/>
    <cellStyle name="___PERSONAL_Clearsky_Outside_070201.xls Chart 2_1" xfId="296" xr:uid="{00000000-0005-0000-0000-0000F6010000}"/>
    <cellStyle name="___PERSONAL_Clearsky_Outside_070201.xls Chart 2_1 2" xfId="1838" xr:uid="{00000000-0005-0000-0000-0000F7010000}"/>
    <cellStyle name="___Query11" xfId="297" xr:uid="{00000000-0005-0000-0000-0000F8010000}"/>
    <cellStyle name="___Query11 2" xfId="1839" xr:uid="{00000000-0005-0000-0000-0000F9010000}"/>
    <cellStyle name="___Sheet1" xfId="298" xr:uid="{00000000-0005-0000-0000-0000FA010000}"/>
    <cellStyle name="___Sheet1 (2)" xfId="299" xr:uid="{00000000-0005-0000-0000-0000FB010000}"/>
    <cellStyle name="___Sheet2" xfId="300" xr:uid="{00000000-0005-0000-0000-0000FC010000}"/>
    <cellStyle name="___Sheet2_ClearSky_AEP_Min_04.04.02_Bank" xfId="301" xr:uid="{00000000-0005-0000-0000-0000FD010000}"/>
    <cellStyle name="___Sheet2_ClearSky_AEP_Min_04.04.02_Bank 2" xfId="1840" xr:uid="{00000000-0005-0000-0000-0000FE010000}"/>
    <cellStyle name="___Sheet2_Clearsky_internal_050301" xfId="302" xr:uid="{00000000-0005-0000-0000-0000FF010000}"/>
    <cellStyle name="___Sheet2_Clearsky_internal_070201" xfId="303" xr:uid="{00000000-0005-0000-0000-000000020000}"/>
    <cellStyle name="___Sheet2_Clearsky_internal_070201 2" xfId="1835" xr:uid="{00000000-0005-0000-0000-000001020000}"/>
    <cellStyle name="___Sheet2_Clearsky_internal_070201.xls Chart 2" xfId="304" xr:uid="{00000000-0005-0000-0000-000002020000}"/>
    <cellStyle name="___Sheet2_Clearsky_internal_070201.xls Chart 2 2" xfId="1906" xr:uid="{00000000-0005-0000-0000-000003020000}"/>
    <cellStyle name="___Sheet2_Clearsky_internal_070201_1" xfId="305" xr:uid="{00000000-0005-0000-0000-000004020000}"/>
    <cellStyle name="___Sheet2_Clearsky_internal_070201_Clearsky_Outside_070201.xls Chart 2" xfId="306" xr:uid="{00000000-0005-0000-0000-000005020000}"/>
    <cellStyle name="___Sheet2_Clearsky_Outside_070201.xls Chart 2" xfId="307" xr:uid="{00000000-0005-0000-0000-000006020000}"/>
    <cellStyle name="_020122 TIM MITCHELL" xfId="308" xr:uid="{00000000-0005-0000-0000-000007020000}"/>
    <cellStyle name="_020122 TIM MITCHELL 2" xfId="1842" xr:uid="{00000000-0005-0000-0000-000008020000}"/>
    <cellStyle name="_020205 AEP Mitchell v2.3" xfId="309" xr:uid="{00000000-0005-0000-0000-000009020000}"/>
    <cellStyle name="_20030202 Mulberry_Financial Model v2" xfId="310" xr:uid="{00000000-0005-0000-0000-00000A020000}"/>
    <cellStyle name="_20030203 Mulberry_Financial Model v1" xfId="311" xr:uid="{00000000-0005-0000-0000-00000B020000}"/>
    <cellStyle name="_20030204 Mulberry_Financial Model v3" xfId="312" xr:uid="{00000000-0005-0000-0000-00000C020000}"/>
    <cellStyle name="_20030710 Mulberry_CSFB" xfId="313" xr:uid="{00000000-0005-0000-0000-00000D020000}"/>
    <cellStyle name="_20051108 Plaquemine Comps" xfId="314" xr:uid="{00000000-0005-0000-0000-00000E020000}"/>
    <cellStyle name="_20051108 Plaquemine Comps 2" xfId="1844" xr:uid="{00000000-0005-0000-0000-00000F020000}"/>
    <cellStyle name="_Annual Fin" xfId="315" xr:uid="{00000000-0005-0000-0000-000010020000}"/>
    <cellStyle name="_Annual Fin 2" xfId="1845" xr:uid="{00000000-0005-0000-0000-000011020000}"/>
    <cellStyle name="_APS Financial Model v1.0" xfId="316" xr:uid="{00000000-0005-0000-0000-000012020000}"/>
    <cellStyle name="_Colorado Wind - Case A v1.11 levelized debt - interest in 2003 Final for Board Package" xfId="317" xr:uid="{00000000-0005-0000-0000-000013020000}"/>
    <cellStyle name="_Colorado Wind - Case A v1.11 levelized debt - interest in 2003 Final for Board Package 2" xfId="1846" xr:uid="{00000000-0005-0000-0000-000014020000}"/>
    <cellStyle name="_Colorado Wind v3.11" xfId="318" xr:uid="{00000000-0005-0000-0000-000015020000}"/>
    <cellStyle name="_Colorado Wind v3.11 2" xfId="1847" xr:uid="{00000000-0005-0000-0000-000016020000}"/>
    <cellStyle name="_Comma" xfId="319" xr:uid="{00000000-0005-0000-0000-000017020000}"/>
    <cellStyle name="_Comma 2" xfId="663" xr:uid="{00000000-0005-0000-0000-000018020000}"/>
    <cellStyle name="_Comma 3" xfId="664" xr:uid="{00000000-0005-0000-0000-000019020000}"/>
    <cellStyle name="_Comma 4" xfId="665" xr:uid="{00000000-0005-0000-0000-00001A020000}"/>
    <cellStyle name="_Comma 5" xfId="662" xr:uid="{00000000-0005-0000-0000-00001B020000}"/>
    <cellStyle name="_Compare All-NEW" xfId="666" xr:uid="{00000000-0005-0000-0000-00001C020000}"/>
    <cellStyle name="_Currency" xfId="320" xr:uid="{00000000-0005-0000-0000-00001D020000}"/>
    <cellStyle name="_Currency 2" xfId="668" xr:uid="{00000000-0005-0000-0000-00001E020000}"/>
    <cellStyle name="_Currency 3" xfId="669" xr:uid="{00000000-0005-0000-0000-00001F020000}"/>
    <cellStyle name="_Currency 4" xfId="670" xr:uid="{00000000-0005-0000-0000-000020020000}"/>
    <cellStyle name="_Currency 5" xfId="667" xr:uid="{00000000-0005-0000-0000-000021020000}"/>
    <cellStyle name="_Currency_Novartis-Roche 0805 v2" xfId="671" xr:uid="{00000000-0005-0000-0000-000022020000}"/>
    <cellStyle name="_Currency_Novartis-Roche 0805 v2 2" xfId="672" xr:uid="{00000000-0005-0000-0000-000023020000}"/>
    <cellStyle name="_Currency_Novartis-Roche 0805 v2 3" xfId="673" xr:uid="{00000000-0005-0000-0000-000024020000}"/>
    <cellStyle name="_Currency_Novartis-Roche 0805 v2 4" xfId="674" xr:uid="{00000000-0005-0000-0000-000025020000}"/>
    <cellStyle name="_Currency_wacc bb final" xfId="675" xr:uid="{00000000-0005-0000-0000-000026020000}"/>
    <cellStyle name="_Currency_wacc bb final 2" xfId="676" xr:uid="{00000000-0005-0000-0000-000027020000}"/>
    <cellStyle name="_Currency_wacc bb final 3" xfId="677" xr:uid="{00000000-0005-0000-0000-000028020000}"/>
    <cellStyle name="_Currency_wacc bb final 4" xfId="678" xr:uid="{00000000-0005-0000-0000-000029020000}"/>
    <cellStyle name="_CurrencySpace" xfId="321" xr:uid="{00000000-0005-0000-0000-00002A020000}"/>
    <cellStyle name="_CurrencySpace 2" xfId="680" xr:uid="{00000000-0005-0000-0000-00002B020000}"/>
    <cellStyle name="_CurrencySpace 3" xfId="681" xr:uid="{00000000-0005-0000-0000-00002C020000}"/>
    <cellStyle name="_CurrencySpace 4" xfId="682" xr:uid="{00000000-0005-0000-0000-00002D020000}"/>
    <cellStyle name="_CurrencySpace 5" xfId="679" xr:uid="{00000000-0005-0000-0000-00002E020000}"/>
    <cellStyle name="_Debt Template" xfId="322" xr:uid="{00000000-0005-0000-0000-00002F020000}"/>
    <cellStyle name="_DEPR" xfId="323" xr:uid="{00000000-0005-0000-0000-000030020000}"/>
    <cellStyle name="_DEPR 2" xfId="1848" xr:uid="{00000000-0005-0000-0000-000031020000}"/>
    <cellStyle name="_Eastex 21" xfId="324" xr:uid="{00000000-0005-0000-0000-000032020000}"/>
    <cellStyle name="_Eastex 21 2" xfId="1849" xr:uid="{00000000-0005-0000-0000-000033020000}"/>
    <cellStyle name="_enXco NSP IV (mdf) v3.7" xfId="325" xr:uid="{00000000-0005-0000-0000-000034020000}"/>
    <cellStyle name="_Fitch VECTOR" xfId="683" xr:uid="{00000000-0005-0000-0000-000035020000}"/>
    <cellStyle name="_Fitch_VECTOR_Model" xfId="684" xr:uid="{00000000-0005-0000-0000-000036020000}"/>
    <cellStyle name="_Fitch_VECTOR_Model_Portfolio Definition" xfId="685" xr:uid="{00000000-0005-0000-0000-000037020000}"/>
    <cellStyle name="_GS Model2_11" xfId="326" xr:uid="{00000000-0005-0000-0000-000038020000}"/>
    <cellStyle name="_GS Model2_11 2" xfId="1850" xr:uid="{00000000-0005-0000-0000-000039020000}"/>
    <cellStyle name="_Holidays" xfId="327" xr:uid="{00000000-0005-0000-0000-00003A020000}"/>
    <cellStyle name="_Holidays 2" xfId="1851" xr:uid="{00000000-0005-0000-0000-00003B020000}"/>
    <cellStyle name="_Holidays_Formula Legend" xfId="328" xr:uid="{00000000-0005-0000-0000-00003C020000}"/>
    <cellStyle name="_Holidays_Formula Legend 2" xfId="1852" xr:uid="{00000000-0005-0000-0000-00003D020000}"/>
    <cellStyle name="_Inman  - Static ABS Deal" xfId="686" xr:uid="{00000000-0005-0000-0000-00003E020000}"/>
    <cellStyle name="_Inputs" xfId="329" xr:uid="{00000000-0005-0000-0000-00003F020000}"/>
    <cellStyle name="_Inputs 2" xfId="1853" xr:uid="{00000000-0005-0000-0000-000040020000}"/>
    <cellStyle name="_Monthly Fin" xfId="330" xr:uid="{00000000-0005-0000-0000-000041020000}"/>
    <cellStyle name="_Monthly Fin 2" xfId="1854" xr:uid="{00000000-0005-0000-0000-000042020000}"/>
    <cellStyle name="_Multiple" xfId="331" xr:uid="{00000000-0005-0000-0000-000043020000}"/>
    <cellStyle name="_Multiple 2" xfId="688" xr:uid="{00000000-0005-0000-0000-000044020000}"/>
    <cellStyle name="_Multiple 3" xfId="689" xr:uid="{00000000-0005-0000-0000-000045020000}"/>
    <cellStyle name="_Multiple 4" xfId="690" xr:uid="{00000000-0005-0000-0000-000046020000}"/>
    <cellStyle name="_Multiple 5" xfId="687" xr:uid="{00000000-0005-0000-0000-000047020000}"/>
    <cellStyle name="_Multiple_GS Model2_11" xfId="332" xr:uid="{00000000-0005-0000-0000-000048020000}"/>
    <cellStyle name="_Multiple_GS Model2_11 2" xfId="1855" xr:uid="{00000000-0005-0000-0000-000049020000}"/>
    <cellStyle name="_Multiple_Novartis-Roche 0805 v2" xfId="691" xr:uid="{00000000-0005-0000-0000-00004A020000}"/>
    <cellStyle name="_Multiple_Novartis-Roche 0805 v2 2" xfId="692" xr:uid="{00000000-0005-0000-0000-00004B020000}"/>
    <cellStyle name="_Multiple_Novartis-Roche 0805 v2 3" xfId="693" xr:uid="{00000000-0005-0000-0000-00004C020000}"/>
    <cellStyle name="_Multiple_Novartis-Roche 0805 v2 4" xfId="694" xr:uid="{00000000-0005-0000-0000-00004D020000}"/>
    <cellStyle name="_Multiple_wacc bb final" xfId="695" xr:uid="{00000000-0005-0000-0000-00004E020000}"/>
    <cellStyle name="_Multiple_wacc bb final 2" xfId="696" xr:uid="{00000000-0005-0000-0000-00004F020000}"/>
    <cellStyle name="_Multiple_wacc bb final 3" xfId="697" xr:uid="{00000000-0005-0000-0000-000050020000}"/>
    <cellStyle name="_Multiple_wacc bb final 4" xfId="698" xr:uid="{00000000-0005-0000-0000-000051020000}"/>
    <cellStyle name="_MultipleSpace" xfId="333" xr:uid="{00000000-0005-0000-0000-000052020000}"/>
    <cellStyle name="_MultipleSpace 2" xfId="700" xr:uid="{00000000-0005-0000-0000-000053020000}"/>
    <cellStyle name="_MultipleSpace 3" xfId="701" xr:uid="{00000000-0005-0000-0000-000054020000}"/>
    <cellStyle name="_MultipleSpace 4" xfId="702" xr:uid="{00000000-0005-0000-0000-000055020000}"/>
    <cellStyle name="_MultipleSpace 5" xfId="699" xr:uid="{00000000-0005-0000-0000-000056020000}"/>
    <cellStyle name="_MultipleSpace_GS Model2_11" xfId="334" xr:uid="{00000000-0005-0000-0000-000057020000}"/>
    <cellStyle name="_MultipleSpace_GS Model2_11 2" xfId="1856" xr:uid="{00000000-0005-0000-0000-000058020000}"/>
    <cellStyle name="_MultipleSpace_Novartis-Roche 0805 v2" xfId="703" xr:uid="{00000000-0005-0000-0000-000059020000}"/>
    <cellStyle name="_MultipleSpace_Novartis-Roche 0805 v2 2" xfId="704" xr:uid="{00000000-0005-0000-0000-00005A020000}"/>
    <cellStyle name="_MultipleSpace_Novartis-Roche 0805 v2 3" xfId="705" xr:uid="{00000000-0005-0000-0000-00005B020000}"/>
    <cellStyle name="_MultipleSpace_Novartis-Roche 0805 v2 4" xfId="706" xr:uid="{00000000-0005-0000-0000-00005C020000}"/>
    <cellStyle name="_MultipleSpace_wacc bb final" xfId="707" xr:uid="{00000000-0005-0000-0000-00005D020000}"/>
    <cellStyle name="_MultipleSpace_wacc bb final 2" xfId="708" xr:uid="{00000000-0005-0000-0000-00005E020000}"/>
    <cellStyle name="_MultipleSpace_wacc bb final 3" xfId="709" xr:uid="{00000000-0005-0000-0000-00005F020000}"/>
    <cellStyle name="_MultipleSpace_wacc bb final 4" xfId="710" xr:uid="{00000000-0005-0000-0000-000060020000}"/>
    <cellStyle name="_Orange-Mulberry Res. 061201a" xfId="335" xr:uid="{00000000-0005-0000-0000-000061020000}"/>
    <cellStyle name="_Orange-Mulberry Res. 061201a 2" xfId="1857" xr:uid="{00000000-0005-0000-0000-000062020000}"/>
    <cellStyle name="_OR-xx  3rd Party Transmission Revenue 3-25-08" xfId="336" xr:uid="{00000000-0005-0000-0000-000063020000}"/>
    <cellStyle name="_Percent" xfId="337" xr:uid="{00000000-0005-0000-0000-000064020000}"/>
    <cellStyle name="_Percent 2" xfId="712" xr:uid="{00000000-0005-0000-0000-000065020000}"/>
    <cellStyle name="_Percent 3" xfId="713" xr:uid="{00000000-0005-0000-0000-000066020000}"/>
    <cellStyle name="_Percent 4" xfId="714" xr:uid="{00000000-0005-0000-0000-000067020000}"/>
    <cellStyle name="_Percent 5" xfId="711" xr:uid="{00000000-0005-0000-0000-000068020000}"/>
    <cellStyle name="_Percent_GS Model2_11" xfId="338" xr:uid="{00000000-0005-0000-0000-000069020000}"/>
    <cellStyle name="_Percent_GS Model2_11 2" xfId="1858" xr:uid="{00000000-0005-0000-0000-00006A020000}"/>
    <cellStyle name="_PercentSpace" xfId="339" xr:uid="{00000000-0005-0000-0000-00006B020000}"/>
    <cellStyle name="_PercentSpace 2" xfId="716" xr:uid="{00000000-0005-0000-0000-00006C020000}"/>
    <cellStyle name="_PercentSpace 3" xfId="717" xr:uid="{00000000-0005-0000-0000-00006D020000}"/>
    <cellStyle name="_PercentSpace 4" xfId="718" xr:uid="{00000000-0005-0000-0000-00006E020000}"/>
    <cellStyle name="_PercentSpace 5" xfId="715" xr:uid="{00000000-0005-0000-0000-00006F020000}"/>
    <cellStyle name="_PercentSpace_GS Model2_11" xfId="340" xr:uid="{00000000-0005-0000-0000-000070020000}"/>
    <cellStyle name="_PercentSpace_GS Model2_11 2" xfId="1860" xr:uid="{00000000-0005-0000-0000-000071020000}"/>
    <cellStyle name="_PercentSpace_Novartis-Roche 0805 v2" xfId="719" xr:uid="{00000000-0005-0000-0000-000072020000}"/>
    <cellStyle name="_PercentSpace_Novartis-Roche 0805 v2 2" xfId="720" xr:uid="{00000000-0005-0000-0000-000073020000}"/>
    <cellStyle name="_PercentSpace_Novartis-Roche 0805 v2 3" xfId="721" xr:uid="{00000000-0005-0000-0000-000074020000}"/>
    <cellStyle name="_PercentSpace_Novartis-Roche 0805 v2 4" xfId="722" xr:uid="{00000000-0005-0000-0000-000075020000}"/>
    <cellStyle name="_PercentSpace_wacc bb final" xfId="723" xr:uid="{00000000-0005-0000-0000-000076020000}"/>
    <cellStyle name="_PercentSpace_wacc bb final 2" xfId="724" xr:uid="{00000000-0005-0000-0000-000077020000}"/>
    <cellStyle name="_PercentSpace_wacc bb final 3" xfId="725" xr:uid="{00000000-0005-0000-0000-000078020000}"/>
    <cellStyle name="_PercentSpace_wacc bb final 4" xfId="726" xr:uid="{00000000-0005-0000-0000-000079020000}"/>
    <cellStyle name="_Portfolio Definition" xfId="727" xr:uid="{00000000-0005-0000-0000-00007A020000}"/>
    <cellStyle name="_prestemp" xfId="341" xr:uid="{00000000-0005-0000-0000-00007B020000}"/>
    <cellStyle name="_prestemp 2" xfId="1861" xr:uid="{00000000-0005-0000-0000-00007C020000}"/>
    <cellStyle name="_Price Curves" xfId="342" xr:uid="{00000000-0005-0000-0000-00007D020000}"/>
    <cellStyle name="_Price Curves 2" xfId="1862" xr:uid="{00000000-0005-0000-0000-00007E020000}"/>
    <cellStyle name="_PSEG asset valuation 1.1" xfId="343" xr:uid="{00000000-0005-0000-0000-00007F020000}"/>
    <cellStyle name="_PSEG asset valuation 1.1 2" xfId="1863" xr:uid="{00000000-0005-0000-0000-000080020000}"/>
    <cellStyle name="_PSEG Swap v3.1" xfId="344" xr:uid="{00000000-0005-0000-0000-000081020000}"/>
    <cellStyle name="_PSEG Swap v3.5 PSEG Assets" xfId="345" xr:uid="{00000000-0005-0000-0000-000082020000}"/>
    <cellStyle name="_Quarterly Fin" xfId="346" xr:uid="{00000000-0005-0000-0000-000083020000}"/>
    <cellStyle name="_Quarterly Fin 2" xfId="1864" xr:uid="{00000000-0005-0000-0000-000084020000}"/>
    <cellStyle name="_SA Financial Model v1.0" xfId="347" xr:uid="{00000000-0005-0000-0000-000085020000}"/>
    <cellStyle name="_Sheet5" xfId="348" xr:uid="{00000000-0005-0000-0000-000086020000}"/>
    <cellStyle name="_Synthetic ABS NOV 4" xfId="728" xr:uid="{00000000-0005-0000-0000-000087020000}"/>
    <cellStyle name="_TableHead" xfId="729" xr:uid="{00000000-0005-0000-0000-000088020000}"/>
    <cellStyle name="_Thermo 2003 - tcp dscr 6_05a" xfId="349" xr:uid="{00000000-0005-0000-0000-000089020000}"/>
    <cellStyle name="_Thermo 2003 - tcp dscr 6_05a 2" xfId="1866" xr:uid="{00000000-0005-0000-0000-00008A020000}"/>
    <cellStyle name="_TRENT6_09_BANK" xfId="350" xr:uid="{00000000-0005-0000-0000-00008B020000}"/>
    <cellStyle name="_TRENT6_09_BANK 2" xfId="1867" xr:uid="{00000000-0005-0000-0000-00008C020000}"/>
    <cellStyle name="_Worksheet Template with Print Macro1" xfId="351" xr:uid="{00000000-0005-0000-0000-00008D020000}"/>
    <cellStyle name="_Worksheet Template with Print Macro1 2" xfId="1868" xr:uid="{00000000-0005-0000-0000-00008E020000}"/>
    <cellStyle name="~Capacity (0)" xfId="352" xr:uid="{00000000-0005-0000-0000-00008F020000}"/>
    <cellStyle name="~Capacity (1)" xfId="353" xr:uid="{00000000-0005-0000-0000-000090020000}"/>
    <cellStyle name="~Escalation" xfId="354" xr:uid="{00000000-0005-0000-0000-000091020000}"/>
    <cellStyle name="~Gas (0)" xfId="355" xr:uid="{00000000-0005-0000-0000-000092020000}"/>
    <cellStyle name="~Gas Price" xfId="356" xr:uid="{00000000-0005-0000-0000-000093020000}"/>
    <cellStyle name="~Power (0)" xfId="357" xr:uid="{00000000-0005-0000-0000-000094020000}"/>
    <cellStyle name="~Power Price" xfId="358" xr:uid="{00000000-0005-0000-0000-000095020000}"/>
    <cellStyle name="’Ê‰Ý_GE 3 MINIMUM" xfId="730" xr:uid="{00000000-0005-0000-0000-000096020000}"/>
    <cellStyle name="_x0010_“+ˆÉ•?pý¤" xfId="731" xr:uid="{00000000-0005-0000-0000-000097020000}"/>
    <cellStyle name="_x0010_“+ˆÉ•?pý¤ 2" xfId="732" xr:uid="{00000000-0005-0000-0000-000098020000}"/>
    <cellStyle name="_x0010_“+ˆÉ•?pý¤ 3" xfId="733" xr:uid="{00000000-0005-0000-0000-000099020000}"/>
    <cellStyle name="_x0010_“+ˆÉ•?pý¤ 4" xfId="734" xr:uid="{00000000-0005-0000-0000-00009A020000}"/>
    <cellStyle name="_x0010_“+ˆÉ•?pý¤ 5" xfId="735" xr:uid="{00000000-0005-0000-0000-00009B020000}"/>
    <cellStyle name="£ BP" xfId="736" xr:uid="{00000000-0005-0000-0000-00009C020000}"/>
    <cellStyle name="£ BP 2" xfId="737" xr:uid="{00000000-0005-0000-0000-00009D020000}"/>
    <cellStyle name="¥ JY" xfId="738" xr:uid="{00000000-0005-0000-0000-00009E020000}"/>
    <cellStyle name="¥ JY 2" xfId="739" xr:uid="{00000000-0005-0000-0000-00009F020000}"/>
    <cellStyle name="=C:\WINNT35\SYSTEM32\COMMAND.COM" xfId="359" xr:uid="{00000000-0005-0000-0000-0000A0020000}"/>
    <cellStyle name="=C:\WINNT35\SYSTEM32\COMMAND.COM 2" xfId="740" xr:uid="{00000000-0005-0000-0000-0000A1020000}"/>
    <cellStyle name="=C:\WINNT35\SYSTEM32\COMMAND.COM 3" xfId="1870" xr:uid="{00000000-0005-0000-0000-0000A2020000}"/>
    <cellStyle name="=C:\WINNT40\SYSTEM32\COMMAND.COM" xfId="360" xr:uid="{00000000-0005-0000-0000-0000A3020000}"/>
    <cellStyle name="=C:\WINNT40\SYSTEM32\COMMAND.COM 2" xfId="1871" xr:uid="{00000000-0005-0000-0000-0000A4020000}"/>
    <cellStyle name="•W€_GE 3 MINIMUM" xfId="741" xr:uid="{00000000-0005-0000-0000-0000A5020000}"/>
    <cellStyle name="•W_GE 3 MINIMUM" xfId="742" xr:uid="{00000000-0005-0000-0000-0000A6020000}"/>
    <cellStyle name="0" xfId="743" xr:uid="{00000000-0005-0000-0000-0000A7020000}"/>
    <cellStyle name="0%" xfId="744" xr:uid="{00000000-0005-0000-0000-0000A8020000}"/>
    <cellStyle name="0% 2" xfId="745" xr:uid="{00000000-0005-0000-0000-0000A9020000}"/>
    <cellStyle name="0% 3" xfId="746" xr:uid="{00000000-0005-0000-0000-0000AA020000}"/>
    <cellStyle name="0% 4" xfId="747" xr:uid="{00000000-0005-0000-0000-0000AB020000}"/>
    <cellStyle name="0.0" xfId="748" xr:uid="{00000000-0005-0000-0000-0000AC020000}"/>
    <cellStyle name="0.0%" xfId="749" xr:uid="{00000000-0005-0000-0000-0000AD020000}"/>
    <cellStyle name="0.00" xfId="750" xr:uid="{00000000-0005-0000-0000-0000AE020000}"/>
    <cellStyle name="0.00%" xfId="751" xr:uid="{00000000-0005-0000-0000-0000AF020000}"/>
    <cellStyle name="0.0x" xfId="752" xr:uid="{00000000-0005-0000-0000-0000B0020000}"/>
    <cellStyle name="0_Bullet model 122" xfId="753" xr:uid="{00000000-0005-0000-0000-0000B1020000}"/>
    <cellStyle name="0_FSG Standard LBO model 050404" xfId="754" xr:uid="{00000000-0005-0000-0000-0000B2020000}"/>
    <cellStyle name="0_Grandvision_LBO2" xfId="755" xr:uid="{00000000-0005-0000-0000-0000B3020000}"/>
    <cellStyle name="0_Proforma Model 100701 v.5" xfId="756" xr:uid="{00000000-0005-0000-0000-0000B4020000}"/>
    <cellStyle name="01. Page Heading" xfId="2870" xr:uid="{67EB068C-6385-4BBB-8B55-F04351423FB1}"/>
    <cellStyle name="02. (in millions)" xfId="2871" xr:uid="{D72B40FD-0B53-40C1-ADAD-D7BC512B79EA}"/>
    <cellStyle name="03. Message Text" xfId="2872" xr:uid="{CE454EB9-E43E-462F-8ECB-887320B1218A}"/>
    <cellStyle name="04. Heading 1" xfId="2873" xr:uid="{7DEF6D87-18A3-48EC-9B77-6CF9BA46B7AA}"/>
    <cellStyle name="05. Heading 2" xfId="2874" xr:uid="{B5BCF614-E030-4350-A04B-53A9BA605B2B}"/>
    <cellStyle name="06. Heading 3" xfId="2875" xr:uid="{1D601D1C-5B51-482B-B2C4-2F7F862EAD4A}"/>
    <cellStyle name="07. Laz Normal / Content Row" xfId="2876" xr:uid="{F69A2CC9-3E12-4CDD-AB84-17C2A1C6981C}"/>
    <cellStyle name="08a. Last Row" xfId="2877" xr:uid="{6FB8613A-9A1F-4AE9-BF08-EFCFED9DBD22}"/>
    <cellStyle name="08b. Total" xfId="2878" xr:uid="{E490315F-6887-4409-A7B4-DEA973E0381B}"/>
    <cellStyle name="09. Footnote" xfId="2879" xr:uid="{61A6EFCC-FB4F-443B-943E-1A8A5EEB911E}"/>
    <cellStyle name="10. Table Column" xfId="2858" xr:uid="{F116C930-BCB4-495A-AE4B-8BBC988EF6EB}"/>
    <cellStyle name="1000-sep (2 dec)_Backbone Cost Talkline Internet, Festnetz and Combined" xfId="757" xr:uid="{00000000-0005-0000-0000-0000B5020000}"/>
    <cellStyle name="11. LtBlueFill" xfId="2859" xr:uid="{10E56A5D-7D2A-4746-8D24-892C66A65A5E}"/>
    <cellStyle name="12. LtGrayFill" xfId="2860" xr:uid="{D53262BB-4582-44DA-A087-CE9CA1538CD4}"/>
    <cellStyle name="13. Marker" xfId="2861" xr:uid="{4EAB5388-C345-4C6C-AC69-1FBA4D9A717C}"/>
    <cellStyle name="13a. Marker Title" xfId="2862" xr:uid="{79333F32-62D9-4158-AC85-B7D58A5D99DE}"/>
    <cellStyle name="14. Sub Marker" xfId="2863" xr:uid="{FD9D1ED7-6CC2-4865-B81D-70147C6EEA50}"/>
    <cellStyle name="14a. Sub-Marker Title" xfId="2864" xr:uid="{18A9046A-0784-46F7-BFD4-941956B81160}"/>
    <cellStyle name="15.  M I N I   S P A C E R" xfId="2865" xr:uid="{11ECDBC7-DE98-4B62-8A41-3372479CBFD2}"/>
    <cellStyle name="16. Comments" xfId="2866" xr:uid="{DB64EC9F-E9DA-46DD-89C4-0A7889266AF3}"/>
    <cellStyle name="17. Draft Notes" xfId="2867" xr:uid="{38B6F1B0-7AF1-4D9F-AFC3-4BC0810A152F}"/>
    <cellStyle name="18. Integer" xfId="2868" xr:uid="{3371A7B5-6C4C-4527-8E8E-D1862D823C50}"/>
    <cellStyle name="19. Percent" xfId="2869" xr:uid="{AE2774D7-72E1-4AC2-A899-B2E27FC790AA}"/>
    <cellStyle name="20% - Accent1" xfId="361" builtinId="30" customBuiltin="1"/>
    <cellStyle name="20% - Accent1 2" xfId="362" xr:uid="{00000000-0005-0000-0000-0000B7020000}"/>
    <cellStyle name="20% - Accent1 2 2" xfId="758" xr:uid="{00000000-0005-0000-0000-0000B8020000}"/>
    <cellStyle name="20% - Accent1 2 2 2" xfId="1921" xr:uid="{00000000-0005-0000-0000-0000B9020000}"/>
    <cellStyle name="20% - Accent1 2 3" xfId="1920" xr:uid="{00000000-0005-0000-0000-0000BA020000}"/>
    <cellStyle name="20% - Accent1 3" xfId="759" xr:uid="{00000000-0005-0000-0000-0000BB020000}"/>
    <cellStyle name="20% - Accent1 3 2" xfId="1922" xr:uid="{00000000-0005-0000-0000-0000BC020000}"/>
    <cellStyle name="20% - Accent1 4" xfId="1923" xr:uid="{00000000-0005-0000-0000-0000BD020000}"/>
    <cellStyle name="20% - Accent1 5" xfId="1924" xr:uid="{00000000-0005-0000-0000-0000BE020000}"/>
    <cellStyle name="20% - Accent1 6" xfId="1925" xr:uid="{00000000-0005-0000-0000-0000BF020000}"/>
    <cellStyle name="20% - Accent1 7" xfId="1926" xr:uid="{00000000-0005-0000-0000-0000C0020000}"/>
    <cellStyle name="20% - Accent1 8" xfId="1927" xr:uid="{00000000-0005-0000-0000-0000C1020000}"/>
    <cellStyle name="20% - Accent2" xfId="363" builtinId="34" customBuiltin="1"/>
    <cellStyle name="20% - Accent2 2" xfId="364" xr:uid="{00000000-0005-0000-0000-0000C3020000}"/>
    <cellStyle name="20% - Accent2 2 2" xfId="760" xr:uid="{00000000-0005-0000-0000-0000C4020000}"/>
    <cellStyle name="20% - Accent2 2 2 2" xfId="1928" xr:uid="{00000000-0005-0000-0000-0000C5020000}"/>
    <cellStyle name="20% - Accent2 3" xfId="761" xr:uid="{00000000-0005-0000-0000-0000C6020000}"/>
    <cellStyle name="20% - Accent2 4" xfId="1929" xr:uid="{00000000-0005-0000-0000-0000C7020000}"/>
    <cellStyle name="20% - Accent2 5" xfId="1930" xr:uid="{00000000-0005-0000-0000-0000C8020000}"/>
    <cellStyle name="20% - Accent2 6" xfId="1931" xr:uid="{00000000-0005-0000-0000-0000C9020000}"/>
    <cellStyle name="20% - Accent3" xfId="365" builtinId="38" customBuiltin="1"/>
    <cellStyle name="20% - Accent3 2" xfId="366" xr:uid="{00000000-0005-0000-0000-0000CB020000}"/>
    <cellStyle name="20% - Accent3 2 2" xfId="762" xr:uid="{00000000-0005-0000-0000-0000CC020000}"/>
    <cellStyle name="20% - Accent3 2 2 2" xfId="1933" xr:uid="{00000000-0005-0000-0000-0000CD020000}"/>
    <cellStyle name="20% - Accent3 2 3" xfId="1932" xr:uid="{00000000-0005-0000-0000-0000CE020000}"/>
    <cellStyle name="20% - Accent3 3" xfId="763" xr:uid="{00000000-0005-0000-0000-0000CF020000}"/>
    <cellStyle name="20% - Accent3 3 2" xfId="1934" xr:uid="{00000000-0005-0000-0000-0000D0020000}"/>
    <cellStyle name="20% - Accent3 4" xfId="1935" xr:uid="{00000000-0005-0000-0000-0000D1020000}"/>
    <cellStyle name="20% - Accent3 5" xfId="1936" xr:uid="{00000000-0005-0000-0000-0000D2020000}"/>
    <cellStyle name="20% - Accent3 6" xfId="1937" xr:uid="{00000000-0005-0000-0000-0000D3020000}"/>
    <cellStyle name="20% - Accent3 7" xfId="1938" xr:uid="{00000000-0005-0000-0000-0000D4020000}"/>
    <cellStyle name="20% - Accent3 8" xfId="1939" xr:uid="{00000000-0005-0000-0000-0000D5020000}"/>
    <cellStyle name="20% - Accent4" xfId="367" builtinId="42" customBuiltin="1"/>
    <cellStyle name="20% - Accent4 2" xfId="368" xr:uid="{00000000-0005-0000-0000-0000D7020000}"/>
    <cellStyle name="20% - Accent4 2 2" xfId="764" xr:uid="{00000000-0005-0000-0000-0000D8020000}"/>
    <cellStyle name="20% - Accent4 2 2 2" xfId="1941" xr:uid="{00000000-0005-0000-0000-0000D9020000}"/>
    <cellStyle name="20% - Accent4 2 3" xfId="1940" xr:uid="{00000000-0005-0000-0000-0000DA020000}"/>
    <cellStyle name="20% - Accent4 3" xfId="765" xr:uid="{00000000-0005-0000-0000-0000DB020000}"/>
    <cellStyle name="20% - Accent4 3 2" xfId="1942" xr:uid="{00000000-0005-0000-0000-0000DC020000}"/>
    <cellStyle name="20% - Accent4 4" xfId="1943" xr:uid="{00000000-0005-0000-0000-0000DD020000}"/>
    <cellStyle name="20% - Accent4 5" xfId="1944" xr:uid="{00000000-0005-0000-0000-0000DE020000}"/>
    <cellStyle name="20% - Accent4 6" xfId="1945" xr:uid="{00000000-0005-0000-0000-0000DF020000}"/>
    <cellStyle name="20% - Accent4 7" xfId="1946" xr:uid="{00000000-0005-0000-0000-0000E0020000}"/>
    <cellStyle name="20% - Accent4 8" xfId="1947" xr:uid="{00000000-0005-0000-0000-0000E1020000}"/>
    <cellStyle name="20% - Accent5" xfId="369" builtinId="46" customBuiltin="1"/>
    <cellStyle name="20% - Accent5 2" xfId="370" xr:uid="{00000000-0005-0000-0000-0000E3020000}"/>
    <cellStyle name="20% - Accent5 2 2" xfId="766" xr:uid="{00000000-0005-0000-0000-0000E4020000}"/>
    <cellStyle name="20% - Accent5 2 2 2" xfId="1948" xr:uid="{00000000-0005-0000-0000-0000E5020000}"/>
    <cellStyle name="20% - Accent5 3" xfId="767" xr:uid="{00000000-0005-0000-0000-0000E6020000}"/>
    <cellStyle name="20% - Accent5 4" xfId="1949" xr:uid="{00000000-0005-0000-0000-0000E7020000}"/>
    <cellStyle name="20% - Accent5 5" xfId="1950" xr:uid="{00000000-0005-0000-0000-0000E8020000}"/>
    <cellStyle name="20% - Accent5 6" xfId="1951" xr:uid="{00000000-0005-0000-0000-0000E9020000}"/>
    <cellStyle name="20% - Accent6" xfId="371" builtinId="50" customBuiltin="1"/>
    <cellStyle name="20% - Accent6 2" xfId="372" xr:uid="{00000000-0005-0000-0000-0000EB020000}"/>
    <cellStyle name="20% - Accent6 2 2" xfId="768" xr:uid="{00000000-0005-0000-0000-0000EC020000}"/>
    <cellStyle name="20% - Accent6 2 2 2" xfId="1952" xr:uid="{00000000-0005-0000-0000-0000ED020000}"/>
    <cellStyle name="20% - Accent6 3" xfId="769" xr:uid="{00000000-0005-0000-0000-0000EE020000}"/>
    <cellStyle name="20% - Accent6 4" xfId="1953" xr:uid="{00000000-0005-0000-0000-0000EF020000}"/>
    <cellStyle name="20% - Accent6 5" xfId="1954" xr:uid="{00000000-0005-0000-0000-0000F0020000}"/>
    <cellStyle name="20% - Accent6 6" xfId="1955" xr:uid="{00000000-0005-0000-0000-0000F1020000}"/>
    <cellStyle name="40% - Accent1" xfId="373" builtinId="31" customBuiltin="1"/>
    <cellStyle name="40% - Accent1 2" xfId="374" xr:uid="{00000000-0005-0000-0000-0000F3020000}"/>
    <cellStyle name="40% - Accent1 2 2" xfId="770" xr:uid="{00000000-0005-0000-0000-0000F4020000}"/>
    <cellStyle name="40% - Accent1 2 2 2" xfId="1957" xr:uid="{00000000-0005-0000-0000-0000F5020000}"/>
    <cellStyle name="40% - Accent1 2 3" xfId="1956" xr:uid="{00000000-0005-0000-0000-0000F6020000}"/>
    <cellStyle name="40% - Accent1 3" xfId="771" xr:uid="{00000000-0005-0000-0000-0000F7020000}"/>
    <cellStyle name="40% - Accent1 3 2" xfId="1958" xr:uid="{00000000-0005-0000-0000-0000F8020000}"/>
    <cellStyle name="40% - Accent1 4" xfId="1959" xr:uid="{00000000-0005-0000-0000-0000F9020000}"/>
    <cellStyle name="40% - Accent1 5" xfId="1960" xr:uid="{00000000-0005-0000-0000-0000FA020000}"/>
    <cellStyle name="40% - Accent1 6" xfId="1961" xr:uid="{00000000-0005-0000-0000-0000FB020000}"/>
    <cellStyle name="40% - Accent1 7" xfId="1962" xr:uid="{00000000-0005-0000-0000-0000FC020000}"/>
    <cellStyle name="40% - Accent1 8" xfId="1963" xr:uid="{00000000-0005-0000-0000-0000FD020000}"/>
    <cellStyle name="40% - Accent2" xfId="375" builtinId="35" customBuiltin="1"/>
    <cellStyle name="40% - Accent2 2" xfId="376" xr:uid="{00000000-0005-0000-0000-0000FF020000}"/>
    <cellStyle name="40% - Accent2 2 2" xfId="772" xr:uid="{00000000-0005-0000-0000-000000030000}"/>
    <cellStyle name="40% - Accent2 2 2 2" xfId="1964" xr:uid="{00000000-0005-0000-0000-000001030000}"/>
    <cellStyle name="40% - Accent2 3" xfId="773" xr:uid="{00000000-0005-0000-0000-000002030000}"/>
    <cellStyle name="40% - Accent2 4" xfId="1965" xr:uid="{00000000-0005-0000-0000-000003030000}"/>
    <cellStyle name="40% - Accent2 5" xfId="1966" xr:uid="{00000000-0005-0000-0000-000004030000}"/>
    <cellStyle name="40% - Accent2 6" xfId="1967" xr:uid="{00000000-0005-0000-0000-000005030000}"/>
    <cellStyle name="40% - Accent3" xfId="377" builtinId="39" customBuiltin="1"/>
    <cellStyle name="40% - Accent3 2" xfId="378" xr:uid="{00000000-0005-0000-0000-000007030000}"/>
    <cellStyle name="40% - Accent3 2 2" xfId="774" xr:uid="{00000000-0005-0000-0000-000008030000}"/>
    <cellStyle name="40% - Accent3 2 2 2" xfId="1969" xr:uid="{00000000-0005-0000-0000-000009030000}"/>
    <cellStyle name="40% - Accent3 2 3" xfId="1968" xr:uid="{00000000-0005-0000-0000-00000A030000}"/>
    <cellStyle name="40% - Accent3 3" xfId="775" xr:uid="{00000000-0005-0000-0000-00000B030000}"/>
    <cellStyle name="40% - Accent3 3 2" xfId="1970" xr:uid="{00000000-0005-0000-0000-00000C030000}"/>
    <cellStyle name="40% - Accent3 4" xfId="1971" xr:uid="{00000000-0005-0000-0000-00000D030000}"/>
    <cellStyle name="40% - Accent3 5" xfId="1972" xr:uid="{00000000-0005-0000-0000-00000E030000}"/>
    <cellStyle name="40% - Accent3 6" xfId="1973" xr:uid="{00000000-0005-0000-0000-00000F030000}"/>
    <cellStyle name="40% - Accent3 7" xfId="1974" xr:uid="{00000000-0005-0000-0000-000010030000}"/>
    <cellStyle name="40% - Accent3 8" xfId="1975" xr:uid="{00000000-0005-0000-0000-000011030000}"/>
    <cellStyle name="40% - Accent4" xfId="379" builtinId="43" customBuiltin="1"/>
    <cellStyle name="40% - Accent4 2" xfId="380" xr:uid="{00000000-0005-0000-0000-000013030000}"/>
    <cellStyle name="40% - Accent4 2 2" xfId="776" xr:uid="{00000000-0005-0000-0000-000014030000}"/>
    <cellStyle name="40% - Accent4 2 2 2" xfId="1977" xr:uid="{00000000-0005-0000-0000-000015030000}"/>
    <cellStyle name="40% - Accent4 2 3" xfId="1976" xr:uid="{00000000-0005-0000-0000-000016030000}"/>
    <cellStyle name="40% - Accent4 3" xfId="777" xr:uid="{00000000-0005-0000-0000-000017030000}"/>
    <cellStyle name="40% - Accent4 3 2" xfId="1978" xr:uid="{00000000-0005-0000-0000-000018030000}"/>
    <cellStyle name="40% - Accent4 4" xfId="1979" xr:uid="{00000000-0005-0000-0000-000019030000}"/>
    <cellStyle name="40% - Accent4 5" xfId="1980" xr:uid="{00000000-0005-0000-0000-00001A030000}"/>
    <cellStyle name="40% - Accent4 6" xfId="1981" xr:uid="{00000000-0005-0000-0000-00001B030000}"/>
    <cellStyle name="40% - Accent4 7" xfId="1982" xr:uid="{00000000-0005-0000-0000-00001C030000}"/>
    <cellStyle name="40% - Accent4 8" xfId="1983" xr:uid="{00000000-0005-0000-0000-00001D030000}"/>
    <cellStyle name="40% - Accent5" xfId="381" builtinId="47" customBuiltin="1"/>
    <cellStyle name="40% - Accent5 2" xfId="382" xr:uid="{00000000-0005-0000-0000-00001F030000}"/>
    <cellStyle name="40% - Accent5 2 2" xfId="778" xr:uid="{00000000-0005-0000-0000-000020030000}"/>
    <cellStyle name="40% - Accent5 2 2 2" xfId="1984" xr:uid="{00000000-0005-0000-0000-000021030000}"/>
    <cellStyle name="40% - Accent5 3" xfId="779" xr:uid="{00000000-0005-0000-0000-000022030000}"/>
    <cellStyle name="40% - Accent5 4" xfId="1985" xr:uid="{00000000-0005-0000-0000-000023030000}"/>
    <cellStyle name="40% - Accent5 5" xfId="1986" xr:uid="{00000000-0005-0000-0000-000024030000}"/>
    <cellStyle name="40% - Accent5 6" xfId="1987" xr:uid="{00000000-0005-0000-0000-000025030000}"/>
    <cellStyle name="40% - Accent6" xfId="383" builtinId="51" customBuiltin="1"/>
    <cellStyle name="40% - Accent6 2" xfId="384" xr:uid="{00000000-0005-0000-0000-000027030000}"/>
    <cellStyle name="40% - Accent6 2 2" xfId="780" xr:uid="{00000000-0005-0000-0000-000028030000}"/>
    <cellStyle name="40% - Accent6 2 2 2" xfId="1989" xr:uid="{00000000-0005-0000-0000-000029030000}"/>
    <cellStyle name="40% - Accent6 2 3" xfId="1988" xr:uid="{00000000-0005-0000-0000-00002A030000}"/>
    <cellStyle name="40% - Accent6 3" xfId="781" xr:uid="{00000000-0005-0000-0000-00002B030000}"/>
    <cellStyle name="40% - Accent6 3 2" xfId="1990" xr:uid="{00000000-0005-0000-0000-00002C030000}"/>
    <cellStyle name="40% - Accent6 4" xfId="1991" xr:uid="{00000000-0005-0000-0000-00002D030000}"/>
    <cellStyle name="40% - Accent6 5" xfId="1992" xr:uid="{00000000-0005-0000-0000-00002E030000}"/>
    <cellStyle name="40% - Accent6 6" xfId="1993" xr:uid="{00000000-0005-0000-0000-00002F030000}"/>
    <cellStyle name="40% - Accent6 7" xfId="1994" xr:uid="{00000000-0005-0000-0000-000030030000}"/>
    <cellStyle name="40% - Accent6 8" xfId="1995" xr:uid="{00000000-0005-0000-0000-000031030000}"/>
    <cellStyle name="60% - Accent1" xfId="385" builtinId="32" customBuiltin="1"/>
    <cellStyle name="60% - Accent1 2" xfId="386" xr:uid="{00000000-0005-0000-0000-000033030000}"/>
    <cellStyle name="60% - Accent1 2 2" xfId="782" xr:uid="{00000000-0005-0000-0000-000034030000}"/>
    <cellStyle name="60% - Accent1 2 3" xfId="1996" xr:uid="{00000000-0005-0000-0000-000035030000}"/>
    <cellStyle name="60% - Accent1 3" xfId="783" xr:uid="{00000000-0005-0000-0000-000036030000}"/>
    <cellStyle name="60% - Accent1 3 2" xfId="1997" xr:uid="{00000000-0005-0000-0000-000037030000}"/>
    <cellStyle name="60% - Accent1 4" xfId="1998" xr:uid="{00000000-0005-0000-0000-000038030000}"/>
    <cellStyle name="60% - Accent1 5" xfId="1999" xr:uid="{00000000-0005-0000-0000-000039030000}"/>
    <cellStyle name="60% - Accent1 6" xfId="2000" xr:uid="{00000000-0005-0000-0000-00003A030000}"/>
    <cellStyle name="60% - Accent1 7" xfId="2001" xr:uid="{00000000-0005-0000-0000-00003B030000}"/>
    <cellStyle name="60% - Accent1 8" xfId="2002" xr:uid="{00000000-0005-0000-0000-00003C030000}"/>
    <cellStyle name="60% - Accent2" xfId="387" builtinId="36" customBuiltin="1"/>
    <cellStyle name="60% - Accent2 2" xfId="388" xr:uid="{00000000-0005-0000-0000-00003E030000}"/>
    <cellStyle name="60% - Accent2 2 2" xfId="784" xr:uid="{00000000-0005-0000-0000-00003F030000}"/>
    <cellStyle name="60% - Accent2 3" xfId="785" xr:uid="{00000000-0005-0000-0000-000040030000}"/>
    <cellStyle name="60% - Accent2 4" xfId="2003" xr:uid="{00000000-0005-0000-0000-000041030000}"/>
    <cellStyle name="60% - Accent2 5" xfId="2004" xr:uid="{00000000-0005-0000-0000-000042030000}"/>
    <cellStyle name="60% - Accent2 6" xfId="2005" xr:uid="{00000000-0005-0000-0000-000043030000}"/>
    <cellStyle name="60% - Accent3" xfId="389" builtinId="40" customBuiltin="1"/>
    <cellStyle name="60% - Accent3 2" xfId="390" xr:uid="{00000000-0005-0000-0000-000045030000}"/>
    <cellStyle name="60% - Accent3 2 2" xfId="786" xr:uid="{00000000-0005-0000-0000-000046030000}"/>
    <cellStyle name="60% - Accent3 2 3" xfId="2006" xr:uid="{00000000-0005-0000-0000-000047030000}"/>
    <cellStyle name="60% - Accent3 3" xfId="787" xr:uid="{00000000-0005-0000-0000-000048030000}"/>
    <cellStyle name="60% - Accent3 3 2" xfId="2007" xr:uid="{00000000-0005-0000-0000-000049030000}"/>
    <cellStyle name="60% - Accent3 4" xfId="2008" xr:uid="{00000000-0005-0000-0000-00004A030000}"/>
    <cellStyle name="60% - Accent3 5" xfId="2009" xr:uid="{00000000-0005-0000-0000-00004B030000}"/>
    <cellStyle name="60% - Accent3 6" xfId="2010" xr:uid="{00000000-0005-0000-0000-00004C030000}"/>
    <cellStyle name="60% - Accent3 7" xfId="2011" xr:uid="{00000000-0005-0000-0000-00004D030000}"/>
    <cellStyle name="60% - Accent3 8" xfId="2012" xr:uid="{00000000-0005-0000-0000-00004E030000}"/>
    <cellStyle name="60% - Accent4" xfId="391" builtinId="44" customBuiltin="1"/>
    <cellStyle name="60% - Accent4 2" xfId="392" xr:uid="{00000000-0005-0000-0000-000050030000}"/>
    <cellStyle name="60% - Accent4 2 2" xfId="788" xr:uid="{00000000-0005-0000-0000-000051030000}"/>
    <cellStyle name="60% - Accent4 2 3" xfId="2013" xr:uid="{00000000-0005-0000-0000-000052030000}"/>
    <cellStyle name="60% - Accent4 3" xfId="789" xr:uid="{00000000-0005-0000-0000-000053030000}"/>
    <cellStyle name="60% - Accent4 3 2" xfId="2014" xr:uid="{00000000-0005-0000-0000-000054030000}"/>
    <cellStyle name="60% - Accent4 4" xfId="2015" xr:uid="{00000000-0005-0000-0000-000055030000}"/>
    <cellStyle name="60% - Accent4 5" xfId="2016" xr:uid="{00000000-0005-0000-0000-000056030000}"/>
    <cellStyle name="60% - Accent4 6" xfId="2017" xr:uid="{00000000-0005-0000-0000-000057030000}"/>
    <cellStyle name="60% - Accent4 7" xfId="2018" xr:uid="{00000000-0005-0000-0000-000058030000}"/>
    <cellStyle name="60% - Accent4 8" xfId="2019" xr:uid="{00000000-0005-0000-0000-000059030000}"/>
    <cellStyle name="60% - Accent5" xfId="393" builtinId="48" customBuiltin="1"/>
    <cellStyle name="60% - Accent5 2" xfId="394" xr:uid="{00000000-0005-0000-0000-00005B030000}"/>
    <cellStyle name="60% - Accent5 2 2" xfId="790" xr:uid="{00000000-0005-0000-0000-00005C030000}"/>
    <cellStyle name="60% - Accent5 3" xfId="791" xr:uid="{00000000-0005-0000-0000-00005D030000}"/>
    <cellStyle name="60% - Accent5 4" xfId="2020" xr:uid="{00000000-0005-0000-0000-00005E030000}"/>
    <cellStyle name="60% - Accent5 5" xfId="2021" xr:uid="{00000000-0005-0000-0000-00005F030000}"/>
    <cellStyle name="60% - Accent5 6" xfId="2022" xr:uid="{00000000-0005-0000-0000-000060030000}"/>
    <cellStyle name="60% - Accent6" xfId="395" builtinId="52" customBuiltin="1"/>
    <cellStyle name="60% - Accent6 2" xfId="396" xr:uid="{00000000-0005-0000-0000-000062030000}"/>
    <cellStyle name="60% - Accent6 2 2" xfId="792" xr:uid="{00000000-0005-0000-0000-000063030000}"/>
    <cellStyle name="60% - Accent6 2 3" xfId="2023" xr:uid="{00000000-0005-0000-0000-000064030000}"/>
    <cellStyle name="60% - Accent6 3" xfId="793" xr:uid="{00000000-0005-0000-0000-000065030000}"/>
    <cellStyle name="60% - Accent6 3 2" xfId="2024" xr:uid="{00000000-0005-0000-0000-000066030000}"/>
    <cellStyle name="60% - Accent6 4" xfId="2025" xr:uid="{00000000-0005-0000-0000-000067030000}"/>
    <cellStyle name="60% - Accent6 5" xfId="2026" xr:uid="{00000000-0005-0000-0000-000068030000}"/>
    <cellStyle name="60% - Accent6 6" xfId="2027" xr:uid="{00000000-0005-0000-0000-000069030000}"/>
    <cellStyle name="60% - Accent6 7" xfId="2028" xr:uid="{00000000-0005-0000-0000-00006A030000}"/>
    <cellStyle name="60% - Accent6 8" xfId="2029" xr:uid="{00000000-0005-0000-0000-00006B030000}"/>
    <cellStyle name="752131" xfId="794" xr:uid="{00000000-0005-0000-0000-00006C030000}"/>
    <cellStyle name="A3 297 x 420 mm" xfId="397" xr:uid="{00000000-0005-0000-0000-00006D030000}"/>
    <cellStyle name="Accent1" xfId="398" builtinId="29" customBuiltin="1"/>
    <cellStyle name="Accent1 2" xfId="399" xr:uid="{00000000-0005-0000-0000-00006F030000}"/>
    <cellStyle name="Accent1 2 2" xfId="795" xr:uid="{00000000-0005-0000-0000-000070030000}"/>
    <cellStyle name="Accent1 2 3" xfId="2030" xr:uid="{00000000-0005-0000-0000-000071030000}"/>
    <cellStyle name="Accent1 3" xfId="796" xr:uid="{00000000-0005-0000-0000-000072030000}"/>
    <cellStyle name="Accent1 3 2" xfId="2031" xr:uid="{00000000-0005-0000-0000-000073030000}"/>
    <cellStyle name="Accent1 4" xfId="2032" xr:uid="{00000000-0005-0000-0000-000074030000}"/>
    <cellStyle name="Accent1 5" xfId="2033" xr:uid="{00000000-0005-0000-0000-000075030000}"/>
    <cellStyle name="Accent1 6" xfId="2034" xr:uid="{00000000-0005-0000-0000-000076030000}"/>
    <cellStyle name="Accent1 7" xfId="2035" xr:uid="{00000000-0005-0000-0000-000077030000}"/>
    <cellStyle name="Accent1 8" xfId="2036" xr:uid="{00000000-0005-0000-0000-000078030000}"/>
    <cellStyle name="Accent2" xfId="400" builtinId="33" customBuiltin="1"/>
    <cellStyle name="Accent2 2" xfId="401" xr:uid="{00000000-0005-0000-0000-00007A030000}"/>
    <cellStyle name="Accent2 2 2" xfId="797" xr:uid="{00000000-0005-0000-0000-00007B030000}"/>
    <cellStyle name="Accent2 3" xfId="798" xr:uid="{00000000-0005-0000-0000-00007C030000}"/>
    <cellStyle name="Accent2 4" xfId="2037" xr:uid="{00000000-0005-0000-0000-00007D030000}"/>
    <cellStyle name="Accent2 5" xfId="2038" xr:uid="{00000000-0005-0000-0000-00007E030000}"/>
    <cellStyle name="Accent2 6" xfId="2039" xr:uid="{00000000-0005-0000-0000-00007F030000}"/>
    <cellStyle name="Accent3" xfId="402" builtinId="37" customBuiltin="1"/>
    <cellStyle name="Accent3 2" xfId="403" xr:uid="{00000000-0005-0000-0000-000081030000}"/>
    <cellStyle name="Accent3 2 2" xfId="799" xr:uid="{00000000-0005-0000-0000-000082030000}"/>
    <cellStyle name="Accent3 3" xfId="800" xr:uid="{00000000-0005-0000-0000-000083030000}"/>
    <cellStyle name="Accent3 4" xfId="2040" xr:uid="{00000000-0005-0000-0000-000084030000}"/>
    <cellStyle name="Accent3 5" xfId="2041" xr:uid="{00000000-0005-0000-0000-000085030000}"/>
    <cellStyle name="Accent3 6" xfId="2042" xr:uid="{00000000-0005-0000-0000-000086030000}"/>
    <cellStyle name="Accent4" xfId="404" builtinId="41" customBuiltin="1"/>
    <cellStyle name="Accent4 2" xfId="405" xr:uid="{00000000-0005-0000-0000-000088030000}"/>
    <cellStyle name="Accent4 2 2" xfId="801" xr:uid="{00000000-0005-0000-0000-000089030000}"/>
    <cellStyle name="Accent4 2 3" xfId="2043" xr:uid="{00000000-0005-0000-0000-00008A030000}"/>
    <cellStyle name="Accent4 3" xfId="802" xr:uid="{00000000-0005-0000-0000-00008B030000}"/>
    <cellStyle name="Accent4 3 2" xfId="2044" xr:uid="{00000000-0005-0000-0000-00008C030000}"/>
    <cellStyle name="Accent4 4" xfId="2045" xr:uid="{00000000-0005-0000-0000-00008D030000}"/>
    <cellStyle name="Accent4 5" xfId="2046" xr:uid="{00000000-0005-0000-0000-00008E030000}"/>
    <cellStyle name="Accent4 6" xfId="2047" xr:uid="{00000000-0005-0000-0000-00008F030000}"/>
    <cellStyle name="Accent4 7" xfId="2048" xr:uid="{00000000-0005-0000-0000-000090030000}"/>
    <cellStyle name="Accent4 8" xfId="2049" xr:uid="{00000000-0005-0000-0000-000091030000}"/>
    <cellStyle name="Accent5" xfId="406" builtinId="45" customBuiltin="1"/>
    <cellStyle name="Accent5 2" xfId="407" xr:uid="{00000000-0005-0000-0000-000093030000}"/>
    <cellStyle name="Accent5 2 2" xfId="803" xr:uid="{00000000-0005-0000-0000-000094030000}"/>
    <cellStyle name="Accent5 3" xfId="804" xr:uid="{00000000-0005-0000-0000-000095030000}"/>
    <cellStyle name="Accent5 4" xfId="2050" xr:uid="{00000000-0005-0000-0000-000096030000}"/>
    <cellStyle name="Accent5 5" xfId="2051" xr:uid="{00000000-0005-0000-0000-000097030000}"/>
    <cellStyle name="Accent5 6" xfId="2052" xr:uid="{00000000-0005-0000-0000-000098030000}"/>
    <cellStyle name="Accent6" xfId="408" builtinId="49" customBuiltin="1"/>
    <cellStyle name="Accent6 2" xfId="409" xr:uid="{00000000-0005-0000-0000-00009A030000}"/>
    <cellStyle name="Accent6 2 2" xfId="805" xr:uid="{00000000-0005-0000-0000-00009B030000}"/>
    <cellStyle name="Accent6 3" xfId="806" xr:uid="{00000000-0005-0000-0000-00009C030000}"/>
    <cellStyle name="Accent6 4" xfId="2053" xr:uid="{00000000-0005-0000-0000-00009D030000}"/>
    <cellStyle name="Accent6 5" xfId="2054" xr:uid="{00000000-0005-0000-0000-00009E030000}"/>
    <cellStyle name="Accent6 6" xfId="2055" xr:uid="{00000000-0005-0000-0000-00009F030000}"/>
    <cellStyle name="accounting" xfId="807" xr:uid="{00000000-0005-0000-0000-0000A0030000}"/>
    <cellStyle name="Actual Date" xfId="410" xr:uid="{00000000-0005-0000-0000-0000A1030000}"/>
    <cellStyle name="Actual Date 2" xfId="1872" xr:uid="{00000000-0005-0000-0000-0000A2030000}"/>
    <cellStyle name="Adjustable" xfId="411" xr:uid="{00000000-0005-0000-0000-0000A3030000}"/>
    <cellStyle name="amount" xfId="808" xr:uid="{00000000-0005-0000-0000-0000A4030000}"/>
    <cellStyle name="Arial 10" xfId="809" xr:uid="{00000000-0005-0000-0000-0000A5030000}"/>
    <cellStyle name="Arial 12" xfId="810" xr:uid="{00000000-0005-0000-0000-0000A6030000}"/>
    <cellStyle name="Arial 12 2" xfId="811" xr:uid="{00000000-0005-0000-0000-0000A7030000}"/>
    <cellStyle name="Assumption" xfId="812" xr:uid="{00000000-0005-0000-0000-0000A8030000}"/>
    <cellStyle name="at" xfId="813" xr:uid="{00000000-0005-0000-0000-0000A9030000}"/>
    <cellStyle name="at 2" xfId="814" xr:uid="{00000000-0005-0000-0000-0000AA030000}"/>
    <cellStyle name="b" xfId="815" xr:uid="{00000000-0005-0000-0000-0000AB030000}"/>
    <cellStyle name="b 2" xfId="816" xr:uid="{00000000-0005-0000-0000-0000AC030000}"/>
    <cellStyle name="b%0" xfId="817" xr:uid="{00000000-0005-0000-0000-0000AD030000}"/>
    <cellStyle name="b%1" xfId="818" xr:uid="{00000000-0005-0000-0000-0000AE030000}"/>
    <cellStyle name="b%2" xfId="819" xr:uid="{00000000-0005-0000-0000-0000AF030000}"/>
    <cellStyle name="b0" xfId="820" xr:uid="{00000000-0005-0000-0000-0000B0030000}"/>
    <cellStyle name="b09" xfId="821" xr:uid="{00000000-0005-0000-0000-0000B1030000}"/>
    <cellStyle name="b1" xfId="822" xr:uid="{00000000-0005-0000-0000-0000B2030000}"/>
    <cellStyle name="b1 2" xfId="823" xr:uid="{00000000-0005-0000-0000-0000B3030000}"/>
    <cellStyle name="b1 3" xfId="824" xr:uid="{00000000-0005-0000-0000-0000B4030000}"/>
    <cellStyle name="b1 4" xfId="825" xr:uid="{00000000-0005-0000-0000-0000B5030000}"/>
    <cellStyle name="b2" xfId="826" xr:uid="{00000000-0005-0000-0000-0000B6030000}"/>
    <cellStyle name="b2 2" xfId="827" xr:uid="{00000000-0005-0000-0000-0000B7030000}"/>
    <cellStyle name="Background" xfId="828" xr:uid="{00000000-0005-0000-0000-0000B8030000}"/>
    <cellStyle name="Background 2" xfId="829" xr:uid="{00000000-0005-0000-0000-0000B9030000}"/>
    <cellStyle name="Background 3" xfId="830" xr:uid="{00000000-0005-0000-0000-0000BA030000}"/>
    <cellStyle name="Background 4" xfId="831" xr:uid="{00000000-0005-0000-0000-0000BB030000}"/>
    <cellStyle name="Bad" xfId="412" builtinId="27" customBuiltin="1"/>
    <cellStyle name="Bad 2" xfId="413" xr:uid="{00000000-0005-0000-0000-0000BD030000}"/>
    <cellStyle name="Bad 2 2" xfId="832" xr:uid="{00000000-0005-0000-0000-0000BE030000}"/>
    <cellStyle name="Bad 2 3" xfId="2056" xr:uid="{00000000-0005-0000-0000-0000BF030000}"/>
    <cellStyle name="Bad 3" xfId="2057" xr:uid="{00000000-0005-0000-0000-0000C0030000}"/>
    <cellStyle name="Bad 4" xfId="2058" xr:uid="{00000000-0005-0000-0000-0000C1030000}"/>
    <cellStyle name="Bad 5" xfId="2059" xr:uid="{00000000-0005-0000-0000-0000C2030000}"/>
    <cellStyle name="Bad 6" xfId="2060" xr:uid="{00000000-0005-0000-0000-0000C3030000}"/>
    <cellStyle name="Bad 7" xfId="2061" xr:uid="{00000000-0005-0000-0000-0000C4030000}"/>
    <cellStyle name="Bad 8" xfId="2062" xr:uid="{00000000-0005-0000-0000-0000C5030000}"/>
    <cellStyle name="Basic" xfId="414" xr:uid="{00000000-0005-0000-0000-0000C6030000}"/>
    <cellStyle name="Basic - Style1" xfId="415" xr:uid="{00000000-0005-0000-0000-0000C7030000}"/>
    <cellStyle name="Black" xfId="833" xr:uid="{00000000-0005-0000-0000-0000C8030000}"/>
    <cellStyle name="BlankedZeros" xfId="834" xr:uid="{00000000-0005-0000-0000-0000C9030000}"/>
    <cellStyle name="Block Titles" xfId="835" xr:uid="{00000000-0005-0000-0000-0000CA030000}"/>
    <cellStyle name="Blue" xfId="836" xr:uid="{00000000-0005-0000-0000-0000CB030000}"/>
    <cellStyle name="Blue 2" xfId="837" xr:uid="{00000000-0005-0000-0000-0000CC030000}"/>
    <cellStyle name="bo" xfId="838" xr:uid="{00000000-0005-0000-0000-0000CD030000}"/>
    <cellStyle name="bo 2" xfId="839" xr:uid="{00000000-0005-0000-0000-0000CE030000}"/>
    <cellStyle name="Body text" xfId="840" xr:uid="{00000000-0005-0000-0000-0000CF030000}"/>
    <cellStyle name="Body: normal cell" xfId="2900" xr:uid="{EC0D2422-F83E-48E1-BE09-9ACDE3301D48}"/>
    <cellStyle name="Bold/Border" xfId="841" xr:uid="{00000000-0005-0000-0000-0000D0030000}"/>
    <cellStyle name="Border Heavy" xfId="416" xr:uid="{00000000-0005-0000-0000-0000D1030000}"/>
    <cellStyle name="Border Thin" xfId="417" xr:uid="{00000000-0005-0000-0000-0000D2030000}"/>
    <cellStyle name="Bottom" xfId="842" xr:uid="{00000000-0005-0000-0000-0000D3030000}"/>
    <cellStyle name="bout" xfId="843" xr:uid="{00000000-0005-0000-0000-0000D4030000}"/>
    <cellStyle name="bout 2" xfId="844" xr:uid="{00000000-0005-0000-0000-0000D5030000}"/>
    <cellStyle name="BoxSubHeader" xfId="2823" xr:uid="{AE6057F9-6B5F-494F-B566-DAF140328CEB}"/>
    <cellStyle name="BPchg" xfId="845" xr:uid="{00000000-0005-0000-0000-0000D6030000}"/>
    <cellStyle name="BPChgB" xfId="846" xr:uid="{00000000-0005-0000-0000-0000D7030000}"/>
    <cellStyle name="BPchgStd" xfId="847" xr:uid="{00000000-0005-0000-0000-0000D8030000}"/>
    <cellStyle name="British Pound" xfId="848" xr:uid="{00000000-0005-0000-0000-0000D9030000}"/>
    <cellStyle name="bt" xfId="849" xr:uid="{00000000-0005-0000-0000-0000DA030000}"/>
    <cellStyle name="btit" xfId="850" xr:uid="{00000000-0005-0000-0000-0000DB030000}"/>
    <cellStyle name="btit 2" xfId="851" xr:uid="{00000000-0005-0000-0000-0000DC030000}"/>
    <cellStyle name="btit 3" xfId="852" xr:uid="{00000000-0005-0000-0000-0000DD030000}"/>
    <cellStyle name="btit 4" xfId="853" xr:uid="{00000000-0005-0000-0000-0000DE030000}"/>
    <cellStyle name="Bullet" xfId="854" xr:uid="{00000000-0005-0000-0000-0000DF030000}"/>
    <cellStyle name="Bullet 2" xfId="855" xr:uid="{00000000-0005-0000-0000-0000E0030000}"/>
    <cellStyle name="c" xfId="856" xr:uid="{00000000-0005-0000-0000-0000E1030000}"/>
    <cellStyle name="c_ad3" xfId="857" xr:uid="{00000000-0005-0000-0000-0000E2030000}"/>
    <cellStyle name="c_ad5" xfId="858" xr:uid="{00000000-0005-0000-0000-0000E3030000}"/>
    <cellStyle name="c_asko1" xfId="859" xr:uid="{00000000-0005-0000-0000-0000E4030000}"/>
    <cellStyle name="c_btr_2" xfId="860" xr:uid="{00000000-0005-0000-0000-0000E5030000}"/>
    <cellStyle name="c_btr_3" xfId="861" xr:uid="{00000000-0005-0000-0000-0000E6030000}"/>
    <cellStyle name="c_Cases (2)" xfId="862" xr:uid="{00000000-0005-0000-0000-0000E7030000}"/>
    <cellStyle name="c_dccmod1" xfId="863" xr:uid="{00000000-0005-0000-0000-0000E8030000}"/>
    <cellStyle name="c_Earnings (2)" xfId="864" xr:uid="{00000000-0005-0000-0000-0000E9030000}"/>
    <cellStyle name="c_Grouse+Pelican" xfId="865" xr:uid="{00000000-0005-0000-0000-0000EA030000}"/>
    <cellStyle name="c_LBO" xfId="866" xr:uid="{00000000-0005-0000-0000-0000EB030000}"/>
    <cellStyle name="c_lbo1" xfId="867" xr:uid="{00000000-0005-0000-0000-0000EC030000}"/>
    <cellStyle name="c_lbo3" xfId="868" xr:uid="{00000000-0005-0000-0000-0000ED030000}"/>
    <cellStyle name="c_LBO5" xfId="869" xr:uid="{00000000-0005-0000-0000-0000EE030000}"/>
    <cellStyle name="c_Macros" xfId="870" xr:uid="{00000000-0005-0000-0000-0000EF030000}"/>
    <cellStyle name="c_Macros (2)" xfId="871" xr:uid="{00000000-0005-0000-0000-0000F0030000}"/>
    <cellStyle name="c_Macros (2) 2" xfId="872" xr:uid="{00000000-0005-0000-0000-0000F1030000}"/>
    <cellStyle name="c_Macros 2" xfId="873" xr:uid="{00000000-0005-0000-0000-0000F2030000}"/>
    <cellStyle name="c_Macros 3" xfId="874" xr:uid="{00000000-0005-0000-0000-0000F3030000}"/>
    <cellStyle name="c_Macros 4" xfId="875" xr:uid="{00000000-0005-0000-0000-0000F4030000}"/>
    <cellStyle name="c_Macros 5" xfId="876" xr:uid="{00000000-0005-0000-0000-0000F5030000}"/>
    <cellStyle name="c_Manager (2)" xfId="877" xr:uid="{00000000-0005-0000-0000-0000F6030000}"/>
    <cellStyle name="c_Manager (2) 2" xfId="878" xr:uid="{00000000-0005-0000-0000-0000F7030000}"/>
    <cellStyle name="c_model1" xfId="879" xr:uid="{00000000-0005-0000-0000-0000F8030000}"/>
    <cellStyle name="c_model6" xfId="880" xr:uid="{00000000-0005-0000-0000-0000F9030000}"/>
    <cellStyle name="c_saft_1" xfId="881" xr:uid="{00000000-0005-0000-0000-0000FA030000}"/>
    <cellStyle name="c_WACC benchmarking" xfId="882" xr:uid="{00000000-0005-0000-0000-0000FB030000}"/>
    <cellStyle name="c_WACC benchmarking 2" xfId="883" xr:uid="{00000000-0005-0000-0000-0000FC030000}"/>
    <cellStyle name="c_WACC benchmarking_Advantage_Completed_20071127_new assumptions_newlibor" xfId="884" xr:uid="{00000000-0005-0000-0000-0000FD030000}"/>
    <cellStyle name="c_WACC benchmarking_Advantage_Completed_20071127_new assumptions_newlibor 2" xfId="885" xr:uid="{00000000-0005-0000-0000-0000FE030000}"/>
    <cellStyle name="c_WACC benchmarking_Advantage_Completed_20071127_new assumptions_newlibor 3" xfId="886" xr:uid="{00000000-0005-0000-0000-0000FF030000}"/>
    <cellStyle name="c_West Ham (2)" xfId="887" xr:uid="{00000000-0005-0000-0000-000000040000}"/>
    <cellStyle name="c_Westham (2)" xfId="888" xr:uid="{00000000-0005-0000-0000-000001040000}"/>
    <cellStyle name="c_Wool_01_07_12_1999" xfId="889" xr:uid="{00000000-0005-0000-0000-000002040000}"/>
    <cellStyle name="c_Wool_14_12_1999_2" xfId="890" xr:uid="{00000000-0005-0000-0000-000003040000}"/>
    <cellStyle name="c_Wool_15_02_2000" xfId="891" xr:uid="{00000000-0005-0000-0000-000004040000}"/>
    <cellStyle name="c_Wool_28_01_2000_02" xfId="892" xr:uid="{00000000-0005-0000-0000-000005040000}"/>
    <cellStyle name="c_WoolEuro_12_04_2000_02" xfId="893" xr:uid="{00000000-0005-0000-0000-000006040000}"/>
    <cellStyle name="c_WoolEuro_17_03_2000" xfId="894" xr:uid="{00000000-0005-0000-0000-000007040000}"/>
    <cellStyle name="c_WoolEuro_20_03_2000_3" xfId="895" xr:uid="{00000000-0005-0000-0000-000008040000}"/>
    <cellStyle name="c_WoolEuroEx_14_04_2000_01" xfId="896" xr:uid="{00000000-0005-0000-0000-000009040000}"/>
    <cellStyle name="c0" xfId="897" xr:uid="{00000000-0005-0000-0000-00000A040000}"/>
    <cellStyle name="c2" xfId="898" xr:uid="{00000000-0005-0000-0000-00000B040000}"/>
    <cellStyle name="cach" xfId="899" xr:uid="{00000000-0005-0000-0000-00000C040000}"/>
    <cellStyle name="cach 2" xfId="900" xr:uid="{00000000-0005-0000-0000-00000D040000}"/>
    <cellStyle name="cajun" xfId="418" xr:uid="{00000000-0005-0000-0000-00000E040000}"/>
    <cellStyle name="Calc# [0,000]" xfId="2952" xr:uid="{C6923CDC-028D-4720-8C65-180F30A0CD80}"/>
    <cellStyle name="Calculation" xfId="419" builtinId="22" customBuiltin="1"/>
    <cellStyle name="Calculation 2" xfId="420" xr:uid="{00000000-0005-0000-0000-000010040000}"/>
    <cellStyle name="Calculation 2 2" xfId="901" xr:uid="{00000000-0005-0000-0000-000011040000}"/>
    <cellStyle name="Calculation 3" xfId="2063" xr:uid="{00000000-0005-0000-0000-000012040000}"/>
    <cellStyle name="Calculation 4" xfId="2064" xr:uid="{00000000-0005-0000-0000-000013040000}"/>
    <cellStyle name="Calculation 5" xfId="2065" xr:uid="{00000000-0005-0000-0000-000014040000}"/>
    <cellStyle name="Calculation 6" xfId="2066" xr:uid="{00000000-0005-0000-0000-000015040000}"/>
    <cellStyle name="CatTitle" xfId="902" xr:uid="{00000000-0005-0000-0000-000016040000}"/>
    <cellStyle name="CatTotal" xfId="903" xr:uid="{00000000-0005-0000-0000-000017040000}"/>
    <cellStyle name="CatTotal 2" xfId="904" xr:uid="{00000000-0005-0000-0000-000018040000}"/>
    <cellStyle name="cd" xfId="421" xr:uid="{00000000-0005-0000-0000-000019040000}"/>
    <cellStyle name="Center Bold" xfId="2953" xr:uid="{3FF5F6AE-123A-497F-AED6-864A61CB86FF}"/>
    <cellStyle name="Change" xfId="905" xr:uid="{00000000-0005-0000-0000-00001A040000}"/>
    <cellStyle name="Changeable" xfId="906" xr:uid="{00000000-0005-0000-0000-00001B040000}"/>
    <cellStyle name="Check Cell" xfId="422" builtinId="23" customBuiltin="1"/>
    <cellStyle name="Check Cell 2" xfId="423" xr:uid="{00000000-0005-0000-0000-00001D040000}"/>
    <cellStyle name="Check Cell 2 2" xfId="907" xr:uid="{00000000-0005-0000-0000-00001E040000}"/>
    <cellStyle name="Check Cell 2 3" xfId="2067" xr:uid="{00000000-0005-0000-0000-00001F040000}"/>
    <cellStyle name="Check Cell 3" xfId="2068" xr:uid="{00000000-0005-0000-0000-000020040000}"/>
    <cellStyle name="Check Cell 4" xfId="2069" xr:uid="{00000000-0005-0000-0000-000021040000}"/>
    <cellStyle name="Check Cell 5" xfId="2070" xr:uid="{00000000-0005-0000-0000-000022040000}"/>
    <cellStyle name="Check Cell 6" xfId="2071" xr:uid="{00000000-0005-0000-0000-000023040000}"/>
    <cellStyle name="Check Cell 7" xfId="2072" xr:uid="{00000000-0005-0000-0000-000024040000}"/>
    <cellStyle name="Check Cell 8" xfId="2073" xr:uid="{00000000-0005-0000-0000-000025040000}"/>
    <cellStyle name="co" xfId="908" xr:uid="{00000000-0005-0000-0000-000026040000}"/>
    <cellStyle name="ColHide" xfId="909" xr:uid="{00000000-0005-0000-0000-000027040000}"/>
    <cellStyle name="ColShow" xfId="910" xr:uid="{00000000-0005-0000-0000-000028040000}"/>
    <cellStyle name="Column Heading" xfId="911" xr:uid="{00000000-0005-0000-0000-000029040000}"/>
    <cellStyle name="Comma" xfId="424" builtinId="3"/>
    <cellStyle name="Comma  - Style1" xfId="913" xr:uid="{00000000-0005-0000-0000-00002B040000}"/>
    <cellStyle name="Comma  - Style2" xfId="914" xr:uid="{00000000-0005-0000-0000-00002C040000}"/>
    <cellStyle name="Comma  - Style3" xfId="915" xr:uid="{00000000-0005-0000-0000-00002D040000}"/>
    <cellStyle name="Comma  - Style4" xfId="916" xr:uid="{00000000-0005-0000-0000-00002E040000}"/>
    <cellStyle name="Comma  - Style5" xfId="917" xr:uid="{00000000-0005-0000-0000-00002F040000}"/>
    <cellStyle name="Comma  - Style6" xfId="918" xr:uid="{00000000-0005-0000-0000-000030040000}"/>
    <cellStyle name="Comma  - Style7" xfId="919" xr:uid="{00000000-0005-0000-0000-000031040000}"/>
    <cellStyle name="Comma  - Style8" xfId="920" xr:uid="{00000000-0005-0000-0000-000032040000}"/>
    <cellStyle name="Comma [0] 2" xfId="2568" xr:uid="{00000000-0005-0000-0000-000033040000}"/>
    <cellStyle name="Comma [0] 2 2" xfId="2828" xr:uid="{3EB44241-4C1B-4231-B244-D153315323EB}"/>
    <cellStyle name="Comma [0] 2 3" xfId="2938" xr:uid="{304B841C-DC65-4D93-A081-755455952231}"/>
    <cellStyle name="Comma [1]" xfId="425" xr:uid="{00000000-0005-0000-0000-000034040000}"/>
    <cellStyle name="Comma [1] 2" xfId="921" xr:uid="{00000000-0005-0000-0000-000035040000}"/>
    <cellStyle name="Comma [2]" xfId="426" xr:uid="{00000000-0005-0000-0000-000036040000}"/>
    <cellStyle name="Comma [2] 2" xfId="922" xr:uid="{00000000-0005-0000-0000-000037040000}"/>
    <cellStyle name="Comma [3]" xfId="427" xr:uid="{00000000-0005-0000-0000-000038040000}"/>
    <cellStyle name="Comma 0" xfId="428" xr:uid="{00000000-0005-0000-0000-000039040000}"/>
    <cellStyle name="Comma 0*" xfId="429" xr:uid="{00000000-0005-0000-0000-00003A040000}"/>
    <cellStyle name="Comma 10" xfId="639" xr:uid="{00000000-0005-0000-0000-00003B040000}"/>
    <cellStyle name="Comma 10 2" xfId="923" xr:uid="{00000000-0005-0000-0000-00003C040000}"/>
    <cellStyle name="Comma 11" xfId="642" xr:uid="{00000000-0005-0000-0000-00003D040000}"/>
    <cellStyle name="Comma 11 2" xfId="1634" xr:uid="{00000000-0005-0000-0000-00003E040000}"/>
    <cellStyle name="Comma 11 3" xfId="912" xr:uid="{00000000-0005-0000-0000-00003F040000}"/>
    <cellStyle name="Comma 11 4" xfId="2075" xr:uid="{00000000-0005-0000-0000-000040040000}"/>
    <cellStyle name="Comma 12" xfId="638" xr:uid="{00000000-0005-0000-0000-000041040000}"/>
    <cellStyle name="Comma 12 2" xfId="2076" xr:uid="{00000000-0005-0000-0000-000042040000}"/>
    <cellStyle name="Comma 12 3" xfId="2734" xr:uid="{00000000-0005-0000-0000-000043040000}"/>
    <cellStyle name="Comma 13" xfId="1912" xr:uid="{00000000-0005-0000-0000-000044040000}"/>
    <cellStyle name="Comma 13 2" xfId="2077" xr:uid="{00000000-0005-0000-0000-000045040000}"/>
    <cellStyle name="Comma 14" xfId="1913" xr:uid="{00000000-0005-0000-0000-000046040000}"/>
    <cellStyle name="Comma 14 2" xfId="2078" xr:uid="{00000000-0005-0000-0000-000047040000}"/>
    <cellStyle name="Comma 14 3" xfId="2569" xr:uid="{00000000-0005-0000-0000-000048040000}"/>
    <cellStyle name="Comma 15" xfId="1914" xr:uid="{00000000-0005-0000-0000-000049040000}"/>
    <cellStyle name="Comma 15 2" xfId="2079" xr:uid="{00000000-0005-0000-0000-00004A040000}"/>
    <cellStyle name="Comma 15 3" xfId="2570" xr:uid="{00000000-0005-0000-0000-00004B040000}"/>
    <cellStyle name="Comma 16" xfId="1915" xr:uid="{00000000-0005-0000-0000-00004C040000}"/>
    <cellStyle name="Comma 16 2" xfId="2080" xr:uid="{00000000-0005-0000-0000-00004D040000}"/>
    <cellStyle name="Comma 17" xfId="2081" xr:uid="{00000000-0005-0000-0000-00004E040000}"/>
    <cellStyle name="Comma 17 2" xfId="2082" xr:uid="{00000000-0005-0000-0000-00004F040000}"/>
    <cellStyle name="Comma 17 2 2" xfId="2083" xr:uid="{00000000-0005-0000-0000-000050040000}"/>
    <cellStyle name="Comma 17 2 2 2" xfId="2084" xr:uid="{00000000-0005-0000-0000-000051040000}"/>
    <cellStyle name="Comma 17 2 2 2 2" xfId="3408" xr:uid="{1932A1F8-8E99-4412-996B-7B02495517DC}"/>
    <cellStyle name="Comma 17 2 2 2 2 2" xfId="3911" xr:uid="{D5298313-235C-40F3-AF07-DD0E4B14C881}"/>
    <cellStyle name="Comma 17 2 2 2 2 2 2" xfId="4913" xr:uid="{063A8CE0-5272-4D6A-863D-72550A5F4490}"/>
    <cellStyle name="Comma 17 2 2 2 2 3" xfId="4412" xr:uid="{AA848888-7070-459D-94BB-7F3DDC21420F}"/>
    <cellStyle name="Comma 17 2 2 2 3" xfId="3663" xr:uid="{95C922C9-51D9-4E3D-A8EF-9C49A7706931}"/>
    <cellStyle name="Comma 17 2 2 2 3 2" xfId="4665" xr:uid="{952ED96F-98B6-4A42-B589-9B2B24588779}"/>
    <cellStyle name="Comma 17 2 2 2 4" xfId="4164" xr:uid="{B9C35763-6330-4BA0-8EAB-A17CE0E0EAFE}"/>
    <cellStyle name="Comma 17 2 2 2 5" xfId="3160" xr:uid="{E571A6E5-D99E-4A4B-B18E-6BC7D371EAEE}"/>
    <cellStyle name="Comma 17 2 2 3" xfId="3284" xr:uid="{6FBB0CB3-8159-4A53-929C-EAE7FEB5B7D5}"/>
    <cellStyle name="Comma 17 2 2 3 2" xfId="3787" xr:uid="{4E5A070B-D48A-4D5E-9CE4-1109BF85F291}"/>
    <cellStyle name="Comma 17 2 2 3 2 2" xfId="4789" xr:uid="{C015BBAF-5811-4747-911F-855846CFF338}"/>
    <cellStyle name="Comma 17 2 2 3 3" xfId="4288" xr:uid="{DC4E65C9-1AE7-4FAD-B6A1-F8F1A46B3364}"/>
    <cellStyle name="Comma 17 2 2 4" xfId="3539" xr:uid="{C832D953-98C6-4DCA-BEFA-434EDFF1D61E}"/>
    <cellStyle name="Comma 17 2 2 4 2" xfId="4541" xr:uid="{706DC63F-F417-435F-B3BE-6BD2B00681B8}"/>
    <cellStyle name="Comma 17 2 2 5" xfId="4040" xr:uid="{B1D8F55A-8B14-403A-B1AF-C055B2CF3DF7}"/>
    <cellStyle name="Comma 17 2 2 6" xfId="3036" xr:uid="{0979651A-86F3-4905-90CD-35F8C22DF04F}"/>
    <cellStyle name="Comma 17 2 3" xfId="2085" xr:uid="{00000000-0005-0000-0000-000052040000}"/>
    <cellStyle name="Comma 17 2 3 2" xfId="3367" xr:uid="{A8D13FB4-A366-4F03-BB00-399317DAC70F}"/>
    <cellStyle name="Comma 17 2 3 2 2" xfId="3870" xr:uid="{FE242956-FC1C-4E55-A5BA-290B9A256A36}"/>
    <cellStyle name="Comma 17 2 3 2 2 2" xfId="4872" xr:uid="{9AAC5580-8F39-4404-88BE-F2623DB1C601}"/>
    <cellStyle name="Comma 17 2 3 2 3" xfId="4371" xr:uid="{D3693BFD-E6BB-4A5A-8F5C-AF460716F9E4}"/>
    <cellStyle name="Comma 17 2 3 3" xfId="3622" xr:uid="{812DA012-51A4-418C-8174-645BA5B3130B}"/>
    <cellStyle name="Comma 17 2 3 3 2" xfId="4624" xr:uid="{8DCD0ED2-3F3F-45F7-8337-B190D4FAA725}"/>
    <cellStyle name="Comma 17 2 3 4" xfId="4123" xr:uid="{8E003F04-A806-40BF-8228-BFE1BBD10EEB}"/>
    <cellStyle name="Comma 17 2 3 5" xfId="3119" xr:uid="{A237F9DF-FD8D-49B4-A02A-EA83D5703188}"/>
    <cellStyle name="Comma 17 2 4" xfId="3243" xr:uid="{9EB737DD-6177-4564-B635-B663D881F148}"/>
    <cellStyle name="Comma 17 2 4 2" xfId="3746" xr:uid="{BA68B7B7-5A43-4FE6-A2D8-F4A8C71B6389}"/>
    <cellStyle name="Comma 17 2 4 2 2" xfId="4748" xr:uid="{3038193D-7E00-49F8-821D-CC14C388CF3F}"/>
    <cellStyle name="Comma 17 2 4 3" xfId="4247" xr:uid="{F0DC196E-4AA9-422A-98B7-A81967758EA2}"/>
    <cellStyle name="Comma 17 2 5" xfId="3498" xr:uid="{0A68F332-ED16-4752-9E68-BE00CD015B82}"/>
    <cellStyle name="Comma 17 2 5 2" xfId="4500" xr:uid="{8495F2FD-7E62-4E82-9AE9-022E2BE63B6F}"/>
    <cellStyle name="Comma 17 2 6" xfId="3999" xr:uid="{3FFAD66D-7896-4E92-8606-73A1E8F5F45F}"/>
    <cellStyle name="Comma 17 2 7" xfId="2995" xr:uid="{E4E07D65-3B63-4991-9406-9EC335C5240E}"/>
    <cellStyle name="Comma 17 3" xfId="2086" xr:uid="{00000000-0005-0000-0000-000053040000}"/>
    <cellStyle name="Comma 17 3 2" xfId="2087" xr:uid="{00000000-0005-0000-0000-000054040000}"/>
    <cellStyle name="Comma 17 3 2 2" xfId="2088" xr:uid="{00000000-0005-0000-0000-000055040000}"/>
    <cellStyle name="Comma 17 3 2 2 2" xfId="3409" xr:uid="{EDB8C464-9FD0-4DD9-BD5A-543316C39589}"/>
    <cellStyle name="Comma 17 3 2 2 2 2" xfId="3912" xr:uid="{7264BC46-0CFB-4EB9-B5ED-C3F4F333447A}"/>
    <cellStyle name="Comma 17 3 2 2 2 2 2" xfId="4914" xr:uid="{4698C631-6977-4301-A66A-9EB152D51B0A}"/>
    <cellStyle name="Comma 17 3 2 2 2 3" xfId="4413" xr:uid="{58D5BF7E-1855-49B0-8AE4-765BB32BAF37}"/>
    <cellStyle name="Comma 17 3 2 2 3" xfId="3664" xr:uid="{21692362-3BD1-4F4E-AE90-93349195FEA1}"/>
    <cellStyle name="Comma 17 3 2 2 3 2" xfId="4666" xr:uid="{806B520F-5339-4F42-A0C4-897DFB024BA9}"/>
    <cellStyle name="Comma 17 3 2 2 4" xfId="4165" xr:uid="{DEA47786-8F26-408D-93B4-D6802A5F1402}"/>
    <cellStyle name="Comma 17 3 2 2 5" xfId="3161" xr:uid="{AD3D839D-6268-4D2C-9B82-F332DF6862F6}"/>
    <cellStyle name="Comma 17 3 2 3" xfId="3285" xr:uid="{ACCA9C92-0610-4DD7-9D91-F9EB2B93E204}"/>
    <cellStyle name="Comma 17 3 2 3 2" xfId="3788" xr:uid="{098E3D28-976E-43C2-B7C9-E5F79FC9F633}"/>
    <cellStyle name="Comma 17 3 2 3 2 2" xfId="4790" xr:uid="{4263B790-C699-477C-B08C-DB0662924F3B}"/>
    <cellStyle name="Comma 17 3 2 3 3" xfId="4289" xr:uid="{2B7DD983-5B4C-48E5-B10A-A7B2A595C2E3}"/>
    <cellStyle name="Comma 17 3 2 4" xfId="3540" xr:uid="{0F76EEA8-FDAE-4E1D-9EE2-7BCDC468DEAD}"/>
    <cellStyle name="Comma 17 3 2 4 2" xfId="4542" xr:uid="{45B9C07B-EC0B-4CDF-A2EE-8EDACEBDBDB7}"/>
    <cellStyle name="Comma 17 3 2 5" xfId="4041" xr:uid="{92441957-8345-4F6B-9F4E-A24BA61EF658}"/>
    <cellStyle name="Comma 17 3 2 6" xfId="3037" xr:uid="{099A7440-57E1-4784-8816-74B408123C97}"/>
    <cellStyle name="Comma 17 3 3" xfId="2089" xr:uid="{00000000-0005-0000-0000-000056040000}"/>
    <cellStyle name="Comma 17 3 3 2" xfId="3387" xr:uid="{3D6D9032-C1CF-4E3C-9DFD-208E6E0499E7}"/>
    <cellStyle name="Comma 17 3 3 2 2" xfId="3890" xr:uid="{9CB3F5EB-CA7F-47C9-AF5C-26DD40A0A5C4}"/>
    <cellStyle name="Comma 17 3 3 2 2 2" xfId="4892" xr:uid="{19DBA6BF-B1E7-42E1-B595-F4426C358599}"/>
    <cellStyle name="Comma 17 3 3 2 3" xfId="4391" xr:uid="{702F9AB9-C92D-4B32-9EDA-2D53E549A79A}"/>
    <cellStyle name="Comma 17 3 3 3" xfId="3642" xr:uid="{C9C27119-8C4A-453A-9C97-B575F531567C}"/>
    <cellStyle name="Comma 17 3 3 3 2" xfId="4644" xr:uid="{C65E7641-224E-4FFE-B838-6D447E7D4C34}"/>
    <cellStyle name="Comma 17 3 3 4" xfId="4143" xr:uid="{2C87C5F6-412F-41F1-9560-315C6A12998D}"/>
    <cellStyle name="Comma 17 3 3 5" xfId="3139" xr:uid="{487603DD-5C2C-44EF-BDAB-FB0D7B8F5FBF}"/>
    <cellStyle name="Comma 17 3 4" xfId="3263" xr:uid="{35F6FC61-EF43-4EBC-B62F-158F26D2B6A1}"/>
    <cellStyle name="Comma 17 3 4 2" xfId="3766" xr:uid="{9EA3326D-59E9-4E41-A66A-ED73A3B2C2FD}"/>
    <cellStyle name="Comma 17 3 4 2 2" xfId="4768" xr:uid="{E5430861-7C5A-45F2-BFF2-081E9F9384A3}"/>
    <cellStyle name="Comma 17 3 4 3" xfId="4267" xr:uid="{8C771852-38D3-4500-8539-6645516F51C5}"/>
    <cellStyle name="Comma 17 3 5" xfId="3518" xr:uid="{F7661FD1-AB7D-43B6-9AE8-CE1227E1FE61}"/>
    <cellStyle name="Comma 17 3 5 2" xfId="4520" xr:uid="{54993E1E-6A79-43C7-B175-2FF512E476DF}"/>
    <cellStyle name="Comma 17 3 6" xfId="4019" xr:uid="{60801245-7234-4917-AF6E-780E1ED18BC6}"/>
    <cellStyle name="Comma 17 3 7" xfId="3015" xr:uid="{C709B674-84CC-4F86-9625-B2EBB6C88FA7}"/>
    <cellStyle name="Comma 17 4" xfId="2090" xr:uid="{00000000-0005-0000-0000-000057040000}"/>
    <cellStyle name="Comma 17 4 2" xfId="2091" xr:uid="{00000000-0005-0000-0000-000058040000}"/>
    <cellStyle name="Comma 17 4 2 2" xfId="3407" xr:uid="{F4BF6A4B-879D-438C-82F8-97FA72FF2C27}"/>
    <cellStyle name="Comma 17 4 2 2 2" xfId="3910" xr:uid="{AD2343DB-A8E4-47CE-9155-068AE920EE51}"/>
    <cellStyle name="Comma 17 4 2 2 2 2" xfId="4912" xr:uid="{CB9FEAF4-7508-46ED-8E45-39C959396FA1}"/>
    <cellStyle name="Comma 17 4 2 2 3" xfId="4411" xr:uid="{A020AE6F-B3E1-4F76-8856-A4D2B1030051}"/>
    <cellStyle name="Comma 17 4 2 3" xfId="3662" xr:uid="{A2FB20E1-6051-4DDE-BAFE-AA91ED71E169}"/>
    <cellStyle name="Comma 17 4 2 3 2" xfId="4664" xr:uid="{B0424E6B-7F3F-4423-8270-9C2F953AA8A9}"/>
    <cellStyle name="Comma 17 4 2 4" xfId="4163" xr:uid="{9EC73857-E202-44A2-B1E2-A4DC638F2373}"/>
    <cellStyle name="Comma 17 4 2 5" xfId="3159" xr:uid="{26BF99AB-AA78-448A-BCE5-99DCE112EA88}"/>
    <cellStyle name="Comma 17 4 3" xfId="3283" xr:uid="{44B04337-3EB8-4AAD-8B47-A99F578D5846}"/>
    <cellStyle name="Comma 17 4 3 2" xfId="3786" xr:uid="{7A487840-6343-4509-8D3E-9B4DB19B88DB}"/>
    <cellStyle name="Comma 17 4 3 2 2" xfId="4788" xr:uid="{9E29BFE4-634F-498F-91BC-9516C2F79C1A}"/>
    <cellStyle name="Comma 17 4 3 3" xfId="4287" xr:uid="{A19EB73C-AB70-42E6-A511-7F07209FCCBF}"/>
    <cellStyle name="Comma 17 4 4" xfId="3538" xr:uid="{9D545BA0-1AAB-4E3F-A4AF-CD8838E46374}"/>
    <cellStyle name="Comma 17 4 4 2" xfId="4540" xr:uid="{0A3916A8-A2FE-4103-9C4F-54D50B569865}"/>
    <cellStyle name="Comma 17 4 5" xfId="4039" xr:uid="{726875C2-3859-44F5-A07C-52CFCEBD1527}"/>
    <cellStyle name="Comma 17 4 6" xfId="3035" xr:uid="{B763A21E-0D29-4325-B3A7-884CAB99651D}"/>
    <cellStyle name="Comma 17 5" xfId="2092" xr:uid="{00000000-0005-0000-0000-000059040000}"/>
    <cellStyle name="Comma 17 5 2" xfId="3345" xr:uid="{CCA9B0D3-5BCE-435A-9323-F3CA4E36E75E}"/>
    <cellStyle name="Comma 17 5 2 2" xfId="3848" xr:uid="{A6DB5CDC-0A5E-497B-8EF4-462894583757}"/>
    <cellStyle name="Comma 17 5 2 2 2" xfId="4850" xr:uid="{4B5A58E0-7251-4D62-AB0A-77C478E069BD}"/>
    <cellStyle name="Comma 17 5 2 3" xfId="4349" xr:uid="{E9382A22-867E-41BA-BE98-1EB666A99BB4}"/>
    <cellStyle name="Comma 17 5 3" xfId="3600" xr:uid="{F5AA0813-5284-48A9-B12C-D899031BA3B3}"/>
    <cellStyle name="Comma 17 5 3 2" xfId="4602" xr:uid="{354EBFF4-0F3A-4F26-B75B-C6EB82652628}"/>
    <cellStyle name="Comma 17 5 4" xfId="4101" xr:uid="{A192C3C7-5549-4D73-AFDB-EBF2989EC67D}"/>
    <cellStyle name="Comma 17 5 5" xfId="3097" xr:uid="{4A46C378-076A-40BB-8DCE-B7A4A88594E1}"/>
    <cellStyle name="Comma 17 6" xfId="2571" xr:uid="{00000000-0005-0000-0000-00005A040000}"/>
    <cellStyle name="Comma 17 6 2" xfId="3724" xr:uid="{CAE67892-1B7A-4B27-BD5C-835932EA6452}"/>
    <cellStyle name="Comma 17 6 2 2" xfId="4726" xr:uid="{17807302-998C-4B1B-AE6F-9E656A09AE1C}"/>
    <cellStyle name="Comma 17 6 3" xfId="4225" xr:uid="{8A3A606D-13A2-4C93-B8A0-A9582F4F5CBB}"/>
    <cellStyle name="Comma 17 6 4" xfId="3221" xr:uid="{E25D5E2A-AB2B-4FB2-83B3-9AD3B4CF4D51}"/>
    <cellStyle name="Comma 17 7" xfId="3476" xr:uid="{C177C601-FCDD-4131-BD24-2B231BDA869A}"/>
    <cellStyle name="Comma 17 7 2" xfId="4478" xr:uid="{E4748344-04A2-43A6-9AEE-E6A196CE813B}"/>
    <cellStyle name="Comma 17 8" xfId="3977" xr:uid="{B545131B-FCE4-468B-8B5D-B672630ACC68}"/>
    <cellStyle name="Comma 17 9" xfId="2972" xr:uid="{2A749CA7-8C16-458E-93AA-5D3FE2BC8CEF}"/>
    <cellStyle name="Comma 18" xfId="2093" xr:uid="{00000000-0005-0000-0000-00005B040000}"/>
    <cellStyle name="Comma 19" xfId="2094" xr:uid="{00000000-0005-0000-0000-00005C040000}"/>
    <cellStyle name="Comma 2" xfId="430" xr:uid="{00000000-0005-0000-0000-00005D040000}"/>
    <cellStyle name="Comma 2 2" xfId="628" xr:uid="{00000000-0005-0000-0000-00005E040000}"/>
    <cellStyle name="Comma 2 2 2" xfId="925" xr:uid="{00000000-0005-0000-0000-00005F040000}"/>
    <cellStyle name="Comma 2 2 2 2" xfId="2847" xr:uid="{D81628D1-3F95-472F-8CC3-49176DDC5BB9}"/>
    <cellStyle name="Comma 2 2 2 3" xfId="2827" xr:uid="{561696D6-2479-4E06-A03C-F24E837541F0}"/>
    <cellStyle name="Comma 2 2 3" xfId="2096" xr:uid="{00000000-0005-0000-0000-000060040000}"/>
    <cellStyle name="Comma 2 2 4" xfId="2095" xr:uid="{00000000-0005-0000-0000-000061040000}"/>
    <cellStyle name="Comma 2 2 5" xfId="2886" xr:uid="{56517431-3397-4CC0-B6A2-7CA631ADE6B0}"/>
    <cellStyle name="Comma 2 2 6" xfId="2934" xr:uid="{AB7C0677-4397-4150-912C-4F7FD955F9A5}"/>
    <cellStyle name="Comma 2 3" xfId="924" xr:uid="{00000000-0005-0000-0000-000062040000}"/>
    <cellStyle name="Comma 2 3 2" xfId="2674" xr:uid="{00000000-0005-0000-0000-000063040000}"/>
    <cellStyle name="Comma 2 3 3" xfId="2673" xr:uid="{00000000-0005-0000-0000-000064040000}"/>
    <cellStyle name="Comma 2 3 4" xfId="2957" xr:uid="{E1A5405F-A7AA-4C98-9DBA-6112D8501C7A}"/>
    <cellStyle name="Comma 2 4" xfId="2097" xr:uid="{00000000-0005-0000-0000-000065040000}"/>
    <cellStyle name="Comma 2 4 2" xfId="2675" xr:uid="{00000000-0005-0000-0000-000066040000}"/>
    <cellStyle name="Comma 2 5" xfId="2098" xr:uid="{00000000-0005-0000-0000-000067040000}"/>
    <cellStyle name="Comma 2 6" xfId="2834" xr:uid="{66B84918-EA8D-419B-92ED-CC3FFC3B86FE}"/>
    <cellStyle name="Comma 2 7" xfId="2929" xr:uid="{602D83ED-B925-4292-83C1-8512B75ABE0F}"/>
    <cellStyle name="Comma 2_Allocators" xfId="2099" xr:uid="{00000000-0005-0000-0000-000068040000}"/>
    <cellStyle name="Comma 20" xfId="2100" xr:uid="{00000000-0005-0000-0000-000069040000}"/>
    <cellStyle name="Comma 20 2" xfId="2101" xr:uid="{00000000-0005-0000-0000-00006A040000}"/>
    <cellStyle name="Comma 20 2 2" xfId="2102" xr:uid="{00000000-0005-0000-0000-00006B040000}"/>
    <cellStyle name="Comma 20 2 2 2" xfId="2103" xr:uid="{00000000-0005-0000-0000-00006C040000}"/>
    <cellStyle name="Comma 20 2 2 2 2" xfId="3411" xr:uid="{2F205908-8D96-4925-908F-4EB71D3371C1}"/>
    <cellStyle name="Comma 20 2 2 2 2 2" xfId="3914" xr:uid="{C3B585DD-F967-4FD2-A6A8-95343ACF2C84}"/>
    <cellStyle name="Comma 20 2 2 2 2 2 2" xfId="4916" xr:uid="{7ADCCECE-F9D2-4448-AFFE-A317F2B6202B}"/>
    <cellStyle name="Comma 20 2 2 2 2 3" xfId="4415" xr:uid="{F2248D5F-E457-4896-AA83-ED7F8CEBAFC8}"/>
    <cellStyle name="Comma 20 2 2 2 3" xfId="3666" xr:uid="{7E09C588-4F0B-45D0-9C68-2A7E454D2F76}"/>
    <cellStyle name="Comma 20 2 2 2 3 2" xfId="4668" xr:uid="{7A695F13-33EC-4C7E-BF5C-756AB8C03D84}"/>
    <cellStyle name="Comma 20 2 2 2 4" xfId="4167" xr:uid="{355813CE-1503-4758-B032-F4487D8C55DA}"/>
    <cellStyle name="Comma 20 2 2 2 5" xfId="3163" xr:uid="{E341EC69-9C8F-4692-92FD-58BE6B410333}"/>
    <cellStyle name="Comma 20 2 2 3" xfId="3287" xr:uid="{D13DD523-CBFF-43A0-BD31-D08B22038B83}"/>
    <cellStyle name="Comma 20 2 2 3 2" xfId="3790" xr:uid="{10B2F570-E02F-4AFD-B65E-34D9AFF80983}"/>
    <cellStyle name="Comma 20 2 2 3 2 2" xfId="4792" xr:uid="{C3341CB0-1F88-4431-847E-F56334E02C37}"/>
    <cellStyle name="Comma 20 2 2 3 3" xfId="4291" xr:uid="{B8CDB68E-7E66-4EBE-A35E-B69F2ECAFDF3}"/>
    <cellStyle name="Comma 20 2 2 4" xfId="3542" xr:uid="{542A2296-81D0-4387-B916-F0B11AD7B443}"/>
    <cellStyle name="Comma 20 2 2 4 2" xfId="4544" xr:uid="{AA72AC66-36D4-46EE-AE4E-607102FF1913}"/>
    <cellStyle name="Comma 20 2 2 5" xfId="4043" xr:uid="{FEBF1EC6-D3B4-45E6-A49F-5C3813EAA965}"/>
    <cellStyle name="Comma 20 2 2 6" xfId="3039" xr:uid="{7306391F-35F2-48E8-A071-F65D96D2EDB4}"/>
    <cellStyle name="Comma 20 2 3" xfId="2104" xr:uid="{00000000-0005-0000-0000-00006D040000}"/>
    <cellStyle name="Comma 20 2 3 2" xfId="3368" xr:uid="{EEAD77DC-A0F4-4FFD-A879-592A6253D272}"/>
    <cellStyle name="Comma 20 2 3 2 2" xfId="3871" xr:uid="{55B2D87F-B210-4DFF-B691-B01A72A07504}"/>
    <cellStyle name="Comma 20 2 3 2 2 2" xfId="4873" xr:uid="{393791C0-08EB-4ADE-A754-59801E23F411}"/>
    <cellStyle name="Comma 20 2 3 2 3" xfId="4372" xr:uid="{A06437DC-C8B4-46D8-AE5A-BDC27C7C0AD1}"/>
    <cellStyle name="Comma 20 2 3 3" xfId="3623" xr:uid="{4E9854D7-ADB6-48A9-B48B-829A0C94C19A}"/>
    <cellStyle name="Comma 20 2 3 3 2" xfId="4625" xr:uid="{A7D226E6-DF3C-4ACB-9823-34BB1F2D402E}"/>
    <cellStyle name="Comma 20 2 3 4" xfId="4124" xr:uid="{93B01568-0C05-4710-BC64-EA5053AC3478}"/>
    <cellStyle name="Comma 20 2 3 5" xfId="3120" xr:uid="{E3124C7B-79C1-4B17-889B-8CE93D095566}"/>
    <cellStyle name="Comma 20 2 4" xfId="3244" xr:uid="{AB457EA4-8005-4D93-A140-FCFC6D3BAC9F}"/>
    <cellStyle name="Comma 20 2 4 2" xfId="3747" xr:uid="{5BABCD2A-66D2-415D-AACB-442367D3E87D}"/>
    <cellStyle name="Comma 20 2 4 2 2" xfId="4749" xr:uid="{AFDF8521-D3FF-4875-B273-9FAA137B2858}"/>
    <cellStyle name="Comma 20 2 4 3" xfId="4248" xr:uid="{B6C861C9-B218-40A6-9973-C60811EA97A6}"/>
    <cellStyle name="Comma 20 2 5" xfId="3499" xr:uid="{9E20DBA3-8E8F-497D-87E1-B992EB1A948C}"/>
    <cellStyle name="Comma 20 2 5 2" xfId="4501" xr:uid="{C7FB6F73-19BD-42BB-9F3E-E23C9C24C55C}"/>
    <cellStyle name="Comma 20 2 6" xfId="4000" xr:uid="{7EA09D2D-78EB-473E-A8E4-1BA6837011F0}"/>
    <cellStyle name="Comma 20 2 7" xfId="2996" xr:uid="{07142CBF-2F99-4608-BBF8-250A18F3DC41}"/>
    <cellStyle name="Comma 20 3" xfId="2105" xr:uid="{00000000-0005-0000-0000-00006E040000}"/>
    <cellStyle name="Comma 20 3 2" xfId="2106" xr:uid="{00000000-0005-0000-0000-00006F040000}"/>
    <cellStyle name="Comma 20 3 2 2" xfId="2107" xr:uid="{00000000-0005-0000-0000-000070040000}"/>
    <cellStyle name="Comma 20 3 2 2 2" xfId="3412" xr:uid="{16603443-31FC-4E6B-A7FE-600222F72AB7}"/>
    <cellStyle name="Comma 20 3 2 2 2 2" xfId="3915" xr:uid="{BC07A0B8-2810-4B30-8F15-650D706949E2}"/>
    <cellStyle name="Comma 20 3 2 2 2 2 2" xfId="4917" xr:uid="{7D229EB2-4073-44DB-AF6D-ED72ADD7FDD8}"/>
    <cellStyle name="Comma 20 3 2 2 2 3" xfId="4416" xr:uid="{840BF7E2-2D57-4998-85EA-F13B6058C2F4}"/>
    <cellStyle name="Comma 20 3 2 2 3" xfId="3667" xr:uid="{7BA897FD-8588-43F6-8E98-5169859EE88F}"/>
    <cellStyle name="Comma 20 3 2 2 3 2" xfId="4669" xr:uid="{047CDE28-0788-4585-A70D-140433617534}"/>
    <cellStyle name="Comma 20 3 2 2 4" xfId="4168" xr:uid="{0DFB5EA4-9B7C-431D-B306-BC31397D8931}"/>
    <cellStyle name="Comma 20 3 2 2 5" xfId="3164" xr:uid="{4F8A968B-D168-4165-899F-916B4460FBF0}"/>
    <cellStyle name="Comma 20 3 2 3" xfId="3288" xr:uid="{3EE5AD76-CFDF-444C-ADD3-588E3DBAD2B7}"/>
    <cellStyle name="Comma 20 3 2 3 2" xfId="3791" xr:uid="{E5632222-C8CD-4601-BA00-308E6B23FF41}"/>
    <cellStyle name="Comma 20 3 2 3 2 2" xfId="4793" xr:uid="{5DAD06C6-F935-4C80-9859-82F1E279C050}"/>
    <cellStyle name="Comma 20 3 2 3 3" xfId="4292" xr:uid="{3D25E8ED-26A4-41D2-ABF9-E852FBECAEF6}"/>
    <cellStyle name="Comma 20 3 2 4" xfId="3543" xr:uid="{9CDE2AA7-7BDF-4BC0-828A-E3973E3E04A4}"/>
    <cellStyle name="Comma 20 3 2 4 2" xfId="4545" xr:uid="{18B80704-AE32-4D67-AC42-C396D52EE907}"/>
    <cellStyle name="Comma 20 3 2 5" xfId="4044" xr:uid="{05FBD401-1306-467F-B266-5B4FB29098DC}"/>
    <cellStyle name="Comma 20 3 2 6" xfId="3040" xr:uid="{DC719894-2A1E-4D6D-ACFC-40554509325B}"/>
    <cellStyle name="Comma 20 3 3" xfId="2108" xr:uid="{00000000-0005-0000-0000-000071040000}"/>
    <cellStyle name="Comma 20 3 3 2" xfId="3388" xr:uid="{DC5F1952-F3D6-4C4D-BEE6-668EF9FF021D}"/>
    <cellStyle name="Comma 20 3 3 2 2" xfId="3891" xr:uid="{E6C27CB8-5B5B-4837-809F-CA9F4E100ED8}"/>
    <cellStyle name="Comma 20 3 3 2 2 2" xfId="4893" xr:uid="{FCE667F4-1274-418E-8AED-988ABD49A57C}"/>
    <cellStyle name="Comma 20 3 3 2 3" xfId="4392" xr:uid="{6514CD11-EA6A-4F7F-9525-CD9F10825AE4}"/>
    <cellStyle name="Comma 20 3 3 3" xfId="3643" xr:uid="{F2F1A591-AD79-47B6-A24C-D50915BCFACE}"/>
    <cellStyle name="Comma 20 3 3 3 2" xfId="4645" xr:uid="{86374C69-D544-4CE3-8AD5-747F3E080AD1}"/>
    <cellStyle name="Comma 20 3 3 4" xfId="4144" xr:uid="{83010C25-2EFF-415B-99DE-562F0680BD12}"/>
    <cellStyle name="Comma 20 3 3 5" xfId="3140" xr:uid="{15B97FAC-7044-43DE-9E5B-143B39EAEEF4}"/>
    <cellStyle name="Comma 20 3 4" xfId="3264" xr:uid="{96E85926-3002-4B4E-8357-D0A98208646F}"/>
    <cellStyle name="Comma 20 3 4 2" xfId="3767" xr:uid="{79808589-DEC7-40A5-ACF3-F136E0710841}"/>
    <cellStyle name="Comma 20 3 4 2 2" xfId="4769" xr:uid="{241A2EF6-79FE-4AC6-8A08-0173B5976A2B}"/>
    <cellStyle name="Comma 20 3 4 3" xfId="4268" xr:uid="{0ACD0D09-4216-42D9-B9E9-1B2348EE6C62}"/>
    <cellStyle name="Comma 20 3 5" xfId="3519" xr:uid="{2F0607FD-01B2-4F8A-B72E-3E7A5671EE12}"/>
    <cellStyle name="Comma 20 3 5 2" xfId="4521" xr:uid="{F12C7777-E164-4ED1-934A-17BD2368E581}"/>
    <cellStyle name="Comma 20 3 6" xfId="4020" xr:uid="{81EA57B9-10BD-431E-9102-1F1085DEE05F}"/>
    <cellStyle name="Comma 20 3 7" xfId="3016" xr:uid="{5271F0B1-3167-4B6C-ABC9-BDBD85BC4274}"/>
    <cellStyle name="Comma 20 4" xfId="2109" xr:uid="{00000000-0005-0000-0000-000072040000}"/>
    <cellStyle name="Comma 20 4 2" xfId="2110" xr:uid="{00000000-0005-0000-0000-000073040000}"/>
    <cellStyle name="Comma 20 4 2 2" xfId="3410" xr:uid="{5DF29707-EE3E-49C1-A44A-04C32375C598}"/>
    <cellStyle name="Comma 20 4 2 2 2" xfId="3913" xr:uid="{51E8289B-84D4-4FC0-BD56-E1BB4DF902E7}"/>
    <cellStyle name="Comma 20 4 2 2 2 2" xfId="4915" xr:uid="{C721C0F5-AB62-4ED8-B52C-6B2D53F532DE}"/>
    <cellStyle name="Comma 20 4 2 2 3" xfId="4414" xr:uid="{63DA01B6-D66E-4C96-BEC1-E6102202F420}"/>
    <cellStyle name="Comma 20 4 2 3" xfId="3665" xr:uid="{5270343C-BFC2-4CC7-9F93-353953A9D669}"/>
    <cellStyle name="Comma 20 4 2 3 2" xfId="4667" xr:uid="{EF3FACD2-4799-442C-B7AC-D3788D807CF6}"/>
    <cellStyle name="Comma 20 4 2 4" xfId="4166" xr:uid="{0A7D3EB2-6CA3-43F6-882C-57C89B4241E9}"/>
    <cellStyle name="Comma 20 4 2 5" xfId="3162" xr:uid="{884415C0-A8C6-4C90-8BEC-E63357B92B47}"/>
    <cellStyle name="Comma 20 4 3" xfId="3286" xr:uid="{A7A7E970-A167-43FE-AFBC-B272AA3BDDA9}"/>
    <cellStyle name="Comma 20 4 3 2" xfId="3789" xr:uid="{4CACF66B-1939-4156-924A-EA6AC36BF00A}"/>
    <cellStyle name="Comma 20 4 3 2 2" xfId="4791" xr:uid="{A25B03D6-A6D9-4CFB-9E81-3EC253389EAA}"/>
    <cellStyle name="Comma 20 4 3 3" xfId="4290" xr:uid="{8243798E-045D-4949-BB3E-76D9393AF27F}"/>
    <cellStyle name="Comma 20 4 4" xfId="3541" xr:uid="{ADEB9A2B-A9E8-416D-B726-814664520346}"/>
    <cellStyle name="Comma 20 4 4 2" xfId="4543" xr:uid="{3D04128F-15E7-4937-8ED5-B22441477517}"/>
    <cellStyle name="Comma 20 4 5" xfId="4042" xr:uid="{0DF972D8-1A04-48BA-B9A9-84940AD257C9}"/>
    <cellStyle name="Comma 20 4 6" xfId="3038" xr:uid="{4A942640-5962-483A-9E37-3A4B1DD89236}"/>
    <cellStyle name="Comma 20 5" xfId="2111" xr:uid="{00000000-0005-0000-0000-000074040000}"/>
    <cellStyle name="Comma 20 5 2" xfId="3346" xr:uid="{2783CBF5-7937-4F3E-A1E9-3B276290D314}"/>
    <cellStyle name="Comma 20 5 2 2" xfId="3849" xr:uid="{FF3A6361-F9D1-4492-A608-8FF0F54A1AAE}"/>
    <cellStyle name="Comma 20 5 2 2 2" xfId="4851" xr:uid="{2C169288-23EA-41EB-8AC8-1BE2E47A161E}"/>
    <cellStyle name="Comma 20 5 2 3" xfId="4350" xr:uid="{98D08A5B-786A-45BD-AFB5-CD42EC65F05D}"/>
    <cellStyle name="Comma 20 5 3" xfId="3601" xr:uid="{90A262A4-82C1-49CB-8FFE-169C0796105C}"/>
    <cellStyle name="Comma 20 5 3 2" xfId="4603" xr:uid="{F155B796-699C-4254-8809-4B7D4DCAE6CE}"/>
    <cellStyle name="Comma 20 5 4" xfId="4102" xr:uid="{51604980-3F2F-41E5-81D1-B700CF3C0E46}"/>
    <cellStyle name="Comma 20 5 5" xfId="3098" xr:uid="{8CFCF8EC-C147-4CAD-A19F-2CEAB572AA6B}"/>
    <cellStyle name="Comma 20 6" xfId="2573" xr:uid="{00000000-0005-0000-0000-000075040000}"/>
    <cellStyle name="Comma 20 6 2" xfId="3725" xr:uid="{7990CE72-5B7D-441B-8B36-130E942F3339}"/>
    <cellStyle name="Comma 20 6 2 2" xfId="4727" xr:uid="{B28375EC-FDD8-42A5-B291-5C7955D5577A}"/>
    <cellStyle name="Comma 20 6 3" xfId="4226" xr:uid="{626DEBCE-36A6-4160-A503-14D4DE44D4A0}"/>
    <cellStyle name="Comma 20 6 4" xfId="3222" xr:uid="{11073E02-A68B-43D2-9018-35C77126B3CC}"/>
    <cellStyle name="Comma 20 7" xfId="3477" xr:uid="{6E60665E-FF17-4F70-A997-CF02865EA615}"/>
    <cellStyle name="Comma 20 7 2" xfId="4479" xr:uid="{A9325874-B14A-4938-9C60-0DC4F364AFF5}"/>
    <cellStyle name="Comma 20 8" xfId="3978" xr:uid="{37732936-B380-4727-BF9D-C1BE289EA8B0}"/>
    <cellStyle name="Comma 20 9" xfId="2973" xr:uid="{98F6AF7A-E884-44C4-BFFD-25C2BCD30613}"/>
    <cellStyle name="Comma 21" xfId="2112" xr:uid="{00000000-0005-0000-0000-000076040000}"/>
    <cellStyle name="Comma 22" xfId="2074" xr:uid="{00000000-0005-0000-0000-000077040000}"/>
    <cellStyle name="Comma 22 2" xfId="2574" xr:uid="{00000000-0005-0000-0000-000078040000}"/>
    <cellStyle name="Comma 23" xfId="2575" xr:uid="{00000000-0005-0000-0000-000079040000}"/>
    <cellStyle name="Comma 24" xfId="2567" xr:uid="{00000000-0005-0000-0000-00007A040000}"/>
    <cellStyle name="Comma 25" xfId="2616" xr:uid="{00000000-0005-0000-0000-00007B040000}"/>
    <cellStyle name="Comma 26" xfId="2627" xr:uid="{00000000-0005-0000-0000-00007C040000}"/>
    <cellStyle name="Comma 27" xfId="2632" xr:uid="{00000000-0005-0000-0000-00007D040000}"/>
    <cellStyle name="Comma 28" xfId="2645" xr:uid="{00000000-0005-0000-0000-00007E040000}"/>
    <cellStyle name="Comma 29" xfId="2650" xr:uid="{00000000-0005-0000-0000-00007F040000}"/>
    <cellStyle name="Comma 29 2" xfId="2803" xr:uid="{00000000-0005-0000-0000-000080040000}"/>
    <cellStyle name="Comma 29 2 2" xfId="2811" xr:uid="{00000000-0005-0000-0000-000081040000}"/>
    <cellStyle name="Comma 3" xfId="431" xr:uid="{00000000-0005-0000-0000-000082040000}"/>
    <cellStyle name="Comma 3 10" xfId="2113" xr:uid="{00000000-0005-0000-0000-000083040000}"/>
    <cellStyle name="Comma 3 10 2" xfId="2114" xr:uid="{00000000-0005-0000-0000-000084040000}"/>
    <cellStyle name="Comma 3 10 2 2" xfId="2115" xr:uid="{00000000-0005-0000-0000-000085040000}"/>
    <cellStyle name="Comma 3 10 2 2 2" xfId="2116" xr:uid="{00000000-0005-0000-0000-000086040000}"/>
    <cellStyle name="Comma 3 10 2 2 2 2" xfId="3414" xr:uid="{874A3F6F-B870-4060-8335-D185FF23F2EB}"/>
    <cellStyle name="Comma 3 10 2 2 2 2 2" xfId="3917" xr:uid="{4A6576F9-0F0B-4506-A8D1-67BAC2D71735}"/>
    <cellStyle name="Comma 3 10 2 2 2 2 2 2" xfId="4919" xr:uid="{73BBAF62-ACDA-4D59-9FDC-38391CC87474}"/>
    <cellStyle name="Comma 3 10 2 2 2 2 3" xfId="4418" xr:uid="{A42F83CE-69FA-41F6-95F6-DBAC59B33A55}"/>
    <cellStyle name="Comma 3 10 2 2 2 3" xfId="3669" xr:uid="{9685D1CD-4A67-49E2-AF53-611D7DE39430}"/>
    <cellStyle name="Comma 3 10 2 2 2 3 2" xfId="4671" xr:uid="{96671461-F35E-4DFF-B226-0AD288675684}"/>
    <cellStyle name="Comma 3 10 2 2 2 4" xfId="4170" xr:uid="{2EAAE77F-F044-4EBA-9305-C3F577F62493}"/>
    <cellStyle name="Comma 3 10 2 2 2 5" xfId="3166" xr:uid="{0564825A-2460-4590-B2E9-7DA9D0FA5E4B}"/>
    <cellStyle name="Comma 3 10 2 2 3" xfId="3290" xr:uid="{7D819124-DB9F-494B-80F5-C2A7D931C728}"/>
    <cellStyle name="Comma 3 10 2 2 3 2" xfId="3793" xr:uid="{DAEC3168-B353-4096-96C6-DC85441434D8}"/>
    <cellStyle name="Comma 3 10 2 2 3 2 2" xfId="4795" xr:uid="{B1B2E44A-43D4-456A-8A15-7BF5EB015A15}"/>
    <cellStyle name="Comma 3 10 2 2 3 3" xfId="4294" xr:uid="{FA68B7A6-F85B-4B6E-A48A-878071641F12}"/>
    <cellStyle name="Comma 3 10 2 2 4" xfId="3545" xr:uid="{95995D2D-9870-4857-9884-9416427CC75C}"/>
    <cellStyle name="Comma 3 10 2 2 4 2" xfId="4547" xr:uid="{077B72A4-7B0B-4865-A035-65683697E4CD}"/>
    <cellStyle name="Comma 3 10 2 2 5" xfId="4046" xr:uid="{63920665-F199-41AD-8CCD-03064888AEBD}"/>
    <cellStyle name="Comma 3 10 2 2 6" xfId="3042" xr:uid="{C5579A98-3CCD-497E-9486-DB5DCB8F0511}"/>
    <cellStyle name="Comma 3 10 2 3" xfId="2117" xr:uid="{00000000-0005-0000-0000-000087040000}"/>
    <cellStyle name="Comma 3 10 2 3 2" xfId="3385" xr:uid="{5681207B-66AD-4AFB-BC31-BC1102EF26B1}"/>
    <cellStyle name="Comma 3 10 2 3 2 2" xfId="3888" xr:uid="{270ECF2A-D50D-43CA-A2E4-CCB5A4A7D5BC}"/>
    <cellStyle name="Comma 3 10 2 3 2 2 2" xfId="4890" xr:uid="{9A57009B-A8FD-4270-97D5-EFC5BA64123C}"/>
    <cellStyle name="Comma 3 10 2 3 2 3" xfId="4389" xr:uid="{CE42CA70-2203-46D4-99E4-67019546D53C}"/>
    <cellStyle name="Comma 3 10 2 3 3" xfId="3640" xr:uid="{92B32D66-DC7E-4DB6-A2B9-DD4ECA0E9CC2}"/>
    <cellStyle name="Comma 3 10 2 3 3 2" xfId="4642" xr:uid="{0F024D32-B0B8-4400-864A-A29051A870EA}"/>
    <cellStyle name="Comma 3 10 2 3 4" xfId="4141" xr:uid="{EE34D3F0-B2D8-4C97-AEB6-9F4D4030E9B1}"/>
    <cellStyle name="Comma 3 10 2 3 5" xfId="3137" xr:uid="{6D2A436E-EAD2-4F3B-B741-AB46C6E78857}"/>
    <cellStyle name="Comma 3 10 2 4" xfId="3261" xr:uid="{B87D8FD2-645C-45A3-A204-7100C4A3B6AB}"/>
    <cellStyle name="Comma 3 10 2 4 2" xfId="3764" xr:uid="{614D56D5-2F6B-4FB0-B25E-D81E62FD8524}"/>
    <cellStyle name="Comma 3 10 2 4 2 2" xfId="4766" xr:uid="{8FD94A0B-32D8-48FF-885E-6212CE153E1D}"/>
    <cellStyle name="Comma 3 10 2 4 3" xfId="4265" xr:uid="{F6E5F38E-6CF1-4B56-8611-8C96CBD04ED4}"/>
    <cellStyle name="Comma 3 10 2 5" xfId="3516" xr:uid="{A9A0161A-4BC0-41FD-ADBD-517CFC183FC8}"/>
    <cellStyle name="Comma 3 10 2 5 2" xfId="4518" xr:uid="{8474C753-27FF-4AF5-A735-4BC725D7AE7F}"/>
    <cellStyle name="Comma 3 10 2 6" xfId="4017" xr:uid="{410112F1-1186-4C6D-B220-29AB2A3037A3}"/>
    <cellStyle name="Comma 3 10 2 7" xfId="3013" xr:uid="{4E12EE68-0D37-48DC-8554-AB8CCF1288E7}"/>
    <cellStyle name="Comma 3 10 3" xfId="2118" xr:uid="{00000000-0005-0000-0000-000088040000}"/>
    <cellStyle name="Comma 3 10 3 2" xfId="2119" xr:uid="{00000000-0005-0000-0000-000089040000}"/>
    <cellStyle name="Comma 3 10 3 2 2" xfId="2120" xr:uid="{00000000-0005-0000-0000-00008A040000}"/>
    <cellStyle name="Comma 3 10 3 2 2 2" xfId="3415" xr:uid="{E727656D-115F-482D-B489-DA83E0CE6550}"/>
    <cellStyle name="Comma 3 10 3 2 2 2 2" xfId="3918" xr:uid="{3A65CF50-D1B6-4F2D-B573-EBC0FE40B677}"/>
    <cellStyle name="Comma 3 10 3 2 2 2 2 2" xfId="4920" xr:uid="{47EBC1AD-C072-419E-A452-849CCE9BB870}"/>
    <cellStyle name="Comma 3 10 3 2 2 2 3" xfId="4419" xr:uid="{3D7CBA59-9654-49A7-9D14-45D6B8CF1798}"/>
    <cellStyle name="Comma 3 10 3 2 2 3" xfId="3670" xr:uid="{BB3CA62D-6759-4A78-9567-6A7E45769B4F}"/>
    <cellStyle name="Comma 3 10 3 2 2 3 2" xfId="4672" xr:uid="{E3CEA44B-6B2F-4BBA-9E64-FFB079D2AFF5}"/>
    <cellStyle name="Comma 3 10 3 2 2 4" xfId="4171" xr:uid="{3C2C053B-FA8F-4F63-B5F0-F5B2F3F85876}"/>
    <cellStyle name="Comma 3 10 3 2 2 5" xfId="3167" xr:uid="{6A4DB487-D193-487E-99AB-14CFBE644B19}"/>
    <cellStyle name="Comma 3 10 3 2 3" xfId="3291" xr:uid="{DB9815E7-070D-49E4-BECB-FE4295D7B488}"/>
    <cellStyle name="Comma 3 10 3 2 3 2" xfId="3794" xr:uid="{C2791723-C583-4691-BCAB-953AAF73375B}"/>
    <cellStyle name="Comma 3 10 3 2 3 2 2" xfId="4796" xr:uid="{82A72982-AE68-4E74-9748-96B2786B82AA}"/>
    <cellStyle name="Comma 3 10 3 2 3 3" xfId="4295" xr:uid="{15EAD60E-74D0-4D95-9DE1-20E58430CC86}"/>
    <cellStyle name="Comma 3 10 3 2 4" xfId="3546" xr:uid="{890003D5-B38B-472E-AEEC-3217323AADF3}"/>
    <cellStyle name="Comma 3 10 3 2 4 2" xfId="4548" xr:uid="{4F4E93EE-1F1F-4FE7-86B6-A42D0BF16F4B}"/>
    <cellStyle name="Comma 3 10 3 2 5" xfId="4047" xr:uid="{B71DC52D-2AD3-45F4-AA94-A53F18E14E51}"/>
    <cellStyle name="Comma 3 10 3 2 6" xfId="3043" xr:uid="{ECE80313-144C-4005-B4D4-EBFDECB49748}"/>
    <cellStyle name="Comma 3 10 3 3" xfId="2121" xr:uid="{00000000-0005-0000-0000-00008B040000}"/>
    <cellStyle name="Comma 3 10 3 3 2" xfId="3405" xr:uid="{D4A93FBA-58D8-472A-B66E-79774DFFA254}"/>
    <cellStyle name="Comma 3 10 3 3 2 2" xfId="3908" xr:uid="{70A74638-4AA3-423A-B6A8-F80C2A515434}"/>
    <cellStyle name="Comma 3 10 3 3 2 2 2" xfId="4910" xr:uid="{4E7A82B7-901F-4179-842D-133C161E786F}"/>
    <cellStyle name="Comma 3 10 3 3 2 3" xfId="4409" xr:uid="{9C82CBAD-AB52-485B-B472-778FB5855876}"/>
    <cellStyle name="Comma 3 10 3 3 3" xfId="3660" xr:uid="{4AE7AF7E-7FC9-488A-8FF2-88A310989F30}"/>
    <cellStyle name="Comma 3 10 3 3 3 2" xfId="4662" xr:uid="{96FDB1FB-2303-44C8-9C0B-B14A4AEEB055}"/>
    <cellStyle name="Comma 3 10 3 3 4" xfId="4161" xr:uid="{0D268FAE-1EAF-437E-BA23-98A27277FD48}"/>
    <cellStyle name="Comma 3 10 3 3 5" xfId="3157" xr:uid="{42FAF580-3990-4FA6-B902-2B9D532DABDC}"/>
    <cellStyle name="Comma 3 10 3 4" xfId="3281" xr:uid="{7A2ECBC6-86A2-4377-AF44-EDD85B9A94F8}"/>
    <cellStyle name="Comma 3 10 3 4 2" xfId="3784" xr:uid="{43CB0FE2-1B6C-4337-9CD1-666EF5FE802E}"/>
    <cellStyle name="Comma 3 10 3 4 2 2" xfId="4786" xr:uid="{73E9F832-3215-4552-B9AB-8ED5D6CD1099}"/>
    <cellStyle name="Comma 3 10 3 4 3" xfId="4285" xr:uid="{589A74E2-FED1-476F-862E-4481A450FE43}"/>
    <cellStyle name="Comma 3 10 3 5" xfId="3536" xr:uid="{9EFCDD07-DB5A-4C7D-AB54-1E60A31F3569}"/>
    <cellStyle name="Comma 3 10 3 5 2" xfId="4538" xr:uid="{93468484-B295-4C06-8677-CF0E15C76277}"/>
    <cellStyle name="Comma 3 10 3 6" xfId="4037" xr:uid="{A3237D9A-493C-4FAF-934C-91E7DD796727}"/>
    <cellStyle name="Comma 3 10 3 7" xfId="3033" xr:uid="{D3329623-392B-442E-B0E0-EA22471AF44A}"/>
    <cellStyle name="Comma 3 10 4" xfId="2122" xr:uid="{00000000-0005-0000-0000-00008C040000}"/>
    <cellStyle name="Comma 3 10 4 2" xfId="2123" xr:uid="{00000000-0005-0000-0000-00008D040000}"/>
    <cellStyle name="Comma 3 10 4 2 2" xfId="3413" xr:uid="{F6BD88A9-FE64-468F-AC4A-3BCBF3D20F85}"/>
    <cellStyle name="Comma 3 10 4 2 2 2" xfId="3916" xr:uid="{8A89FCC9-E1DC-40FB-B323-94AAB69B4280}"/>
    <cellStyle name="Comma 3 10 4 2 2 2 2" xfId="4918" xr:uid="{BEF236C3-FEB3-4B7F-9D76-ABAAD07985F8}"/>
    <cellStyle name="Comma 3 10 4 2 2 3" xfId="4417" xr:uid="{F7DDBDD7-C4B7-4FA0-84A3-532592E478DF}"/>
    <cellStyle name="Comma 3 10 4 2 3" xfId="3668" xr:uid="{321AE5CF-5328-4D8A-884E-56F7A74CE359}"/>
    <cellStyle name="Comma 3 10 4 2 3 2" xfId="4670" xr:uid="{5F198CFB-4A1F-4CB8-9A77-F9AF2ED140E1}"/>
    <cellStyle name="Comma 3 10 4 2 4" xfId="4169" xr:uid="{61B41F21-06F6-4A1F-8682-5F40DA0B95C4}"/>
    <cellStyle name="Comma 3 10 4 2 5" xfId="3165" xr:uid="{58E06B4B-A995-480A-82EE-284A898846D8}"/>
    <cellStyle name="Comma 3 10 4 3" xfId="3289" xr:uid="{F2870171-61EA-4B65-BF65-4B522AE49D1F}"/>
    <cellStyle name="Comma 3 10 4 3 2" xfId="3792" xr:uid="{94D89153-B718-4A93-BF3C-6F1FE069B198}"/>
    <cellStyle name="Comma 3 10 4 3 2 2" xfId="4794" xr:uid="{3874A6A1-73F8-46CE-B5AF-2647A8249F72}"/>
    <cellStyle name="Comma 3 10 4 3 3" xfId="4293" xr:uid="{626CB885-31A5-487E-9902-734B88008009}"/>
    <cellStyle name="Comma 3 10 4 4" xfId="3544" xr:uid="{54681F50-F138-4883-B069-5E00541F915A}"/>
    <cellStyle name="Comma 3 10 4 4 2" xfId="4546" xr:uid="{9F4AF821-4312-4B05-99B5-78A5E6878CFF}"/>
    <cellStyle name="Comma 3 10 4 5" xfId="4045" xr:uid="{A4EAF0AB-2DCD-476C-ABC0-B14DC20A6835}"/>
    <cellStyle name="Comma 3 10 4 6" xfId="3041" xr:uid="{CAA41BE4-C38D-4942-9487-13C3AE72DBA3}"/>
    <cellStyle name="Comma 3 10 5" xfId="2124" xr:uid="{00000000-0005-0000-0000-00008E040000}"/>
    <cellStyle name="Comma 3 10 5 2" xfId="3363" xr:uid="{D5F655B4-94B5-4309-9DAF-0CC9F4630A28}"/>
    <cellStyle name="Comma 3 10 5 2 2" xfId="3866" xr:uid="{80A0B477-5F1A-4828-930E-58BC6CF8AFA8}"/>
    <cellStyle name="Comma 3 10 5 2 2 2" xfId="4868" xr:uid="{5C027654-3AD5-48EF-B1E7-D144D40FE199}"/>
    <cellStyle name="Comma 3 10 5 2 3" xfId="4367" xr:uid="{A3F8F0B5-0CCB-4657-9C38-F0DA294FE840}"/>
    <cellStyle name="Comma 3 10 5 3" xfId="3618" xr:uid="{A1818973-9AD9-4ED4-9F3C-29B982652FC1}"/>
    <cellStyle name="Comma 3 10 5 3 2" xfId="4620" xr:uid="{EFD45633-7F9F-49AA-9241-C24595E4D17C}"/>
    <cellStyle name="Comma 3 10 5 4" xfId="4119" xr:uid="{C1EB2C5A-BD75-4B6E-970B-2DDC17FE4F7C}"/>
    <cellStyle name="Comma 3 10 5 5" xfId="3115" xr:uid="{7FF71F01-1A06-4C40-8479-484031D12F2F}"/>
    <cellStyle name="Comma 3 10 6" xfId="3239" xr:uid="{29E08D9B-279B-4360-B171-9F6F47140C80}"/>
    <cellStyle name="Comma 3 10 6 2" xfId="3742" xr:uid="{D35C0D5B-129B-42DE-AE50-A550E6D51D94}"/>
    <cellStyle name="Comma 3 10 6 2 2" xfId="4744" xr:uid="{EE628155-E651-46DB-8DB7-17601E48B5FC}"/>
    <cellStyle name="Comma 3 10 6 3" xfId="4243" xr:uid="{150D83E3-AE10-4B97-91D6-62D4EE2A0006}"/>
    <cellStyle name="Comma 3 10 7" xfId="3494" xr:uid="{4770DACD-958F-434E-B06B-0D8D5093B5EC}"/>
    <cellStyle name="Comma 3 10 7 2" xfId="4496" xr:uid="{4F1F2C3A-CF7E-4942-848F-227A8B73C9E0}"/>
    <cellStyle name="Comma 3 10 8" xfId="3995" xr:uid="{AB9AA685-0F8A-4B52-9B28-FB20453072E7}"/>
    <cellStyle name="Comma 3 10 9" xfId="2991" xr:uid="{AF0F43B5-DABC-4229-9E71-A16C6C3DB941}"/>
    <cellStyle name="Comma 3 11" xfId="2125" xr:uid="{00000000-0005-0000-0000-00008F040000}"/>
    <cellStyle name="Comma 3 12" xfId="2126" xr:uid="{00000000-0005-0000-0000-000090040000}"/>
    <cellStyle name="Comma 3 12 2" xfId="2127" xr:uid="{00000000-0005-0000-0000-000091040000}"/>
    <cellStyle name="Comma 3 12 2 2" xfId="2128" xr:uid="{00000000-0005-0000-0000-000092040000}"/>
    <cellStyle name="Comma 3 12 2 2 2" xfId="3416" xr:uid="{FF1FCCBD-BA53-495D-A6A3-6F8402E6D7DA}"/>
    <cellStyle name="Comma 3 12 2 2 2 2" xfId="3919" xr:uid="{D0A564D6-DA0E-4EF9-83FA-49E3C65ADC54}"/>
    <cellStyle name="Comma 3 12 2 2 2 2 2" xfId="4921" xr:uid="{064EF797-5024-4552-800A-DB67A0F24008}"/>
    <cellStyle name="Comma 3 12 2 2 2 3" xfId="4420" xr:uid="{7E71BAA5-97B7-4048-B74D-4709ADCD8164}"/>
    <cellStyle name="Comma 3 12 2 2 3" xfId="3671" xr:uid="{D8E26535-B7AD-4823-B1B8-C1B6AB13EE77}"/>
    <cellStyle name="Comma 3 12 2 2 3 2" xfId="4673" xr:uid="{611B0EDD-9BFC-4340-B156-175E68B4A632}"/>
    <cellStyle name="Comma 3 12 2 2 4" xfId="4172" xr:uid="{D668E7FC-0615-409D-984D-059590F519C7}"/>
    <cellStyle name="Comma 3 12 2 2 5" xfId="3168" xr:uid="{616E3B07-1D97-4B83-88CA-5D38E87F7C82}"/>
    <cellStyle name="Comma 3 12 2 3" xfId="3292" xr:uid="{058E9666-DDEF-4301-A1B0-DF96CC4070F0}"/>
    <cellStyle name="Comma 3 12 2 3 2" xfId="3795" xr:uid="{18280E71-8019-4A24-8E65-B3325B59AFF2}"/>
    <cellStyle name="Comma 3 12 2 3 2 2" xfId="4797" xr:uid="{E8483D40-BBB5-452B-865A-F7F9CF21A0B8}"/>
    <cellStyle name="Comma 3 12 2 3 3" xfId="4296" xr:uid="{73CCB0FE-4780-42BD-B03B-D5DE3ABB5731}"/>
    <cellStyle name="Comma 3 12 2 4" xfId="3547" xr:uid="{82BF2500-33E0-4B4D-83D7-4FB9579B8BC1}"/>
    <cellStyle name="Comma 3 12 2 4 2" xfId="4549" xr:uid="{E85ABB87-3801-4080-8B44-B1E446A7E03B}"/>
    <cellStyle name="Comma 3 12 2 5" xfId="4048" xr:uid="{16AECCFA-9368-4F02-80B9-B1EABA23A80D}"/>
    <cellStyle name="Comma 3 12 2 6" xfId="3044" xr:uid="{CE1344BD-05CD-4DC0-8B63-55B718877C30}"/>
    <cellStyle name="Comma 3 12 3" xfId="2129" xr:uid="{00000000-0005-0000-0000-000093040000}"/>
    <cellStyle name="Comma 3 12 3 2" xfId="3365" xr:uid="{D35A3A7D-D6FB-4DFE-BB6E-0C490AA2E127}"/>
    <cellStyle name="Comma 3 12 3 2 2" xfId="3868" xr:uid="{6EF49CB6-0E10-4FF9-B647-53DA28B36CB9}"/>
    <cellStyle name="Comma 3 12 3 2 2 2" xfId="4870" xr:uid="{064C7424-3046-4AD2-A05B-F66E3AC27757}"/>
    <cellStyle name="Comma 3 12 3 2 3" xfId="4369" xr:uid="{C297E283-405E-4AFC-A6B4-4867305F9C9C}"/>
    <cellStyle name="Comma 3 12 3 3" xfId="3620" xr:uid="{B197E851-49BC-4696-AC7B-886181EB4B40}"/>
    <cellStyle name="Comma 3 12 3 3 2" xfId="4622" xr:uid="{81BFDFDE-64F7-409F-AF40-5E94C61B0FF6}"/>
    <cellStyle name="Comma 3 12 3 4" xfId="4121" xr:uid="{B82DEDBC-3AD7-49D9-9647-81CD236119C2}"/>
    <cellStyle name="Comma 3 12 3 5" xfId="3117" xr:uid="{97926420-92E9-41FB-A549-A094DD00E0FB}"/>
    <cellStyle name="Comma 3 12 4" xfId="3241" xr:uid="{D8E267CE-6003-48F0-919E-7EED3EDC925B}"/>
    <cellStyle name="Comma 3 12 4 2" xfId="3744" xr:uid="{F443A253-D4D8-4CC9-9B7F-DAD8AAFECC0E}"/>
    <cellStyle name="Comma 3 12 4 2 2" xfId="4746" xr:uid="{FC5D71E5-3EFF-4398-9A6B-B4C77ABF9FEF}"/>
    <cellStyle name="Comma 3 12 4 3" xfId="4245" xr:uid="{0ACDE22A-32E9-445B-B380-200E5BAF1541}"/>
    <cellStyle name="Comma 3 12 5" xfId="3496" xr:uid="{A52D3143-610D-4A54-8507-D86741DE3C5B}"/>
    <cellStyle name="Comma 3 12 5 2" xfId="4498" xr:uid="{001CC74A-DF90-4290-B56A-F74BF47BE259}"/>
    <cellStyle name="Comma 3 12 6" xfId="3997" xr:uid="{1C38CC75-8EC1-430D-922D-7AC0E3D1A6B0}"/>
    <cellStyle name="Comma 3 12 7" xfId="2993" xr:uid="{B0A43147-4D18-4B43-9307-6C7569501F25}"/>
    <cellStyle name="Comma 3 13" xfId="2130" xr:uid="{00000000-0005-0000-0000-000094040000}"/>
    <cellStyle name="Comma 3 13 2" xfId="3972" xr:uid="{7F0D55EA-29F4-4D79-B63A-9DF8A6DF9246}"/>
    <cellStyle name="Comma 3 13 2 2" xfId="4974" xr:uid="{E19314A9-028C-4514-B3F9-8506AD7BA3B2}"/>
    <cellStyle name="Comma 3 13 3" xfId="4473" xr:uid="{900DD6B9-2969-4778-98B2-55F78805AF76}"/>
    <cellStyle name="Comma 3 13 4" xfId="3469" xr:uid="{57641C0E-E508-4F2F-94CC-2432A3818162}"/>
    <cellStyle name="Comma 3 14" xfId="2676" xr:uid="{00000000-0005-0000-0000-000095040000}"/>
    <cellStyle name="Comma 3 15" xfId="2932" xr:uid="{B179D018-D20E-4857-B2C1-87E0966285AE}"/>
    <cellStyle name="Comma 3 2" xfId="926" xr:uid="{00000000-0005-0000-0000-000096040000}"/>
    <cellStyle name="Comma 3 3" xfId="2131" xr:uid="{00000000-0005-0000-0000-000097040000}"/>
    <cellStyle name="Comma 3 4" xfId="2132" xr:uid="{00000000-0005-0000-0000-000098040000}"/>
    <cellStyle name="Comma 3 4 2" xfId="2133" xr:uid="{00000000-0005-0000-0000-000099040000}"/>
    <cellStyle name="Comma 3 4 2 2" xfId="2134" xr:uid="{00000000-0005-0000-0000-00009A040000}"/>
    <cellStyle name="Comma 3 4 2 2 2" xfId="2135" xr:uid="{00000000-0005-0000-0000-00009B040000}"/>
    <cellStyle name="Comma 3 4 2 2 2 2" xfId="3418" xr:uid="{3A71A123-1231-4992-83CB-4C8F3932FC09}"/>
    <cellStyle name="Comma 3 4 2 2 2 2 2" xfId="3921" xr:uid="{55DB1F4F-A870-44DD-8662-CEA23651883D}"/>
    <cellStyle name="Comma 3 4 2 2 2 2 2 2" xfId="4923" xr:uid="{A0BA21D2-FB14-4DFE-88EB-70D52E0398CB}"/>
    <cellStyle name="Comma 3 4 2 2 2 2 3" xfId="4422" xr:uid="{BB67A2DE-7469-4930-8DCF-449DBE9ED21C}"/>
    <cellStyle name="Comma 3 4 2 2 2 3" xfId="3673" xr:uid="{46B60BDC-745C-4930-923F-0124384C7D8B}"/>
    <cellStyle name="Comma 3 4 2 2 2 3 2" xfId="4675" xr:uid="{C93A0C79-CAF7-446A-B270-1B1F4801EF93}"/>
    <cellStyle name="Comma 3 4 2 2 2 4" xfId="4174" xr:uid="{A38BFA95-D673-4390-AFEA-9456897D32F0}"/>
    <cellStyle name="Comma 3 4 2 2 2 5" xfId="3170" xr:uid="{3BD62207-BD6E-4E66-8DAC-6C3319D151C0}"/>
    <cellStyle name="Comma 3 4 2 2 3" xfId="3294" xr:uid="{5EC716C0-A869-46DD-B39E-57F1DA9B4BB1}"/>
    <cellStyle name="Comma 3 4 2 2 3 2" xfId="3797" xr:uid="{4C657356-C6E1-4B80-AD56-9CEC8711A7DA}"/>
    <cellStyle name="Comma 3 4 2 2 3 2 2" xfId="4799" xr:uid="{4DCBD9DE-119C-4A94-AAE5-4609F2FA2943}"/>
    <cellStyle name="Comma 3 4 2 2 3 3" xfId="4298" xr:uid="{82DCE910-A4EB-4724-9AFB-36C0BBF31D65}"/>
    <cellStyle name="Comma 3 4 2 2 4" xfId="3549" xr:uid="{64087987-C499-4B7C-8486-3741E30B56A2}"/>
    <cellStyle name="Comma 3 4 2 2 4 2" xfId="4551" xr:uid="{7B0BADEA-10DB-4520-B31E-2320B2F8A973}"/>
    <cellStyle name="Comma 3 4 2 2 5" xfId="4050" xr:uid="{BDA39976-58B6-4863-A6FA-DF5385753C2D}"/>
    <cellStyle name="Comma 3 4 2 2 6" xfId="3046" xr:uid="{632C84F7-B88F-4E19-B2EB-0B422165B6A1}"/>
    <cellStyle name="Comma 3 4 2 3" xfId="2136" xr:uid="{00000000-0005-0000-0000-00009C040000}"/>
    <cellStyle name="Comma 3 4 2 3 2" xfId="3373" xr:uid="{908D2103-35F5-4E27-94DD-8CF84B6CDDF7}"/>
    <cellStyle name="Comma 3 4 2 3 2 2" xfId="3876" xr:uid="{44281322-0319-492E-8646-36EA03E6BEE9}"/>
    <cellStyle name="Comma 3 4 2 3 2 2 2" xfId="4878" xr:uid="{1D54F733-A8E6-4C3B-A019-372ACE8469D8}"/>
    <cellStyle name="Comma 3 4 2 3 2 3" xfId="4377" xr:uid="{390D9269-AFA3-4C28-8FA7-EDF2BD56F974}"/>
    <cellStyle name="Comma 3 4 2 3 3" xfId="3628" xr:uid="{C418C97B-8193-42AA-961F-E33D1B2B9CA4}"/>
    <cellStyle name="Comma 3 4 2 3 3 2" xfId="4630" xr:uid="{C2FB8B98-DED5-4C9B-8E1F-930975BAAC29}"/>
    <cellStyle name="Comma 3 4 2 3 4" xfId="4129" xr:uid="{AF94A6F0-5E2F-4640-AC4D-3BCC4490A111}"/>
    <cellStyle name="Comma 3 4 2 3 5" xfId="3125" xr:uid="{B1EF2875-9B38-4CDB-B842-76542678CD83}"/>
    <cellStyle name="Comma 3 4 2 4" xfId="3249" xr:uid="{EA6587E3-38F3-4BE7-9B18-2F89CFBC9A66}"/>
    <cellStyle name="Comma 3 4 2 4 2" xfId="3752" xr:uid="{4CD706D9-EA8F-4532-88F3-2A514CDDCF64}"/>
    <cellStyle name="Comma 3 4 2 4 2 2" xfId="4754" xr:uid="{1EF1F652-7CE3-4C28-83A6-EF6B922776D7}"/>
    <cellStyle name="Comma 3 4 2 4 3" xfId="4253" xr:uid="{E3F1150E-4158-4CC7-8194-74F175060031}"/>
    <cellStyle name="Comma 3 4 2 5" xfId="3504" xr:uid="{3C63054B-F638-426D-B82B-EE359D086884}"/>
    <cellStyle name="Comma 3 4 2 5 2" xfId="4506" xr:uid="{14C49AAF-BB64-47F7-B4A8-539A6B8A8FA7}"/>
    <cellStyle name="Comma 3 4 2 6" xfId="4005" xr:uid="{A72C89EA-A423-4001-9DC3-5F1764231BE4}"/>
    <cellStyle name="Comma 3 4 2 7" xfId="3001" xr:uid="{ACD36593-8294-4E59-82CE-F3E5D1D1ADC9}"/>
    <cellStyle name="Comma 3 4 3" xfId="2137" xr:uid="{00000000-0005-0000-0000-00009D040000}"/>
    <cellStyle name="Comma 3 4 3 2" xfId="2138" xr:uid="{00000000-0005-0000-0000-00009E040000}"/>
    <cellStyle name="Comma 3 4 3 2 2" xfId="2139" xr:uid="{00000000-0005-0000-0000-00009F040000}"/>
    <cellStyle name="Comma 3 4 3 2 2 2" xfId="3419" xr:uid="{D53143EB-B36C-4AEA-9A66-5275CF5C0AAF}"/>
    <cellStyle name="Comma 3 4 3 2 2 2 2" xfId="3922" xr:uid="{FEBD4D80-225C-4C2D-B8F5-8E2B4081EC84}"/>
    <cellStyle name="Comma 3 4 3 2 2 2 2 2" xfId="4924" xr:uid="{1C21FED3-6AEF-4B82-82AF-EC8B96F7BB89}"/>
    <cellStyle name="Comma 3 4 3 2 2 2 3" xfId="4423" xr:uid="{15AC223E-B4AA-4AC2-9504-CEEE81DA60CA}"/>
    <cellStyle name="Comma 3 4 3 2 2 3" xfId="3674" xr:uid="{2F3682AE-6E01-41E6-8409-BC605BCC5F87}"/>
    <cellStyle name="Comma 3 4 3 2 2 3 2" xfId="4676" xr:uid="{3C88D15C-F8E1-4840-AFEA-C283B5EA6B2E}"/>
    <cellStyle name="Comma 3 4 3 2 2 4" xfId="4175" xr:uid="{E7011927-E3E6-422C-8517-E9FD8BCF9BA4}"/>
    <cellStyle name="Comma 3 4 3 2 2 5" xfId="3171" xr:uid="{0C5535C4-6C21-4E10-8D1F-0E2395B478AE}"/>
    <cellStyle name="Comma 3 4 3 2 3" xfId="3295" xr:uid="{CD2712A3-E119-4F6B-9333-FDBE23534399}"/>
    <cellStyle name="Comma 3 4 3 2 3 2" xfId="3798" xr:uid="{87359A4E-D3E4-4FDC-9FB3-690239D11E41}"/>
    <cellStyle name="Comma 3 4 3 2 3 2 2" xfId="4800" xr:uid="{A425BC57-5454-42AA-9DFB-7CF6725AAB3F}"/>
    <cellStyle name="Comma 3 4 3 2 3 3" xfId="4299" xr:uid="{B87C2A7D-E5D0-400E-AED8-C065909AC938}"/>
    <cellStyle name="Comma 3 4 3 2 4" xfId="3550" xr:uid="{EC8984BE-1790-48C4-8302-ED762F2C48CD}"/>
    <cellStyle name="Comma 3 4 3 2 4 2" xfId="4552" xr:uid="{A51D8B59-E478-4DDF-A960-F0FF5273D34C}"/>
    <cellStyle name="Comma 3 4 3 2 5" xfId="4051" xr:uid="{F87EC7EA-B7C0-4FFC-BBA4-4B6833BCDC32}"/>
    <cellStyle name="Comma 3 4 3 2 6" xfId="3047" xr:uid="{572F990F-EA9E-49EF-981D-CEA6DD791EE0}"/>
    <cellStyle name="Comma 3 4 3 3" xfId="2140" xr:uid="{00000000-0005-0000-0000-0000A0040000}"/>
    <cellStyle name="Comma 3 4 3 3 2" xfId="3393" xr:uid="{E00FC2DA-AC4A-44D5-B527-01D0DEA39E7F}"/>
    <cellStyle name="Comma 3 4 3 3 2 2" xfId="3896" xr:uid="{04A697B0-A359-4D91-AF64-2F899B15E09F}"/>
    <cellStyle name="Comma 3 4 3 3 2 2 2" xfId="4898" xr:uid="{46C32FEC-B3E1-492C-870A-4140E457804A}"/>
    <cellStyle name="Comma 3 4 3 3 2 3" xfId="4397" xr:uid="{1AD3FA4B-996D-49CA-AEF5-CAA793CAD67B}"/>
    <cellStyle name="Comma 3 4 3 3 3" xfId="3648" xr:uid="{341492D4-316F-4EA7-8F5B-39722627683B}"/>
    <cellStyle name="Comma 3 4 3 3 3 2" xfId="4650" xr:uid="{61F0D82A-FB0E-4128-9DAE-98F6A31CD15D}"/>
    <cellStyle name="Comma 3 4 3 3 4" xfId="4149" xr:uid="{D9361271-6EA2-44F1-B7D0-F3692C7C4301}"/>
    <cellStyle name="Comma 3 4 3 3 5" xfId="3145" xr:uid="{AAEB7CA8-DB9A-4056-8520-DF06FB6C7EDC}"/>
    <cellStyle name="Comma 3 4 3 4" xfId="3269" xr:uid="{D7E805CE-1D76-4076-909B-C9D321D13016}"/>
    <cellStyle name="Comma 3 4 3 4 2" xfId="3772" xr:uid="{BCA01154-E419-4404-8254-1B7159BDECF4}"/>
    <cellStyle name="Comma 3 4 3 4 2 2" xfId="4774" xr:uid="{8D73E356-D107-4EFB-B580-CE7E69551190}"/>
    <cellStyle name="Comma 3 4 3 4 3" xfId="4273" xr:uid="{0F480BD9-A7B1-41CD-AA80-261E9054E598}"/>
    <cellStyle name="Comma 3 4 3 5" xfId="3524" xr:uid="{E519E61C-8726-42C6-839B-1EE3D6CE9F5C}"/>
    <cellStyle name="Comma 3 4 3 5 2" xfId="4526" xr:uid="{A8A7E5B6-7B0F-438E-87CA-B6FBC340B0BD}"/>
    <cellStyle name="Comma 3 4 3 6" xfId="4025" xr:uid="{E24C1CA7-76D3-4871-83A0-39D8D2CFF8FD}"/>
    <cellStyle name="Comma 3 4 3 7" xfId="3021" xr:uid="{1F7ED54B-2F68-4407-B35B-4C612AA95419}"/>
    <cellStyle name="Comma 3 4 4" xfId="2141" xr:uid="{00000000-0005-0000-0000-0000A1040000}"/>
    <cellStyle name="Comma 3 4 4 2" xfId="2142" xr:uid="{00000000-0005-0000-0000-0000A2040000}"/>
    <cellStyle name="Comma 3 4 4 2 2" xfId="3417" xr:uid="{15378F06-AD82-4E07-8C66-E0EE5CE0A2B5}"/>
    <cellStyle name="Comma 3 4 4 2 2 2" xfId="3920" xr:uid="{4B602A1B-2B41-4ADF-BA5C-FA5275F9BD41}"/>
    <cellStyle name="Comma 3 4 4 2 2 2 2" xfId="4922" xr:uid="{F50D06C4-44B0-4E6E-AEE0-F4F5D36B4874}"/>
    <cellStyle name="Comma 3 4 4 2 2 3" xfId="4421" xr:uid="{03BA672A-AE6F-4309-8E0B-3F49750FB13B}"/>
    <cellStyle name="Comma 3 4 4 2 3" xfId="3672" xr:uid="{EB063FEE-3923-4529-B558-86A3878B12BA}"/>
    <cellStyle name="Comma 3 4 4 2 3 2" xfId="4674" xr:uid="{1D49F88E-750C-4BE3-9911-91DC28BB623A}"/>
    <cellStyle name="Comma 3 4 4 2 4" xfId="4173" xr:uid="{D1F484E7-D707-48B6-8C72-85261954E1F3}"/>
    <cellStyle name="Comma 3 4 4 2 5" xfId="3169" xr:uid="{A3461480-A4FB-400B-8280-B51074E4FBE5}"/>
    <cellStyle name="Comma 3 4 4 3" xfId="3293" xr:uid="{6153175D-6B88-4D68-9DFD-39068F3FE31C}"/>
    <cellStyle name="Comma 3 4 4 3 2" xfId="3796" xr:uid="{2F3E75AD-E724-4EF6-B3CA-5804405949E3}"/>
    <cellStyle name="Comma 3 4 4 3 2 2" xfId="4798" xr:uid="{B9D2CBB2-7C1F-486B-B722-A8FC03A7F964}"/>
    <cellStyle name="Comma 3 4 4 3 3" xfId="4297" xr:uid="{E6783C49-AB8A-4482-AB9D-9A0036257A6F}"/>
    <cellStyle name="Comma 3 4 4 4" xfId="3548" xr:uid="{F650EA49-7C65-49BF-92CD-AABB5AFE77EF}"/>
    <cellStyle name="Comma 3 4 4 4 2" xfId="4550" xr:uid="{D00F59C1-731B-4244-B80D-D5C950B9BFF8}"/>
    <cellStyle name="Comma 3 4 4 5" xfId="4049" xr:uid="{5D737BDE-6008-4F03-AB83-1528F8DD98F7}"/>
    <cellStyle name="Comma 3 4 4 6" xfId="3045" xr:uid="{DEEB1A8A-D3A5-439E-9205-EB5C9F4818CC}"/>
    <cellStyle name="Comma 3 4 5" xfId="2143" xr:uid="{00000000-0005-0000-0000-0000A3040000}"/>
    <cellStyle name="Comma 3 4 5 2" xfId="3351" xr:uid="{744044D2-BA9B-4468-806F-65A56F08BC4A}"/>
    <cellStyle name="Comma 3 4 5 2 2" xfId="3854" xr:uid="{19FC256A-571A-40EC-9908-8CA7E2476B4C}"/>
    <cellStyle name="Comma 3 4 5 2 2 2" xfId="4856" xr:uid="{9ED1BE3E-CD70-4C14-BA32-B11148047AC2}"/>
    <cellStyle name="Comma 3 4 5 2 3" xfId="4355" xr:uid="{1245B5CB-9F2B-48C9-9086-EEE66ECC0570}"/>
    <cellStyle name="Comma 3 4 5 3" xfId="3606" xr:uid="{C99D3FFA-29E2-41DE-A774-8FBC192BF4D6}"/>
    <cellStyle name="Comma 3 4 5 3 2" xfId="4608" xr:uid="{A3E3C5E8-E052-4B21-8EB8-5B4F66234382}"/>
    <cellStyle name="Comma 3 4 5 4" xfId="4107" xr:uid="{109E6237-354F-4358-96C1-11B8E6BB799E}"/>
    <cellStyle name="Comma 3 4 5 5" xfId="3103" xr:uid="{F0C089D5-35EE-4594-922C-B7F178908330}"/>
    <cellStyle name="Comma 3 4 6" xfId="3227" xr:uid="{BDF7C41D-9C62-4FC8-9808-BD748A71F2B4}"/>
    <cellStyle name="Comma 3 4 6 2" xfId="3730" xr:uid="{771DE334-6AAD-44F6-BD3B-FD1C23CD9353}"/>
    <cellStyle name="Comma 3 4 6 2 2" xfId="4732" xr:uid="{DB9C2C2B-B94B-4B8E-9342-5142902F5EC9}"/>
    <cellStyle name="Comma 3 4 6 3" xfId="4231" xr:uid="{3ABC70AC-300C-4DE9-B5C2-C157FEC26D0E}"/>
    <cellStyle name="Comma 3 4 7" xfId="3482" xr:uid="{82C0AC2A-598F-43FF-BE03-C74FE38AB3CC}"/>
    <cellStyle name="Comma 3 4 7 2" xfId="4484" xr:uid="{60E6C090-37D7-480D-83F3-3BF63A0328D0}"/>
    <cellStyle name="Comma 3 4 8" xfId="3983" xr:uid="{7DB9165C-4BAA-4158-B934-A8D5178F7B60}"/>
    <cellStyle name="Comma 3 4 9" xfId="2979" xr:uid="{1AA6FD1E-1798-4E0F-B0B7-385F19000206}"/>
    <cellStyle name="Comma 3 5" xfId="2144" xr:uid="{00000000-0005-0000-0000-0000A4040000}"/>
    <cellStyle name="Comma 3 5 2" xfId="2145" xr:uid="{00000000-0005-0000-0000-0000A5040000}"/>
    <cellStyle name="Comma 3 5 2 2" xfId="2146" xr:uid="{00000000-0005-0000-0000-0000A6040000}"/>
    <cellStyle name="Comma 3 5 2 2 2" xfId="2147" xr:uid="{00000000-0005-0000-0000-0000A7040000}"/>
    <cellStyle name="Comma 3 5 2 2 2 2" xfId="3421" xr:uid="{8EBF89F6-DEA3-45C9-BD6B-E9CDCA893C20}"/>
    <cellStyle name="Comma 3 5 2 2 2 2 2" xfId="3924" xr:uid="{F46B0564-0B37-434C-BCEB-949E1B197A14}"/>
    <cellStyle name="Comma 3 5 2 2 2 2 2 2" xfId="4926" xr:uid="{28F7BFD7-2785-4AE6-A109-B1C205DABE59}"/>
    <cellStyle name="Comma 3 5 2 2 2 2 3" xfId="4425" xr:uid="{507AF1A3-44B9-4228-BBF8-6F03C7BEC28B}"/>
    <cellStyle name="Comma 3 5 2 2 2 3" xfId="3676" xr:uid="{AF5C63E2-28EC-42D0-AEAE-E202546DBDC0}"/>
    <cellStyle name="Comma 3 5 2 2 2 3 2" xfId="4678" xr:uid="{F51929C8-9744-4B4F-807A-38C0765D4F63}"/>
    <cellStyle name="Comma 3 5 2 2 2 4" xfId="4177" xr:uid="{04991229-79CA-4DFE-84E6-51F8A5B50438}"/>
    <cellStyle name="Comma 3 5 2 2 2 5" xfId="3173" xr:uid="{2BDD8A14-435C-43A6-A862-28DD6328B691}"/>
    <cellStyle name="Comma 3 5 2 2 3" xfId="3297" xr:uid="{ED6331A0-1A85-463C-A2F3-B470BA32891A}"/>
    <cellStyle name="Comma 3 5 2 2 3 2" xfId="3800" xr:uid="{D0B543AB-7FE8-4D34-B43D-E854B5B8788C}"/>
    <cellStyle name="Comma 3 5 2 2 3 2 2" xfId="4802" xr:uid="{094FD67B-00AC-489D-AAFA-1D6CC585E56B}"/>
    <cellStyle name="Comma 3 5 2 2 3 3" xfId="4301" xr:uid="{0CCA5139-D731-4CF2-9FF8-2ECBA048624E}"/>
    <cellStyle name="Comma 3 5 2 2 4" xfId="3552" xr:uid="{FBDC94FB-912D-4B30-BF31-4EAF69A059D0}"/>
    <cellStyle name="Comma 3 5 2 2 4 2" xfId="4554" xr:uid="{81B40E71-AB5A-48AF-9CAB-99885E8604D0}"/>
    <cellStyle name="Comma 3 5 2 2 5" xfId="4053" xr:uid="{0A07F53D-7AEE-404C-8D1D-9BBD203543A1}"/>
    <cellStyle name="Comma 3 5 2 2 6" xfId="3049" xr:uid="{AB78F6A2-DFF7-4348-A072-61ABEF520792}"/>
    <cellStyle name="Comma 3 5 2 3" xfId="2148" xr:uid="{00000000-0005-0000-0000-0000A8040000}"/>
    <cellStyle name="Comma 3 5 2 3 2" xfId="3375" xr:uid="{F0A8E429-2299-481B-8D53-B7F559961162}"/>
    <cellStyle name="Comma 3 5 2 3 2 2" xfId="3878" xr:uid="{697A7493-2103-43C5-8960-F0F917A94E94}"/>
    <cellStyle name="Comma 3 5 2 3 2 2 2" xfId="4880" xr:uid="{44C7E6ED-588E-44B3-8DAE-CCB048666C5D}"/>
    <cellStyle name="Comma 3 5 2 3 2 3" xfId="4379" xr:uid="{63F56BE6-8999-4126-B479-8F54C1F3423F}"/>
    <cellStyle name="Comma 3 5 2 3 3" xfId="3630" xr:uid="{547CFC04-CE2A-4223-9ACA-DAA3966817C4}"/>
    <cellStyle name="Comma 3 5 2 3 3 2" xfId="4632" xr:uid="{CEA8BE28-D227-4ABC-9328-9FF5625ACD95}"/>
    <cellStyle name="Comma 3 5 2 3 4" xfId="4131" xr:uid="{FC7FF724-05B7-44C8-A192-00E869E7C0DA}"/>
    <cellStyle name="Comma 3 5 2 3 5" xfId="3127" xr:uid="{49497F2A-2812-4EDA-9928-F615E2ABA3DE}"/>
    <cellStyle name="Comma 3 5 2 4" xfId="3251" xr:uid="{DC554881-6A55-4785-9C5E-8224B02758F5}"/>
    <cellStyle name="Comma 3 5 2 4 2" xfId="3754" xr:uid="{ADC146B3-0AAE-4D34-8353-042AD7E2A373}"/>
    <cellStyle name="Comma 3 5 2 4 2 2" xfId="4756" xr:uid="{B4888557-8F2C-44DA-A36F-1FBC6801F2FD}"/>
    <cellStyle name="Comma 3 5 2 4 3" xfId="4255" xr:uid="{8731155B-217D-4F86-B94D-F9E4261653D1}"/>
    <cellStyle name="Comma 3 5 2 5" xfId="3506" xr:uid="{BC4029A4-CF6A-4642-A0DA-C3FC9C4048C1}"/>
    <cellStyle name="Comma 3 5 2 5 2" xfId="4508" xr:uid="{0285D6E0-93F9-474D-A62D-86BF13772C65}"/>
    <cellStyle name="Comma 3 5 2 6" xfId="4007" xr:uid="{EF54AA4A-1FFF-471B-A26F-37F13E1C854A}"/>
    <cellStyle name="Comma 3 5 2 7" xfId="3003" xr:uid="{C3B115E9-106C-4515-83E9-7344AA2DEB87}"/>
    <cellStyle name="Comma 3 5 3" xfId="2149" xr:uid="{00000000-0005-0000-0000-0000A9040000}"/>
    <cellStyle name="Comma 3 5 3 2" xfId="2150" xr:uid="{00000000-0005-0000-0000-0000AA040000}"/>
    <cellStyle name="Comma 3 5 3 2 2" xfId="2151" xr:uid="{00000000-0005-0000-0000-0000AB040000}"/>
    <cellStyle name="Comma 3 5 3 2 2 2" xfId="3422" xr:uid="{FAD7C500-92F8-46B0-80D4-DDD369B75AAD}"/>
    <cellStyle name="Comma 3 5 3 2 2 2 2" xfId="3925" xr:uid="{ABA50738-FD3B-40DD-97A1-37125A284CAB}"/>
    <cellStyle name="Comma 3 5 3 2 2 2 2 2" xfId="4927" xr:uid="{9D6A6319-881C-47FF-913D-A53FDA80CA68}"/>
    <cellStyle name="Comma 3 5 3 2 2 2 3" xfId="4426" xr:uid="{4A8A2699-006A-4A0A-94C5-D50D5C24E997}"/>
    <cellStyle name="Comma 3 5 3 2 2 3" xfId="3677" xr:uid="{9D96D07B-D896-41F6-AF96-F35618836236}"/>
    <cellStyle name="Comma 3 5 3 2 2 3 2" xfId="4679" xr:uid="{00310188-97A2-4CCC-BD8D-87CB7E3E0CEE}"/>
    <cellStyle name="Comma 3 5 3 2 2 4" xfId="4178" xr:uid="{F219099D-03B6-4DFF-A6B3-47BC4450653C}"/>
    <cellStyle name="Comma 3 5 3 2 2 5" xfId="3174" xr:uid="{9EBFF26A-C661-499E-AE87-D6B9F46822A4}"/>
    <cellStyle name="Comma 3 5 3 2 3" xfId="3298" xr:uid="{FD62703D-1F7D-4DD4-9AFA-29CEB6876F9E}"/>
    <cellStyle name="Comma 3 5 3 2 3 2" xfId="3801" xr:uid="{DFAE84C1-F1ED-4877-A1BB-046A6333F257}"/>
    <cellStyle name="Comma 3 5 3 2 3 2 2" xfId="4803" xr:uid="{06A8B9DB-9137-42D5-B186-1A53C5BD6A4F}"/>
    <cellStyle name="Comma 3 5 3 2 3 3" xfId="4302" xr:uid="{B44C9B47-B2FD-4761-809B-CA78F714FC47}"/>
    <cellStyle name="Comma 3 5 3 2 4" xfId="3553" xr:uid="{6205B27E-88C5-443E-B1F5-FF01EA9F4576}"/>
    <cellStyle name="Comma 3 5 3 2 4 2" xfId="4555" xr:uid="{E2C6D2DC-724C-4AAE-B5AF-0C2158BC2DA4}"/>
    <cellStyle name="Comma 3 5 3 2 5" xfId="4054" xr:uid="{0713152D-A02F-480C-9F85-695578D82AA8}"/>
    <cellStyle name="Comma 3 5 3 2 6" xfId="3050" xr:uid="{B120A12A-FE88-47B3-B3EE-E2C9B2E1174B}"/>
    <cellStyle name="Comma 3 5 3 3" xfId="2152" xr:uid="{00000000-0005-0000-0000-0000AC040000}"/>
    <cellStyle name="Comma 3 5 3 3 2" xfId="3395" xr:uid="{BB024A23-D045-4BF5-BEEC-92B9C9F94BBE}"/>
    <cellStyle name="Comma 3 5 3 3 2 2" xfId="3898" xr:uid="{25A0D70E-EF8E-4234-B079-75C13031CCFE}"/>
    <cellStyle name="Comma 3 5 3 3 2 2 2" xfId="4900" xr:uid="{A0D5B019-6C73-4C16-BF63-DADDD6540528}"/>
    <cellStyle name="Comma 3 5 3 3 2 3" xfId="4399" xr:uid="{94AA1E0F-8829-4605-9300-AF2F3A108D10}"/>
    <cellStyle name="Comma 3 5 3 3 3" xfId="3650" xr:uid="{920E6685-2483-4573-96EA-7E132C811D2E}"/>
    <cellStyle name="Comma 3 5 3 3 3 2" xfId="4652" xr:uid="{B3458868-50AA-4792-8114-1C35FC6F6106}"/>
    <cellStyle name="Comma 3 5 3 3 4" xfId="4151" xr:uid="{72ABF723-5573-4672-8FE2-1383801F4D5C}"/>
    <cellStyle name="Comma 3 5 3 3 5" xfId="3147" xr:uid="{FBDB2661-D73F-486D-B32C-9213449CD23D}"/>
    <cellStyle name="Comma 3 5 3 4" xfId="3271" xr:uid="{D3F78F93-3F3F-4470-A91E-A3C44CF4FCAE}"/>
    <cellStyle name="Comma 3 5 3 4 2" xfId="3774" xr:uid="{3753DFBA-B5A8-4431-9F0E-520E529E35B5}"/>
    <cellStyle name="Comma 3 5 3 4 2 2" xfId="4776" xr:uid="{5E3C9D3B-8275-410F-8AC5-7860794E5245}"/>
    <cellStyle name="Comma 3 5 3 4 3" xfId="4275" xr:uid="{7066E598-ED5B-4E8A-84FD-7BB124353CD7}"/>
    <cellStyle name="Comma 3 5 3 5" xfId="3526" xr:uid="{59C20820-EBB4-4AF2-A538-E8BF842341FE}"/>
    <cellStyle name="Comma 3 5 3 5 2" xfId="4528" xr:uid="{1BCA8198-AE72-4489-9679-982A5887098C}"/>
    <cellStyle name="Comma 3 5 3 6" xfId="4027" xr:uid="{CD987BA3-1E9D-4B7B-AE14-E7827FC5620C}"/>
    <cellStyle name="Comma 3 5 3 7" xfId="3023" xr:uid="{F0E85550-A3B4-44B2-B8F5-1DFAFE27A6A5}"/>
    <cellStyle name="Comma 3 5 4" xfId="2153" xr:uid="{00000000-0005-0000-0000-0000AD040000}"/>
    <cellStyle name="Comma 3 5 4 2" xfId="2154" xr:uid="{00000000-0005-0000-0000-0000AE040000}"/>
    <cellStyle name="Comma 3 5 4 2 2" xfId="3420" xr:uid="{E1E9B680-62B4-48DF-B669-ADB40D0A12B2}"/>
    <cellStyle name="Comma 3 5 4 2 2 2" xfId="3923" xr:uid="{DC56C59F-6E54-4567-B119-C7230F160DA1}"/>
    <cellStyle name="Comma 3 5 4 2 2 2 2" xfId="4925" xr:uid="{5111D7D5-0A14-4E0A-8867-137F489BF4A3}"/>
    <cellStyle name="Comma 3 5 4 2 2 3" xfId="4424" xr:uid="{A2179663-5BE8-4B28-A51E-B9D1C890B96F}"/>
    <cellStyle name="Comma 3 5 4 2 3" xfId="3675" xr:uid="{58C50036-8E9C-4CEE-A5B2-9AE962447388}"/>
    <cellStyle name="Comma 3 5 4 2 3 2" xfId="4677" xr:uid="{C1E33FA9-6033-451F-87ED-30E5BC5FC4CB}"/>
    <cellStyle name="Comma 3 5 4 2 4" xfId="4176" xr:uid="{299EDF38-DCAA-4F88-A387-A71E1998AD24}"/>
    <cellStyle name="Comma 3 5 4 2 5" xfId="3172" xr:uid="{C0F24EA3-7D30-4F9A-9CC4-F2F091896700}"/>
    <cellStyle name="Comma 3 5 4 3" xfId="3296" xr:uid="{C1FF0551-65B1-475F-A1A4-C485B3818878}"/>
    <cellStyle name="Comma 3 5 4 3 2" xfId="3799" xr:uid="{C403EC59-977F-470A-BABE-67E71B241D22}"/>
    <cellStyle name="Comma 3 5 4 3 2 2" xfId="4801" xr:uid="{25C1A4CA-7218-43AD-8077-32BA4F53AA5E}"/>
    <cellStyle name="Comma 3 5 4 3 3" xfId="4300" xr:uid="{9090D0C3-D5BA-4C2A-965B-B3D07ECD0599}"/>
    <cellStyle name="Comma 3 5 4 4" xfId="3551" xr:uid="{11210947-ECB3-440C-A771-076F42CB5434}"/>
    <cellStyle name="Comma 3 5 4 4 2" xfId="4553" xr:uid="{08125EA3-C54D-4D0A-A8BC-0F5AAB845D66}"/>
    <cellStyle name="Comma 3 5 4 5" xfId="4052" xr:uid="{78DC9709-1776-4127-B2CE-9CC33A922BB1}"/>
    <cellStyle name="Comma 3 5 4 6" xfId="3048" xr:uid="{26EB27C2-7067-4F98-9CF5-7853E55FF5DD}"/>
    <cellStyle name="Comma 3 5 5" xfId="2155" xr:uid="{00000000-0005-0000-0000-0000AF040000}"/>
    <cellStyle name="Comma 3 5 5 2" xfId="3353" xr:uid="{3B83C7CF-9FE5-4F08-B3BD-874792D516C6}"/>
    <cellStyle name="Comma 3 5 5 2 2" xfId="3856" xr:uid="{185D7571-AE8C-4A1D-AF7F-9D651A71B88E}"/>
    <cellStyle name="Comma 3 5 5 2 2 2" xfId="4858" xr:uid="{1F0C9DC8-A839-4A3B-A7EF-4F13DAF04E50}"/>
    <cellStyle name="Comma 3 5 5 2 3" xfId="4357" xr:uid="{F847856C-4570-4199-991B-2E4A586F776E}"/>
    <cellStyle name="Comma 3 5 5 3" xfId="3608" xr:uid="{17AE18F5-906D-4B98-9BAC-17638D71436F}"/>
    <cellStyle name="Comma 3 5 5 3 2" xfId="4610" xr:uid="{CFBCBD08-7090-4053-85D0-991ED726CFA5}"/>
    <cellStyle name="Comma 3 5 5 4" xfId="4109" xr:uid="{D7E6C235-B78C-442D-902D-7C84035F4C16}"/>
    <cellStyle name="Comma 3 5 5 5" xfId="3105" xr:uid="{1654ED4D-8CBB-42CE-B6AA-68E8B9CEE32B}"/>
    <cellStyle name="Comma 3 5 6" xfId="3229" xr:uid="{D98DE30E-ABF0-46DB-8430-F2567B0BA421}"/>
    <cellStyle name="Comma 3 5 6 2" xfId="3732" xr:uid="{9FAC2D79-1B74-45B6-96FE-8ECBE97D5715}"/>
    <cellStyle name="Comma 3 5 6 2 2" xfId="4734" xr:uid="{A5770E2B-FC8B-44B9-9C4D-C2CCF62E9E80}"/>
    <cellStyle name="Comma 3 5 6 3" xfId="4233" xr:uid="{F7432874-D5EE-4D56-83D6-129B858DCA7B}"/>
    <cellStyle name="Comma 3 5 7" xfId="3484" xr:uid="{C51A1D6D-FBEE-42DF-BABD-C01C550BA388}"/>
    <cellStyle name="Comma 3 5 7 2" xfId="4486" xr:uid="{EDA56B94-8CF9-4CB5-BD58-B292D1BD442C}"/>
    <cellStyle name="Comma 3 5 8" xfId="3985" xr:uid="{F0621320-CB74-48DE-AF7D-81E6A7CE7750}"/>
    <cellStyle name="Comma 3 5 9" xfId="2981" xr:uid="{0074A78D-3E89-46D7-9395-FB2242BD0EB8}"/>
    <cellStyle name="Comma 3 6" xfId="2156" xr:uid="{00000000-0005-0000-0000-0000B0040000}"/>
    <cellStyle name="Comma 3 6 2" xfId="2157" xr:uid="{00000000-0005-0000-0000-0000B1040000}"/>
    <cellStyle name="Comma 3 6 2 2" xfId="2158" xr:uid="{00000000-0005-0000-0000-0000B2040000}"/>
    <cellStyle name="Comma 3 6 2 2 2" xfId="2159" xr:uid="{00000000-0005-0000-0000-0000B3040000}"/>
    <cellStyle name="Comma 3 6 2 2 2 2" xfId="3424" xr:uid="{5EB6F081-4B44-4210-BB52-41367FF71DA4}"/>
    <cellStyle name="Comma 3 6 2 2 2 2 2" xfId="3927" xr:uid="{2EA86FA5-83D4-4B5A-B52D-B3F097CD1EBF}"/>
    <cellStyle name="Comma 3 6 2 2 2 2 2 2" xfId="4929" xr:uid="{0DD049F6-5020-43AE-BE76-43BAC1617A95}"/>
    <cellStyle name="Comma 3 6 2 2 2 2 3" xfId="4428" xr:uid="{49996AC9-4817-45C1-8AB8-ACCC96D1BA8E}"/>
    <cellStyle name="Comma 3 6 2 2 2 3" xfId="3679" xr:uid="{21045E4D-EA1B-4C7E-8EA8-614A99F2E7CA}"/>
    <cellStyle name="Comma 3 6 2 2 2 3 2" xfId="4681" xr:uid="{0C064818-07CC-4A8A-B8CD-2F9914FF0FCB}"/>
    <cellStyle name="Comma 3 6 2 2 2 4" xfId="4180" xr:uid="{B983220C-89C3-440E-A782-6CE09D1C5C13}"/>
    <cellStyle name="Comma 3 6 2 2 2 5" xfId="3176" xr:uid="{F8E683C8-BA4B-46CE-AD6B-0FC612099B21}"/>
    <cellStyle name="Comma 3 6 2 2 3" xfId="3300" xr:uid="{2A51E22E-276B-464E-B8ED-25DBB51E3AD6}"/>
    <cellStyle name="Comma 3 6 2 2 3 2" xfId="3803" xr:uid="{CD30F0C6-C4AC-4D0F-980F-1781887DA6F2}"/>
    <cellStyle name="Comma 3 6 2 2 3 2 2" xfId="4805" xr:uid="{F7EB1100-6B75-479D-84BA-8C732D652C4A}"/>
    <cellStyle name="Comma 3 6 2 2 3 3" xfId="4304" xr:uid="{CD66EAFE-FF67-4C14-AFF2-B9F413F43783}"/>
    <cellStyle name="Comma 3 6 2 2 4" xfId="3555" xr:uid="{0A1F3017-5939-4189-B30D-AAE33A231719}"/>
    <cellStyle name="Comma 3 6 2 2 4 2" xfId="4557" xr:uid="{0352AB94-DD35-4A48-84F1-D33407E66A34}"/>
    <cellStyle name="Comma 3 6 2 2 5" xfId="4056" xr:uid="{55C461B4-6194-4D9A-864E-7FE96C5F6630}"/>
    <cellStyle name="Comma 3 6 2 2 6" xfId="3052" xr:uid="{661275E6-58C3-40E7-BE82-3A2E3D83D954}"/>
    <cellStyle name="Comma 3 6 2 3" xfId="2160" xr:uid="{00000000-0005-0000-0000-0000B4040000}"/>
    <cellStyle name="Comma 3 6 2 3 2" xfId="3377" xr:uid="{632B9E17-FA4E-4639-8526-EB1A89CBCC15}"/>
    <cellStyle name="Comma 3 6 2 3 2 2" xfId="3880" xr:uid="{0581785F-7E5C-49BA-BBB9-44A08ADE9125}"/>
    <cellStyle name="Comma 3 6 2 3 2 2 2" xfId="4882" xr:uid="{2E8991AC-1291-44B7-81BF-C0321615B7B9}"/>
    <cellStyle name="Comma 3 6 2 3 2 3" xfId="4381" xr:uid="{1AD87271-2960-432F-BBD4-CE3F9D426A41}"/>
    <cellStyle name="Comma 3 6 2 3 3" xfId="3632" xr:uid="{08196A53-2725-41DA-AEEC-1B20667553DD}"/>
    <cellStyle name="Comma 3 6 2 3 3 2" xfId="4634" xr:uid="{F2FD492C-054D-410C-8B91-2E12A89294DB}"/>
    <cellStyle name="Comma 3 6 2 3 4" xfId="4133" xr:uid="{8EB19A10-6C09-427B-BBF4-0E2E89A74761}"/>
    <cellStyle name="Comma 3 6 2 3 5" xfId="3129" xr:uid="{E7A43DDF-6F91-414F-9083-BA96EA3D5BB7}"/>
    <cellStyle name="Comma 3 6 2 4" xfId="3253" xr:uid="{BFCD69A4-DBCE-4E66-A98E-1E4A5E2995FE}"/>
    <cellStyle name="Comma 3 6 2 4 2" xfId="3756" xr:uid="{C7632ED7-37F5-443B-A7D2-30CE8BFB29D6}"/>
    <cellStyle name="Comma 3 6 2 4 2 2" xfId="4758" xr:uid="{4753CBA4-578B-4C17-9DBA-4999DF53EF37}"/>
    <cellStyle name="Comma 3 6 2 4 3" xfId="4257" xr:uid="{03DD1C91-9CE5-481B-9890-59739A4AC716}"/>
    <cellStyle name="Comma 3 6 2 5" xfId="3508" xr:uid="{A91C9AAC-EF4C-4B7A-B858-F0CE241519F7}"/>
    <cellStyle name="Comma 3 6 2 5 2" xfId="4510" xr:uid="{F90749F7-0EFF-47C4-B21A-99968B98C26F}"/>
    <cellStyle name="Comma 3 6 2 6" xfId="4009" xr:uid="{5386A4B3-CD33-446F-AFAA-447BF8D46920}"/>
    <cellStyle name="Comma 3 6 2 7" xfId="3005" xr:uid="{1917B2B8-0A01-4036-8F0D-0C36D50747D8}"/>
    <cellStyle name="Comma 3 6 3" xfId="2161" xr:uid="{00000000-0005-0000-0000-0000B5040000}"/>
    <cellStyle name="Comma 3 6 3 2" xfId="2162" xr:uid="{00000000-0005-0000-0000-0000B6040000}"/>
    <cellStyle name="Comma 3 6 3 2 2" xfId="2163" xr:uid="{00000000-0005-0000-0000-0000B7040000}"/>
    <cellStyle name="Comma 3 6 3 2 2 2" xfId="3425" xr:uid="{53FF54A3-561B-44AD-9799-79FA69ED2E2B}"/>
    <cellStyle name="Comma 3 6 3 2 2 2 2" xfId="3928" xr:uid="{689364A3-7158-4E27-BAA7-0DC2E1779F26}"/>
    <cellStyle name="Comma 3 6 3 2 2 2 2 2" xfId="4930" xr:uid="{A1FDCCD2-D76E-4897-8A10-F3CB7B0A3537}"/>
    <cellStyle name="Comma 3 6 3 2 2 2 3" xfId="4429" xr:uid="{C647D87F-68CA-4165-B58F-815018BF0373}"/>
    <cellStyle name="Comma 3 6 3 2 2 3" xfId="3680" xr:uid="{D0CBCF5F-15EF-406C-B829-E09E76AB92B7}"/>
    <cellStyle name="Comma 3 6 3 2 2 3 2" xfId="4682" xr:uid="{F742D4ED-2ED0-4B17-B2A8-4CCB339312F9}"/>
    <cellStyle name="Comma 3 6 3 2 2 4" xfId="4181" xr:uid="{AC74E53F-9500-4876-9B8C-B3ED0547B095}"/>
    <cellStyle name="Comma 3 6 3 2 2 5" xfId="3177" xr:uid="{7362F24C-9D87-4055-B673-1AF4BD5AB5F6}"/>
    <cellStyle name="Comma 3 6 3 2 3" xfId="3301" xr:uid="{6426D27C-FEE0-4D22-AB79-FC939FCF7013}"/>
    <cellStyle name="Comma 3 6 3 2 3 2" xfId="3804" xr:uid="{AC95D94E-CF1D-49D5-8FE9-A261486A03B6}"/>
    <cellStyle name="Comma 3 6 3 2 3 2 2" xfId="4806" xr:uid="{7EBD363E-DB34-4764-8C7F-BFB75679B60F}"/>
    <cellStyle name="Comma 3 6 3 2 3 3" xfId="4305" xr:uid="{16C8DE16-759C-4F02-AAA7-41A04ED15A28}"/>
    <cellStyle name="Comma 3 6 3 2 4" xfId="3556" xr:uid="{363B969A-BF2B-43A4-AF92-9E5C6931234A}"/>
    <cellStyle name="Comma 3 6 3 2 4 2" xfId="4558" xr:uid="{18F35242-73AC-4664-A30F-48EE8D1F8762}"/>
    <cellStyle name="Comma 3 6 3 2 5" xfId="4057" xr:uid="{6343DFD7-918D-4126-AC41-555BDDEBC52C}"/>
    <cellStyle name="Comma 3 6 3 2 6" xfId="3053" xr:uid="{E1C4C677-5BDB-47CA-B90E-9934BC93E2F5}"/>
    <cellStyle name="Comma 3 6 3 3" xfId="2164" xr:uid="{00000000-0005-0000-0000-0000B8040000}"/>
    <cellStyle name="Comma 3 6 3 3 2" xfId="3397" xr:uid="{EC6F9F5B-7EA6-42C2-B378-4ECB16755772}"/>
    <cellStyle name="Comma 3 6 3 3 2 2" xfId="3900" xr:uid="{C05A2BA5-E644-4DAF-A427-7E9FE2B5F569}"/>
    <cellStyle name="Comma 3 6 3 3 2 2 2" xfId="4902" xr:uid="{0B43E925-7024-4451-ADD3-B5B456A88717}"/>
    <cellStyle name="Comma 3 6 3 3 2 3" xfId="4401" xr:uid="{7FF574C6-E8FF-4AF9-B9F7-7BA808FAE9B5}"/>
    <cellStyle name="Comma 3 6 3 3 3" xfId="3652" xr:uid="{743FAE30-2170-479A-8332-9659AE16A5C0}"/>
    <cellStyle name="Comma 3 6 3 3 3 2" xfId="4654" xr:uid="{20E58850-103C-42D8-A878-5D4F0FA65094}"/>
    <cellStyle name="Comma 3 6 3 3 4" xfId="4153" xr:uid="{5F9BDED7-7BE9-45BF-BDDD-D19DF6AF1497}"/>
    <cellStyle name="Comma 3 6 3 3 5" xfId="3149" xr:uid="{FDAEB7F6-B691-4F44-957F-465988C4B696}"/>
    <cellStyle name="Comma 3 6 3 4" xfId="3273" xr:uid="{D21F15A8-F30B-4E35-ACCA-AD4967A6716A}"/>
    <cellStyle name="Comma 3 6 3 4 2" xfId="3776" xr:uid="{9EE7EF0E-1278-44A5-BAB6-F3D5A15DF06A}"/>
    <cellStyle name="Comma 3 6 3 4 2 2" xfId="4778" xr:uid="{83EAA3DD-5D0E-4801-9C57-3A387C28D244}"/>
    <cellStyle name="Comma 3 6 3 4 3" xfId="4277" xr:uid="{1BB947E3-0949-4522-8254-6A16FBF80910}"/>
    <cellStyle name="Comma 3 6 3 5" xfId="3528" xr:uid="{BE09AE36-04DF-4B0B-B440-36E9C57EBB7E}"/>
    <cellStyle name="Comma 3 6 3 5 2" xfId="4530" xr:uid="{BBCDA4A4-3B2F-4EAE-832E-6D177668FA19}"/>
    <cellStyle name="Comma 3 6 3 6" xfId="4029" xr:uid="{24F9F88D-DD7F-4C32-BF67-62622A03BC47}"/>
    <cellStyle name="Comma 3 6 3 7" xfId="3025" xr:uid="{CCD46565-964E-45A6-9F98-546CD2A023ED}"/>
    <cellStyle name="Comma 3 6 4" xfId="2165" xr:uid="{00000000-0005-0000-0000-0000B9040000}"/>
    <cellStyle name="Comma 3 6 4 2" xfId="2166" xr:uid="{00000000-0005-0000-0000-0000BA040000}"/>
    <cellStyle name="Comma 3 6 4 2 2" xfId="3423" xr:uid="{BFE6E6E1-B419-4DB0-99BE-2F2D1010713B}"/>
    <cellStyle name="Comma 3 6 4 2 2 2" xfId="3926" xr:uid="{82461D8F-70DE-4DB7-9462-6227268A88A6}"/>
    <cellStyle name="Comma 3 6 4 2 2 2 2" xfId="4928" xr:uid="{2AB6DE86-A46E-4244-AA1F-296F27ED5628}"/>
    <cellStyle name="Comma 3 6 4 2 2 3" xfId="4427" xr:uid="{83DC254D-A923-4FC4-9E8C-E63BC5CF9930}"/>
    <cellStyle name="Comma 3 6 4 2 3" xfId="3678" xr:uid="{04337CCF-66C1-4542-B053-B5F92DBC3075}"/>
    <cellStyle name="Comma 3 6 4 2 3 2" xfId="4680" xr:uid="{F9C4D286-22EC-4A76-918F-0B26F4C70DCF}"/>
    <cellStyle name="Comma 3 6 4 2 4" xfId="4179" xr:uid="{1EDAE136-84B6-4F8A-89BA-3BB38094956E}"/>
    <cellStyle name="Comma 3 6 4 2 5" xfId="3175" xr:uid="{667311AA-C999-474C-8616-6B0FABB2B4C3}"/>
    <cellStyle name="Comma 3 6 4 3" xfId="3299" xr:uid="{7460CD46-9A39-48AF-8B7A-9A20B5714D1B}"/>
    <cellStyle name="Comma 3 6 4 3 2" xfId="3802" xr:uid="{5A5ABD09-EE81-45F2-AF88-E2B01903E51D}"/>
    <cellStyle name="Comma 3 6 4 3 2 2" xfId="4804" xr:uid="{0F5A9E01-56EA-4556-AA51-4F5DE81FD2CA}"/>
    <cellStyle name="Comma 3 6 4 3 3" xfId="4303" xr:uid="{70DA8379-EEA0-4E23-BC6F-14626C623049}"/>
    <cellStyle name="Comma 3 6 4 4" xfId="3554" xr:uid="{51847CA3-DBF2-4F01-AEA6-536ABB594DF4}"/>
    <cellStyle name="Comma 3 6 4 4 2" xfId="4556" xr:uid="{65EA5473-B715-48CA-AE26-0D0C53034240}"/>
    <cellStyle name="Comma 3 6 4 5" xfId="4055" xr:uid="{1EB1AE6E-542D-4C20-9ECE-5E5F2DB8F12D}"/>
    <cellStyle name="Comma 3 6 4 6" xfId="3051" xr:uid="{FC24FD74-43FD-41DC-8CD6-66D7D267FB76}"/>
    <cellStyle name="Comma 3 6 5" xfId="2167" xr:uid="{00000000-0005-0000-0000-0000BB040000}"/>
    <cellStyle name="Comma 3 6 5 2" xfId="3355" xr:uid="{3E8F6FA3-E1C5-4B55-838B-E47522460937}"/>
    <cellStyle name="Comma 3 6 5 2 2" xfId="3858" xr:uid="{909605E4-2447-490A-A25A-8776FF1B002C}"/>
    <cellStyle name="Comma 3 6 5 2 2 2" xfId="4860" xr:uid="{9D4626DE-7C14-4FEC-8930-663CE01D5820}"/>
    <cellStyle name="Comma 3 6 5 2 3" xfId="4359" xr:uid="{29438143-C7C4-4459-9695-CAE08283AECB}"/>
    <cellStyle name="Comma 3 6 5 3" xfId="3610" xr:uid="{8E4AD192-59F7-44E2-97B7-16BB4B7E2020}"/>
    <cellStyle name="Comma 3 6 5 3 2" xfId="4612" xr:uid="{4B63CBAC-8A59-45E5-A203-BD710049A465}"/>
    <cellStyle name="Comma 3 6 5 4" xfId="4111" xr:uid="{477FFABE-BDCF-4517-9E9E-B6AD865BA793}"/>
    <cellStyle name="Comma 3 6 5 5" xfId="3107" xr:uid="{4C63798B-B94E-4E14-B448-7F005C6CC3F3}"/>
    <cellStyle name="Comma 3 6 6" xfId="3231" xr:uid="{78BA0D6A-B67E-4704-9F00-CAAAC5BDFFBE}"/>
    <cellStyle name="Comma 3 6 6 2" xfId="3734" xr:uid="{FEAA4AF8-88FA-4ACC-9B31-E0AB01EA9204}"/>
    <cellStyle name="Comma 3 6 6 2 2" xfId="4736" xr:uid="{1273BF3F-F996-46BD-AE9C-15432BBA5959}"/>
    <cellStyle name="Comma 3 6 6 3" xfId="4235" xr:uid="{63A40934-1B02-482F-8CFC-280CA602788B}"/>
    <cellStyle name="Comma 3 6 7" xfId="3486" xr:uid="{912463D8-02CD-41D3-A9F7-AEB80467E51E}"/>
    <cellStyle name="Comma 3 6 7 2" xfId="4488" xr:uid="{22DC170B-59F2-4ADC-A8D6-1F8419ABBA6A}"/>
    <cellStyle name="Comma 3 6 8" xfId="3987" xr:uid="{7689C576-DC3C-4BB7-A8CA-E0CA3F4FBF81}"/>
    <cellStyle name="Comma 3 6 9" xfId="2983" xr:uid="{CC15F3C3-6623-44AF-B96B-0CD90E02F770}"/>
    <cellStyle name="Comma 3 7" xfId="2168" xr:uid="{00000000-0005-0000-0000-0000BC040000}"/>
    <cellStyle name="Comma 3 7 2" xfId="2169" xr:uid="{00000000-0005-0000-0000-0000BD040000}"/>
    <cellStyle name="Comma 3 7 2 2" xfId="2170" xr:uid="{00000000-0005-0000-0000-0000BE040000}"/>
    <cellStyle name="Comma 3 7 2 2 2" xfId="2171" xr:uid="{00000000-0005-0000-0000-0000BF040000}"/>
    <cellStyle name="Comma 3 7 2 2 2 2" xfId="3427" xr:uid="{72B91FF9-6FBE-497C-9863-48AC6671404E}"/>
    <cellStyle name="Comma 3 7 2 2 2 2 2" xfId="3930" xr:uid="{E4EEFB0D-5584-4BB4-9162-89246D6389E0}"/>
    <cellStyle name="Comma 3 7 2 2 2 2 2 2" xfId="4932" xr:uid="{D463519A-6DE7-4C0E-B53A-FDD4BD1054CE}"/>
    <cellStyle name="Comma 3 7 2 2 2 2 3" xfId="4431" xr:uid="{287F4CDA-9B1E-4AE9-989F-9CBE85B827AD}"/>
    <cellStyle name="Comma 3 7 2 2 2 3" xfId="3682" xr:uid="{F26C7218-0DFA-44D4-BF2E-28C5CDF85959}"/>
    <cellStyle name="Comma 3 7 2 2 2 3 2" xfId="4684" xr:uid="{D69B776A-5C28-4CFC-B2B1-2BA7FE7D0407}"/>
    <cellStyle name="Comma 3 7 2 2 2 4" xfId="4183" xr:uid="{C1A27CF9-1E3F-4931-9909-636BB7719F1E}"/>
    <cellStyle name="Comma 3 7 2 2 2 5" xfId="3179" xr:uid="{26694816-05F6-43AD-8A2C-B153C6130C11}"/>
    <cellStyle name="Comma 3 7 2 2 3" xfId="3303" xr:uid="{5E7B062E-E346-4B01-9940-7736CE2AB88C}"/>
    <cellStyle name="Comma 3 7 2 2 3 2" xfId="3806" xr:uid="{53D74D5E-E279-4D07-9B07-D74EFD62CA1B}"/>
    <cellStyle name="Comma 3 7 2 2 3 2 2" xfId="4808" xr:uid="{9AAB4368-D8AE-448D-9226-E881E26F618A}"/>
    <cellStyle name="Comma 3 7 2 2 3 3" xfId="4307" xr:uid="{79C62B28-7DD9-4159-8E2E-61501DB14D59}"/>
    <cellStyle name="Comma 3 7 2 2 4" xfId="3558" xr:uid="{FA5DAF53-9EC8-4ADA-8192-4734506A7EF6}"/>
    <cellStyle name="Comma 3 7 2 2 4 2" xfId="4560" xr:uid="{472547EF-710C-4CDA-99DC-04BBE1EE3DBE}"/>
    <cellStyle name="Comma 3 7 2 2 5" xfId="4059" xr:uid="{F4A9BD54-D4F4-4DE9-A74A-7F4E05785F25}"/>
    <cellStyle name="Comma 3 7 2 2 6" xfId="3055" xr:uid="{9549E64A-AC37-43FB-B2DC-05D7AD1A14D0}"/>
    <cellStyle name="Comma 3 7 2 3" xfId="2172" xr:uid="{00000000-0005-0000-0000-0000C0040000}"/>
    <cellStyle name="Comma 3 7 2 3 2" xfId="3379" xr:uid="{25C695A5-1BB0-4127-B258-19BCB6F11368}"/>
    <cellStyle name="Comma 3 7 2 3 2 2" xfId="3882" xr:uid="{13B7CB25-86EE-4E76-96F9-0A1666803947}"/>
    <cellStyle name="Comma 3 7 2 3 2 2 2" xfId="4884" xr:uid="{FBE595E6-D3AC-4488-892C-279BA4A4FC5D}"/>
    <cellStyle name="Comma 3 7 2 3 2 3" xfId="4383" xr:uid="{FB02B654-046A-459A-859F-A7F3A5787FAC}"/>
    <cellStyle name="Comma 3 7 2 3 3" xfId="3634" xr:uid="{F579CAFE-5370-4566-AB34-AFCBC25A3E5C}"/>
    <cellStyle name="Comma 3 7 2 3 3 2" xfId="4636" xr:uid="{ADCB932D-6259-4F55-9815-4B415D6CA96F}"/>
    <cellStyle name="Comma 3 7 2 3 4" xfId="4135" xr:uid="{7A030EF3-1C12-41A1-A480-B21D678AA8A3}"/>
    <cellStyle name="Comma 3 7 2 3 5" xfId="3131" xr:uid="{7415B2F2-F0CD-4DF6-BB6E-24862A14B53E}"/>
    <cellStyle name="Comma 3 7 2 4" xfId="3255" xr:uid="{070C692D-5E33-43DC-8ED9-EEBEE0E26D81}"/>
    <cellStyle name="Comma 3 7 2 4 2" xfId="3758" xr:uid="{19CEB68B-859E-4F6F-82BD-08BF3B32B175}"/>
    <cellStyle name="Comma 3 7 2 4 2 2" xfId="4760" xr:uid="{A0588E35-F564-4DF5-A8FE-2BD315EC2A17}"/>
    <cellStyle name="Comma 3 7 2 4 3" xfId="4259" xr:uid="{DF7A13DE-9E4C-4E12-BE4C-08AF0EB59C83}"/>
    <cellStyle name="Comma 3 7 2 5" xfId="3510" xr:uid="{010E167A-F5EB-42B0-AE14-74EBCF4C2E0F}"/>
    <cellStyle name="Comma 3 7 2 5 2" xfId="4512" xr:uid="{9155929F-700C-4465-9079-E3C6D29C3C79}"/>
    <cellStyle name="Comma 3 7 2 6" xfId="4011" xr:uid="{3682C172-E79E-455A-A312-3D1843DD2A4B}"/>
    <cellStyle name="Comma 3 7 2 7" xfId="3007" xr:uid="{BF03435D-86F9-40DC-A494-3DCCBBC4194B}"/>
    <cellStyle name="Comma 3 7 3" xfId="2173" xr:uid="{00000000-0005-0000-0000-0000C1040000}"/>
    <cellStyle name="Comma 3 7 3 2" xfId="2174" xr:uid="{00000000-0005-0000-0000-0000C2040000}"/>
    <cellStyle name="Comma 3 7 3 2 2" xfId="2175" xr:uid="{00000000-0005-0000-0000-0000C3040000}"/>
    <cellStyle name="Comma 3 7 3 2 2 2" xfId="3428" xr:uid="{E7614310-1E8C-4121-AE13-04A6A09E1BFC}"/>
    <cellStyle name="Comma 3 7 3 2 2 2 2" xfId="3931" xr:uid="{6EF32E0B-4022-485C-B680-5FB9E0233A92}"/>
    <cellStyle name="Comma 3 7 3 2 2 2 2 2" xfId="4933" xr:uid="{95CA2AC3-B41C-4276-A924-08874B8AB224}"/>
    <cellStyle name="Comma 3 7 3 2 2 2 3" xfId="4432" xr:uid="{73D3C845-B513-4179-95FF-5E60B78C0E2B}"/>
    <cellStyle name="Comma 3 7 3 2 2 3" xfId="3683" xr:uid="{DC7995CE-CC79-43BC-8B68-651C7E2E9020}"/>
    <cellStyle name="Comma 3 7 3 2 2 3 2" xfId="4685" xr:uid="{359D698F-B10C-43BB-86FE-71FBD426CEDF}"/>
    <cellStyle name="Comma 3 7 3 2 2 4" xfId="4184" xr:uid="{54BA2ED7-7CFA-4D5B-B84F-EA1812C09E00}"/>
    <cellStyle name="Comma 3 7 3 2 2 5" xfId="3180" xr:uid="{97A8CE76-F00F-4E0A-B628-C4208065C95A}"/>
    <cellStyle name="Comma 3 7 3 2 3" xfId="3304" xr:uid="{17BDCBB4-15C8-476D-A218-DCF31A2A8D34}"/>
    <cellStyle name="Comma 3 7 3 2 3 2" xfId="3807" xr:uid="{D3288BD0-93E3-4BE9-AE17-3F4B35377A91}"/>
    <cellStyle name="Comma 3 7 3 2 3 2 2" xfId="4809" xr:uid="{AF0BB9AB-384E-456B-A4C2-61A4F058A18A}"/>
    <cellStyle name="Comma 3 7 3 2 3 3" xfId="4308" xr:uid="{28B504E0-2204-427A-8B8F-C0563A84F4E5}"/>
    <cellStyle name="Comma 3 7 3 2 4" xfId="3559" xr:uid="{F1C2B2A4-8420-43FF-80EC-9A2553E902D4}"/>
    <cellStyle name="Comma 3 7 3 2 4 2" xfId="4561" xr:uid="{366A7B88-5C29-4696-BC78-D940C0DC2071}"/>
    <cellStyle name="Comma 3 7 3 2 5" xfId="4060" xr:uid="{77674122-2EEA-4F01-B54F-9A02FF91A6C9}"/>
    <cellStyle name="Comma 3 7 3 2 6" xfId="3056" xr:uid="{C032574B-CE04-4F75-808F-77118F027D00}"/>
    <cellStyle name="Comma 3 7 3 3" xfId="2176" xr:uid="{00000000-0005-0000-0000-0000C4040000}"/>
    <cellStyle name="Comma 3 7 3 3 2" xfId="3399" xr:uid="{34415958-1E5C-4C97-88D4-697D795D23E5}"/>
    <cellStyle name="Comma 3 7 3 3 2 2" xfId="3902" xr:uid="{26462AD0-DFE9-4783-AAAF-58D192AA8D22}"/>
    <cellStyle name="Comma 3 7 3 3 2 2 2" xfId="4904" xr:uid="{CD0E2D01-1F92-4D2F-88E7-E25F7DC03CFA}"/>
    <cellStyle name="Comma 3 7 3 3 2 3" xfId="4403" xr:uid="{0450F645-6E39-4318-9881-B9A37BA3AA93}"/>
    <cellStyle name="Comma 3 7 3 3 3" xfId="3654" xr:uid="{9CF39D16-9DF5-4075-96EF-44ADDA3A27D4}"/>
    <cellStyle name="Comma 3 7 3 3 3 2" xfId="4656" xr:uid="{B78DF09D-70A6-4CF6-9629-B3DCCA479679}"/>
    <cellStyle name="Comma 3 7 3 3 4" xfId="4155" xr:uid="{B0BB13EF-1C87-43A0-BD59-C4015FDC0A8E}"/>
    <cellStyle name="Comma 3 7 3 3 5" xfId="3151" xr:uid="{8E4EDAA0-AED9-480E-9715-9D4D104273D0}"/>
    <cellStyle name="Comma 3 7 3 4" xfId="3275" xr:uid="{F4879D02-DE1F-4BB0-A1D9-6F39DC3B0C82}"/>
    <cellStyle name="Comma 3 7 3 4 2" xfId="3778" xr:uid="{4141E2F1-E452-4340-8452-5D7F4629FD35}"/>
    <cellStyle name="Comma 3 7 3 4 2 2" xfId="4780" xr:uid="{3ED75666-2F8D-434F-892F-06ABD7594780}"/>
    <cellStyle name="Comma 3 7 3 4 3" xfId="4279" xr:uid="{02FCECE2-982D-43CE-B8AF-23EFAC6C1DBF}"/>
    <cellStyle name="Comma 3 7 3 5" xfId="3530" xr:uid="{2FC30C5C-5A0F-4C71-B903-43A447532B42}"/>
    <cellStyle name="Comma 3 7 3 5 2" xfId="4532" xr:uid="{3E6E71EE-181A-4DA9-95B3-4B4F8BB70FCB}"/>
    <cellStyle name="Comma 3 7 3 6" xfId="4031" xr:uid="{E6AF45CE-8442-4B7D-AC9F-73B8755DE939}"/>
    <cellStyle name="Comma 3 7 3 7" xfId="3027" xr:uid="{B2926C25-9F2A-4A90-9DD3-E5463D4012AF}"/>
    <cellStyle name="Comma 3 7 4" xfId="2177" xr:uid="{00000000-0005-0000-0000-0000C5040000}"/>
    <cellStyle name="Comma 3 7 4 2" xfId="2178" xr:uid="{00000000-0005-0000-0000-0000C6040000}"/>
    <cellStyle name="Comma 3 7 4 2 2" xfId="3426" xr:uid="{167CDB14-4E31-457C-8BF8-CB18B7F045AC}"/>
    <cellStyle name="Comma 3 7 4 2 2 2" xfId="3929" xr:uid="{70F9BCAF-A80D-44AA-AEE3-C010CC03ECE7}"/>
    <cellStyle name="Comma 3 7 4 2 2 2 2" xfId="4931" xr:uid="{2709F9F5-C5A1-434E-ABB4-056FFAC1E7FF}"/>
    <cellStyle name="Comma 3 7 4 2 2 3" xfId="4430" xr:uid="{948D06EE-5AC7-4656-8BBE-D9DC11C138D2}"/>
    <cellStyle name="Comma 3 7 4 2 3" xfId="3681" xr:uid="{B0587A55-FB48-433F-BA51-74C730455531}"/>
    <cellStyle name="Comma 3 7 4 2 3 2" xfId="4683" xr:uid="{ADA2E391-F282-4C8A-BBE6-35129D552A0E}"/>
    <cellStyle name="Comma 3 7 4 2 4" xfId="4182" xr:uid="{F440814E-BA05-4BDE-B13A-395BC7BBEFD8}"/>
    <cellStyle name="Comma 3 7 4 2 5" xfId="3178" xr:uid="{B5EB2199-C0E3-4403-AC9A-0B55B3126F91}"/>
    <cellStyle name="Comma 3 7 4 3" xfId="3302" xr:uid="{5FACEAF6-416B-41E7-9691-E4424BA9B7A3}"/>
    <cellStyle name="Comma 3 7 4 3 2" xfId="3805" xr:uid="{A0768D96-4A60-4FA0-BC3A-6E2DDAAADB00}"/>
    <cellStyle name="Comma 3 7 4 3 2 2" xfId="4807" xr:uid="{3EBF6A48-9690-4283-B480-F9A8A529C6DC}"/>
    <cellStyle name="Comma 3 7 4 3 3" xfId="4306" xr:uid="{35820F64-1C28-4A89-A3E3-8A872D08E50B}"/>
    <cellStyle name="Comma 3 7 4 4" xfId="3557" xr:uid="{1C7AEF4C-5BE1-497C-B9E7-A12F314E4CB7}"/>
    <cellStyle name="Comma 3 7 4 4 2" xfId="4559" xr:uid="{79E2E6CC-8F0B-4967-A769-2F32DA23C808}"/>
    <cellStyle name="Comma 3 7 4 5" xfId="4058" xr:uid="{E01A3C37-700A-49E2-A559-C619665F2A3B}"/>
    <cellStyle name="Comma 3 7 4 6" xfId="3054" xr:uid="{DCAACCCA-FDB8-4260-9674-70B0EAD43CF6}"/>
    <cellStyle name="Comma 3 7 5" xfId="2179" xr:uid="{00000000-0005-0000-0000-0000C7040000}"/>
    <cellStyle name="Comma 3 7 5 2" xfId="3357" xr:uid="{F0F05DD8-AFCE-483F-85E3-F370A75F294A}"/>
    <cellStyle name="Comma 3 7 5 2 2" xfId="3860" xr:uid="{263ED364-EB88-4CD9-9E60-B9C41436B3B1}"/>
    <cellStyle name="Comma 3 7 5 2 2 2" xfId="4862" xr:uid="{E1098A85-EDC9-44A4-B04F-06BFB36D4E98}"/>
    <cellStyle name="Comma 3 7 5 2 3" xfId="4361" xr:uid="{E2011C34-39E8-4630-9DCA-2D802B51DFE9}"/>
    <cellStyle name="Comma 3 7 5 3" xfId="3612" xr:uid="{E6EB048E-F85E-4A39-A555-1AB69546DD48}"/>
    <cellStyle name="Comma 3 7 5 3 2" xfId="4614" xr:uid="{70AE3A21-7B40-4854-8A23-7BA6FF6FB318}"/>
    <cellStyle name="Comma 3 7 5 4" xfId="4113" xr:uid="{0C09476A-29AB-40DE-B1DD-CC3C41F6FC01}"/>
    <cellStyle name="Comma 3 7 5 5" xfId="3109" xr:uid="{09DCB1FE-23F0-44D2-933C-A71A8C09C5A4}"/>
    <cellStyle name="Comma 3 7 6" xfId="3233" xr:uid="{F8CC2613-BADF-4CC5-BE05-21EB14F69D9E}"/>
    <cellStyle name="Comma 3 7 6 2" xfId="3736" xr:uid="{AAB15413-6AD6-4E4A-B8A2-5F5A4A8A1C15}"/>
    <cellStyle name="Comma 3 7 6 2 2" xfId="4738" xr:uid="{02A8070E-50DF-43AD-8574-EE381A8CFE4A}"/>
    <cellStyle name="Comma 3 7 6 3" xfId="4237" xr:uid="{F7123989-701B-4A12-8D73-91133C01C4E4}"/>
    <cellStyle name="Comma 3 7 7" xfId="3488" xr:uid="{CA5CDF70-B740-4C0E-86E1-7677AF35BDA2}"/>
    <cellStyle name="Comma 3 7 7 2" xfId="4490" xr:uid="{03F305EF-F836-4EED-A70B-F19FB6B36E76}"/>
    <cellStyle name="Comma 3 7 8" xfId="3989" xr:uid="{B74E2F74-95A9-4CC4-BFBF-F625287D485A}"/>
    <cellStyle name="Comma 3 7 9" xfId="2985" xr:uid="{8BD6DAD5-628F-4EB0-A463-E6E187ED0989}"/>
    <cellStyle name="Comma 3 8" xfId="2180" xr:uid="{00000000-0005-0000-0000-0000C8040000}"/>
    <cellStyle name="Comma 3 8 2" xfId="2181" xr:uid="{00000000-0005-0000-0000-0000C9040000}"/>
    <cellStyle name="Comma 3 8 2 2" xfId="2182" xr:uid="{00000000-0005-0000-0000-0000CA040000}"/>
    <cellStyle name="Comma 3 8 2 2 2" xfId="2183" xr:uid="{00000000-0005-0000-0000-0000CB040000}"/>
    <cellStyle name="Comma 3 8 2 2 2 2" xfId="3430" xr:uid="{3826423F-01F9-4DD3-B676-D9EBA68DD6C7}"/>
    <cellStyle name="Comma 3 8 2 2 2 2 2" xfId="3933" xr:uid="{AACE9C59-1574-4444-A93E-1CF83F2A6E82}"/>
    <cellStyle name="Comma 3 8 2 2 2 2 2 2" xfId="4935" xr:uid="{22D76346-F8C3-4CDF-8997-1847E0685F0A}"/>
    <cellStyle name="Comma 3 8 2 2 2 2 3" xfId="4434" xr:uid="{831E31A1-E436-49BA-BFB2-BD05D8A901FA}"/>
    <cellStyle name="Comma 3 8 2 2 2 3" xfId="3685" xr:uid="{3FEA9314-5544-49E5-9F56-452E40D27587}"/>
    <cellStyle name="Comma 3 8 2 2 2 3 2" xfId="4687" xr:uid="{E5525D77-4A39-48EA-86FD-7D203393C687}"/>
    <cellStyle name="Comma 3 8 2 2 2 4" xfId="4186" xr:uid="{C35C2138-3399-4154-A894-CB03D90EF6C4}"/>
    <cellStyle name="Comma 3 8 2 2 2 5" xfId="3182" xr:uid="{CD4982A3-6530-49C8-A3A6-801D25D0CFBF}"/>
    <cellStyle name="Comma 3 8 2 2 3" xfId="3306" xr:uid="{D94CB4EB-0250-4C98-B30C-B5823C4D74A9}"/>
    <cellStyle name="Comma 3 8 2 2 3 2" xfId="3809" xr:uid="{01A5B37F-D7F9-4CA9-9A66-5D1D6FDD59C5}"/>
    <cellStyle name="Comma 3 8 2 2 3 2 2" xfId="4811" xr:uid="{715283FB-6B30-47C7-A065-286A54583A2A}"/>
    <cellStyle name="Comma 3 8 2 2 3 3" xfId="4310" xr:uid="{00F9B72D-3816-4762-99DE-E560A55B20AD}"/>
    <cellStyle name="Comma 3 8 2 2 4" xfId="3561" xr:uid="{A76ED155-03C2-4B76-B2DD-0F65B2C1EB80}"/>
    <cellStyle name="Comma 3 8 2 2 4 2" xfId="4563" xr:uid="{B11D92B6-948C-41B5-B59E-3238026E431A}"/>
    <cellStyle name="Comma 3 8 2 2 5" xfId="4062" xr:uid="{C744FB16-C9C5-4050-BC31-787490E8850D}"/>
    <cellStyle name="Comma 3 8 2 2 6" xfId="3058" xr:uid="{D9BD87C7-E219-4344-9A15-E2E6CA450002}"/>
    <cellStyle name="Comma 3 8 2 3" xfId="2184" xr:uid="{00000000-0005-0000-0000-0000CC040000}"/>
    <cellStyle name="Comma 3 8 2 3 2" xfId="3381" xr:uid="{9EE777EA-3435-47FC-8D28-82893AB514A5}"/>
    <cellStyle name="Comma 3 8 2 3 2 2" xfId="3884" xr:uid="{9606EE88-0CA9-4A39-8AD2-A3D404835552}"/>
    <cellStyle name="Comma 3 8 2 3 2 2 2" xfId="4886" xr:uid="{9291011E-FE6D-4CE3-BDC2-4845CCC775F8}"/>
    <cellStyle name="Comma 3 8 2 3 2 3" xfId="4385" xr:uid="{E6EA55E3-4D72-4A7C-B7D4-A2D204A47A12}"/>
    <cellStyle name="Comma 3 8 2 3 3" xfId="3636" xr:uid="{7B2C6739-AA5C-405B-9551-3AE5DB017A05}"/>
    <cellStyle name="Comma 3 8 2 3 3 2" xfId="4638" xr:uid="{603462D0-BD9A-46BA-819C-255B173A3130}"/>
    <cellStyle name="Comma 3 8 2 3 4" xfId="4137" xr:uid="{86D562DB-A9E1-49E4-ABA3-7D5A0DFDB645}"/>
    <cellStyle name="Comma 3 8 2 3 5" xfId="3133" xr:uid="{9AEF380C-5CDF-4E07-A865-AB958A951D7B}"/>
    <cellStyle name="Comma 3 8 2 4" xfId="3257" xr:uid="{6E69085E-CAF6-49ED-94C4-C103F444181D}"/>
    <cellStyle name="Comma 3 8 2 4 2" xfId="3760" xr:uid="{496F4C6C-AFC5-4E14-A998-E7CA9D196747}"/>
    <cellStyle name="Comma 3 8 2 4 2 2" xfId="4762" xr:uid="{39E1AD68-E52D-4438-B366-5844AA7A1610}"/>
    <cellStyle name="Comma 3 8 2 4 3" xfId="4261" xr:uid="{56F448C2-17A9-4635-A8DE-0F2E0D418375}"/>
    <cellStyle name="Comma 3 8 2 5" xfId="3512" xr:uid="{ED428944-81DC-4C0F-9302-A34EC3EC1795}"/>
    <cellStyle name="Comma 3 8 2 5 2" xfId="4514" xr:uid="{B7E63223-05CB-45F4-9304-E1902AC1E99A}"/>
    <cellStyle name="Comma 3 8 2 6" xfId="4013" xr:uid="{B6CC90AE-AE99-4CFC-8D0E-6C4CF348DE2C}"/>
    <cellStyle name="Comma 3 8 2 7" xfId="3009" xr:uid="{C5FDAFB5-46E2-4EDB-9288-ED0E5858020D}"/>
    <cellStyle name="Comma 3 8 3" xfId="2185" xr:uid="{00000000-0005-0000-0000-0000CD040000}"/>
    <cellStyle name="Comma 3 8 3 2" xfId="2186" xr:uid="{00000000-0005-0000-0000-0000CE040000}"/>
    <cellStyle name="Comma 3 8 3 2 2" xfId="2187" xr:uid="{00000000-0005-0000-0000-0000CF040000}"/>
    <cellStyle name="Comma 3 8 3 2 2 2" xfId="3431" xr:uid="{1065B895-381E-4F6A-8710-467260327699}"/>
    <cellStyle name="Comma 3 8 3 2 2 2 2" xfId="3934" xr:uid="{5EBB5F0C-D0A7-4E1C-976D-0EB2897F1FAD}"/>
    <cellStyle name="Comma 3 8 3 2 2 2 2 2" xfId="4936" xr:uid="{423D8D9B-95E9-4C3A-BEBC-5B95C3794418}"/>
    <cellStyle name="Comma 3 8 3 2 2 2 3" xfId="4435" xr:uid="{76EC5FA6-106B-4E37-A34B-1F3185516655}"/>
    <cellStyle name="Comma 3 8 3 2 2 3" xfId="3686" xr:uid="{79E0199B-8A5F-4C7A-A38D-88404891E5F3}"/>
    <cellStyle name="Comma 3 8 3 2 2 3 2" xfId="4688" xr:uid="{180BAFD3-C777-4BC5-A05E-3680CFCD091D}"/>
    <cellStyle name="Comma 3 8 3 2 2 4" xfId="4187" xr:uid="{75A30BCF-A011-45E3-B644-73CB2C782F56}"/>
    <cellStyle name="Comma 3 8 3 2 2 5" xfId="3183" xr:uid="{CD53463E-B463-4A42-AF3C-E3A16E7F290F}"/>
    <cellStyle name="Comma 3 8 3 2 3" xfId="3307" xr:uid="{B655F4C3-19C5-415B-A7E8-C77137EF0673}"/>
    <cellStyle name="Comma 3 8 3 2 3 2" xfId="3810" xr:uid="{CB0A6F50-4B30-4D17-B083-7BB777F54166}"/>
    <cellStyle name="Comma 3 8 3 2 3 2 2" xfId="4812" xr:uid="{560BC697-A7E7-4823-9766-016AFAFB0BA5}"/>
    <cellStyle name="Comma 3 8 3 2 3 3" xfId="4311" xr:uid="{408011D3-0D65-457C-99E2-E3517AB013B6}"/>
    <cellStyle name="Comma 3 8 3 2 4" xfId="3562" xr:uid="{1D5FBCF5-3688-4E5B-ABE0-C7FCED2F9104}"/>
    <cellStyle name="Comma 3 8 3 2 4 2" xfId="4564" xr:uid="{5C6BB406-C1D1-4C18-BB53-4ACD08F7494F}"/>
    <cellStyle name="Comma 3 8 3 2 5" xfId="4063" xr:uid="{38731C04-D039-400C-B930-445EA2AF8C7B}"/>
    <cellStyle name="Comma 3 8 3 2 6" xfId="3059" xr:uid="{EAC6C959-0816-4AE2-B07D-BE9A4248D132}"/>
    <cellStyle name="Comma 3 8 3 3" xfId="2188" xr:uid="{00000000-0005-0000-0000-0000D0040000}"/>
    <cellStyle name="Comma 3 8 3 3 2" xfId="3401" xr:uid="{6430EFDC-3DB6-48D2-A71B-FC8646D7DCE3}"/>
    <cellStyle name="Comma 3 8 3 3 2 2" xfId="3904" xr:uid="{C41C3E6E-8E7B-452A-961A-4788D3BACEBA}"/>
    <cellStyle name="Comma 3 8 3 3 2 2 2" xfId="4906" xr:uid="{C2A0684B-7AA8-49D1-9610-EB1B9D84F943}"/>
    <cellStyle name="Comma 3 8 3 3 2 3" xfId="4405" xr:uid="{27D46606-5045-4FDB-96AF-6CC96D40EE79}"/>
    <cellStyle name="Comma 3 8 3 3 3" xfId="3656" xr:uid="{1DA892BF-1D42-4811-8363-6C098D12981D}"/>
    <cellStyle name="Comma 3 8 3 3 3 2" xfId="4658" xr:uid="{3D1076A5-FE42-4B2E-9753-BA47ABAC66A5}"/>
    <cellStyle name="Comma 3 8 3 3 4" xfId="4157" xr:uid="{CAE6F6D7-3972-4EFC-8288-4D7EDF70DB48}"/>
    <cellStyle name="Comma 3 8 3 3 5" xfId="3153" xr:uid="{EB81DE04-3E10-4B75-8598-7254203EAF0E}"/>
    <cellStyle name="Comma 3 8 3 4" xfId="3277" xr:uid="{0E161210-F1DE-4EFB-AC73-4BB65B6B9750}"/>
    <cellStyle name="Comma 3 8 3 4 2" xfId="3780" xr:uid="{ADFB78A6-F957-44A4-AE39-E19FF67A44B4}"/>
    <cellStyle name="Comma 3 8 3 4 2 2" xfId="4782" xr:uid="{8FE13440-B5CB-45D8-B78F-870CED7480F0}"/>
    <cellStyle name="Comma 3 8 3 4 3" xfId="4281" xr:uid="{1FFB9986-D61F-4D48-940B-5892AC06C97F}"/>
    <cellStyle name="Comma 3 8 3 5" xfId="3532" xr:uid="{E25B07C4-6EEC-4278-998C-6CF920FF662C}"/>
    <cellStyle name="Comma 3 8 3 5 2" xfId="4534" xr:uid="{D505FDFA-0620-4989-8D04-7F1B7C2305B2}"/>
    <cellStyle name="Comma 3 8 3 6" xfId="4033" xr:uid="{382B5759-FD0E-424A-973F-B90781DBFD2C}"/>
    <cellStyle name="Comma 3 8 3 7" xfId="3029" xr:uid="{0F7DA12B-1855-4360-A689-D640A8CC371C}"/>
    <cellStyle name="Comma 3 8 4" xfId="2189" xr:uid="{00000000-0005-0000-0000-0000D1040000}"/>
    <cellStyle name="Comma 3 8 4 2" xfId="2190" xr:uid="{00000000-0005-0000-0000-0000D2040000}"/>
    <cellStyle name="Comma 3 8 4 2 2" xfId="3429" xr:uid="{A955A81D-7709-4FC4-B61E-24027F28BC77}"/>
    <cellStyle name="Comma 3 8 4 2 2 2" xfId="3932" xr:uid="{5995EA7E-62A0-4866-9BCA-DB7DDA452D31}"/>
    <cellStyle name="Comma 3 8 4 2 2 2 2" xfId="4934" xr:uid="{605943C2-4094-4243-AD76-6834FB8BFADA}"/>
    <cellStyle name="Comma 3 8 4 2 2 3" xfId="4433" xr:uid="{21A87B02-882F-4849-B565-C8950D43CF00}"/>
    <cellStyle name="Comma 3 8 4 2 3" xfId="3684" xr:uid="{CC0A6C85-FA03-49BB-AE64-C2A8955F7309}"/>
    <cellStyle name="Comma 3 8 4 2 3 2" xfId="4686" xr:uid="{2E614B05-075D-4D66-84E7-14720E1CA270}"/>
    <cellStyle name="Comma 3 8 4 2 4" xfId="4185" xr:uid="{FAF75E55-0532-4806-979E-26A46414E112}"/>
    <cellStyle name="Comma 3 8 4 2 5" xfId="3181" xr:uid="{F7D76AD2-678F-436D-A26E-AC94906C9846}"/>
    <cellStyle name="Comma 3 8 4 3" xfId="3305" xr:uid="{142F1E12-95EF-4B57-AA44-A73E5A7F9DD3}"/>
    <cellStyle name="Comma 3 8 4 3 2" xfId="3808" xr:uid="{D77ABCB0-8B24-43F7-8A0E-F34A2E0BCDE1}"/>
    <cellStyle name="Comma 3 8 4 3 2 2" xfId="4810" xr:uid="{54A9CC80-4064-417B-BD10-92E3A6BB807C}"/>
    <cellStyle name="Comma 3 8 4 3 3" xfId="4309" xr:uid="{DCE48EB4-D599-47CB-B232-AA9AC0C20428}"/>
    <cellStyle name="Comma 3 8 4 4" xfId="3560" xr:uid="{6A830CF8-B318-40F4-89E9-5FB002DF820D}"/>
    <cellStyle name="Comma 3 8 4 4 2" xfId="4562" xr:uid="{2A65C782-3888-41A3-8D6B-755ACFE1CEB0}"/>
    <cellStyle name="Comma 3 8 4 5" xfId="4061" xr:uid="{BF87102E-2770-4113-A553-14E80EE8BC4E}"/>
    <cellStyle name="Comma 3 8 4 6" xfId="3057" xr:uid="{2D245926-D821-44C1-A641-87C08B60EABD}"/>
    <cellStyle name="Comma 3 8 5" xfId="2191" xr:uid="{00000000-0005-0000-0000-0000D3040000}"/>
    <cellStyle name="Comma 3 8 5 2" xfId="3359" xr:uid="{9F1B6D69-6EED-4BE1-83DA-AA527D33C05D}"/>
    <cellStyle name="Comma 3 8 5 2 2" xfId="3862" xr:uid="{6FFD58DB-F08C-4916-9BA6-BC147B2DB766}"/>
    <cellStyle name="Comma 3 8 5 2 2 2" xfId="4864" xr:uid="{B7224F25-2408-48CA-A671-67444646C347}"/>
    <cellStyle name="Comma 3 8 5 2 3" xfId="4363" xr:uid="{70350B0D-49A6-423C-8AD8-98C5D0C787B0}"/>
    <cellStyle name="Comma 3 8 5 3" xfId="3614" xr:uid="{186F232A-B3B2-436F-A29B-B8CD78633E2A}"/>
    <cellStyle name="Comma 3 8 5 3 2" xfId="4616" xr:uid="{4E88ED47-AE9B-4A54-921A-4570582CF929}"/>
    <cellStyle name="Comma 3 8 5 4" xfId="4115" xr:uid="{1BD059B3-E6EA-458E-95EF-98F51B28A927}"/>
    <cellStyle name="Comma 3 8 5 5" xfId="3111" xr:uid="{BB1DA7D5-D457-420A-A979-A480845FAAC0}"/>
    <cellStyle name="Comma 3 8 6" xfId="3235" xr:uid="{870B152A-EA5A-4748-8A29-0E92FE5319D6}"/>
    <cellStyle name="Comma 3 8 6 2" xfId="3738" xr:uid="{8F8F570B-6A48-4A07-8BB9-C2BE131E6F42}"/>
    <cellStyle name="Comma 3 8 6 2 2" xfId="4740" xr:uid="{D501364E-FA5C-4A81-A50D-A45D022397F2}"/>
    <cellStyle name="Comma 3 8 6 3" xfId="4239" xr:uid="{3D0C4C53-C620-4F10-B764-98E664FE47C1}"/>
    <cellStyle name="Comma 3 8 7" xfId="3490" xr:uid="{F1942CDE-9280-4F6B-9472-CF453A432BDB}"/>
    <cellStyle name="Comma 3 8 7 2" xfId="4492" xr:uid="{FE5D4D62-D939-4707-9B0B-43ECC568935A}"/>
    <cellStyle name="Comma 3 8 8" xfId="3991" xr:uid="{A4AD7C62-0AC4-4A52-9D1B-FD8AD9105A63}"/>
    <cellStyle name="Comma 3 8 9" xfId="2987" xr:uid="{7E0F0E8A-23D8-4B0B-98CA-2B2D06BC6146}"/>
    <cellStyle name="Comma 3 9" xfId="2192" xr:uid="{00000000-0005-0000-0000-0000D4040000}"/>
    <cellStyle name="Comma 3 9 2" xfId="2193" xr:uid="{00000000-0005-0000-0000-0000D5040000}"/>
    <cellStyle name="Comma 3 9 2 2" xfId="2194" xr:uid="{00000000-0005-0000-0000-0000D6040000}"/>
    <cellStyle name="Comma 3 9 2 2 2" xfId="2195" xr:uid="{00000000-0005-0000-0000-0000D7040000}"/>
    <cellStyle name="Comma 3 9 2 2 2 2" xfId="3433" xr:uid="{8176E6D1-70AA-4CF9-AEAB-CBBE05EEF8F0}"/>
    <cellStyle name="Comma 3 9 2 2 2 2 2" xfId="3936" xr:uid="{44ABD6A8-DB7D-4ED9-9387-040127C32F57}"/>
    <cellStyle name="Comma 3 9 2 2 2 2 2 2" xfId="4938" xr:uid="{031729D2-FBD1-47DE-9722-C32057823B5E}"/>
    <cellStyle name="Comma 3 9 2 2 2 2 3" xfId="4437" xr:uid="{55E45E1A-E1CF-4784-AA1C-810831A60B8D}"/>
    <cellStyle name="Comma 3 9 2 2 2 3" xfId="3688" xr:uid="{D5D1F0D3-709B-49BD-8EED-84E0962FE50F}"/>
    <cellStyle name="Comma 3 9 2 2 2 3 2" xfId="4690" xr:uid="{5DB51F17-4918-4805-8EAF-252FBC830143}"/>
    <cellStyle name="Comma 3 9 2 2 2 4" xfId="4189" xr:uid="{8EED9A3F-73C7-4FD6-9FCA-40DC6D32933E}"/>
    <cellStyle name="Comma 3 9 2 2 2 5" xfId="3185" xr:uid="{90FAB3D8-E4F5-47E0-9B9E-EBB98195933B}"/>
    <cellStyle name="Comma 3 9 2 2 3" xfId="3309" xr:uid="{E5D068DF-98F9-4102-94C1-DBA2AAC4112E}"/>
    <cellStyle name="Comma 3 9 2 2 3 2" xfId="3812" xr:uid="{DE5F42DF-CBC1-4C0A-962A-DE5046C6948F}"/>
    <cellStyle name="Comma 3 9 2 2 3 2 2" xfId="4814" xr:uid="{0B9C871F-694B-48C0-AF2D-8569B2A498DD}"/>
    <cellStyle name="Comma 3 9 2 2 3 3" xfId="4313" xr:uid="{04F7C35C-A1ED-478E-A6FB-14E379FCF249}"/>
    <cellStyle name="Comma 3 9 2 2 4" xfId="3564" xr:uid="{AAA8CEC9-C7CA-41E9-9FCD-B86A67CA0A94}"/>
    <cellStyle name="Comma 3 9 2 2 4 2" xfId="4566" xr:uid="{A72D9D41-A2EB-410A-A801-3D8FD4449ABA}"/>
    <cellStyle name="Comma 3 9 2 2 5" xfId="4065" xr:uid="{37BAC82D-70FF-4710-8E38-62F4A2F37BDC}"/>
    <cellStyle name="Comma 3 9 2 2 6" xfId="3061" xr:uid="{E31D92AC-9203-4428-B64B-C332C8E78F97}"/>
    <cellStyle name="Comma 3 9 2 3" xfId="2196" xr:uid="{00000000-0005-0000-0000-0000D8040000}"/>
    <cellStyle name="Comma 3 9 2 3 2" xfId="3383" xr:uid="{7F377C1F-1C42-417E-8A78-35F1FB14D3C3}"/>
    <cellStyle name="Comma 3 9 2 3 2 2" xfId="3886" xr:uid="{BC7628EA-D4E2-48EE-A1EF-98C5C628C0B6}"/>
    <cellStyle name="Comma 3 9 2 3 2 2 2" xfId="4888" xr:uid="{00D0EBD6-1028-4FD6-A955-DBE1A8497EA7}"/>
    <cellStyle name="Comma 3 9 2 3 2 3" xfId="4387" xr:uid="{52E9F779-6EB5-4FF8-9C46-1CFCA5C0097B}"/>
    <cellStyle name="Comma 3 9 2 3 3" xfId="3638" xr:uid="{E79B1DF2-53EE-4915-963A-1E5B447CD39E}"/>
    <cellStyle name="Comma 3 9 2 3 3 2" xfId="4640" xr:uid="{912F9B08-444B-45D1-B222-860DF020D458}"/>
    <cellStyle name="Comma 3 9 2 3 4" xfId="4139" xr:uid="{5C050DE9-150E-402D-912F-E79ED39D94F8}"/>
    <cellStyle name="Comma 3 9 2 3 5" xfId="3135" xr:uid="{6F19D00C-24B0-4253-8DFF-258BBD02E9BB}"/>
    <cellStyle name="Comma 3 9 2 4" xfId="3259" xr:uid="{A1649028-FF3F-4846-B7AC-6C162726EE78}"/>
    <cellStyle name="Comma 3 9 2 4 2" xfId="3762" xr:uid="{83A34414-875F-459B-ABB8-0F92D6CBED33}"/>
    <cellStyle name="Comma 3 9 2 4 2 2" xfId="4764" xr:uid="{43B4BA63-07C5-4B82-8CD0-B0CE376F77A5}"/>
    <cellStyle name="Comma 3 9 2 4 3" xfId="4263" xr:uid="{B65FDDC3-D850-4D26-8E1E-721509931580}"/>
    <cellStyle name="Comma 3 9 2 5" xfId="3514" xr:uid="{300F4172-39BE-427C-859A-A548CEB6C2A4}"/>
    <cellStyle name="Comma 3 9 2 5 2" xfId="4516" xr:uid="{B0DA734B-5DDC-498A-A5CC-41025F210049}"/>
    <cellStyle name="Comma 3 9 2 6" xfId="4015" xr:uid="{031FC01D-7973-4C4F-99F7-FD5D06405DE1}"/>
    <cellStyle name="Comma 3 9 2 7" xfId="3011" xr:uid="{4EA30892-8B7E-44DA-AF22-BB057D9BA712}"/>
    <cellStyle name="Comma 3 9 3" xfId="2197" xr:uid="{00000000-0005-0000-0000-0000D9040000}"/>
    <cellStyle name="Comma 3 9 3 2" xfId="2198" xr:uid="{00000000-0005-0000-0000-0000DA040000}"/>
    <cellStyle name="Comma 3 9 3 2 2" xfId="2199" xr:uid="{00000000-0005-0000-0000-0000DB040000}"/>
    <cellStyle name="Comma 3 9 3 2 2 2" xfId="3434" xr:uid="{BB4714FB-B4F9-46B2-A406-BCC34EF36E3B}"/>
    <cellStyle name="Comma 3 9 3 2 2 2 2" xfId="3937" xr:uid="{9087DCCE-86A8-412A-80CB-145BD01D891D}"/>
    <cellStyle name="Comma 3 9 3 2 2 2 2 2" xfId="4939" xr:uid="{CF525230-C915-41AA-84E2-6099A1FAFF84}"/>
    <cellStyle name="Comma 3 9 3 2 2 2 3" xfId="4438" xr:uid="{EEB2A239-AF4B-4974-AC66-567B2B7E721C}"/>
    <cellStyle name="Comma 3 9 3 2 2 3" xfId="3689" xr:uid="{AF67C6FF-896E-4E12-9519-D2DCB330E2C9}"/>
    <cellStyle name="Comma 3 9 3 2 2 3 2" xfId="4691" xr:uid="{469AAD52-4FF3-4723-B884-D22E4829C9C5}"/>
    <cellStyle name="Comma 3 9 3 2 2 4" xfId="4190" xr:uid="{924EB295-E3E3-449C-B22C-4076FDE58ABF}"/>
    <cellStyle name="Comma 3 9 3 2 2 5" xfId="3186" xr:uid="{D41C7CA7-6A95-4D59-8E88-8238AD8A5325}"/>
    <cellStyle name="Comma 3 9 3 2 3" xfId="3310" xr:uid="{A55AB156-CA57-49C8-AE8C-CFB77D39C809}"/>
    <cellStyle name="Comma 3 9 3 2 3 2" xfId="3813" xr:uid="{18AB693F-1353-401B-A20E-1E12DD2A0B87}"/>
    <cellStyle name="Comma 3 9 3 2 3 2 2" xfId="4815" xr:uid="{247F4843-683F-4402-877E-424A5541F425}"/>
    <cellStyle name="Comma 3 9 3 2 3 3" xfId="4314" xr:uid="{E401E17F-9CA2-4A18-AAF4-52B40B01D973}"/>
    <cellStyle name="Comma 3 9 3 2 4" xfId="3565" xr:uid="{2CF2306B-9418-4AF4-8BC7-71D7A5AE63B2}"/>
    <cellStyle name="Comma 3 9 3 2 4 2" xfId="4567" xr:uid="{0CC87920-C1FE-4079-BDFB-6154A3FC7490}"/>
    <cellStyle name="Comma 3 9 3 2 5" xfId="4066" xr:uid="{3D2B93E1-8410-417E-91D7-20960CE58506}"/>
    <cellStyle name="Comma 3 9 3 2 6" xfId="3062" xr:uid="{44D5CBB3-5A0F-4024-96F1-2CB4DB7E4F56}"/>
    <cellStyle name="Comma 3 9 3 3" xfId="2200" xr:uid="{00000000-0005-0000-0000-0000DC040000}"/>
    <cellStyle name="Comma 3 9 3 3 2" xfId="3403" xr:uid="{C77E17EA-2CE4-4F0B-A83E-B410D1445170}"/>
    <cellStyle name="Comma 3 9 3 3 2 2" xfId="3906" xr:uid="{4396F61A-9FAE-4AD4-8127-EEC57B7A75AC}"/>
    <cellStyle name="Comma 3 9 3 3 2 2 2" xfId="4908" xr:uid="{F75F0BEC-1013-4E8D-AFC0-CC89BDDE57BD}"/>
    <cellStyle name="Comma 3 9 3 3 2 3" xfId="4407" xr:uid="{07B89C0A-4398-4869-8F54-A75C91244C7D}"/>
    <cellStyle name="Comma 3 9 3 3 3" xfId="3658" xr:uid="{BA8D3A18-5967-4472-9F09-49141CA17CFE}"/>
    <cellStyle name="Comma 3 9 3 3 3 2" xfId="4660" xr:uid="{26E77B72-D700-418A-911F-318AD5899515}"/>
    <cellStyle name="Comma 3 9 3 3 4" xfId="4159" xr:uid="{0722DB03-5A8F-4947-90BF-23DADAC3D8BC}"/>
    <cellStyle name="Comma 3 9 3 3 5" xfId="3155" xr:uid="{89F92283-4643-4CAE-8249-2783590AC330}"/>
    <cellStyle name="Comma 3 9 3 4" xfId="3279" xr:uid="{836C33F0-2DAD-421D-9F79-C53517470B7D}"/>
    <cellStyle name="Comma 3 9 3 4 2" xfId="3782" xr:uid="{D7418D4E-E17E-4F02-9B41-8A71316D7B9F}"/>
    <cellStyle name="Comma 3 9 3 4 2 2" xfId="4784" xr:uid="{8B210ECE-9C21-4A25-9D80-774EDB9FC61A}"/>
    <cellStyle name="Comma 3 9 3 4 3" xfId="4283" xr:uid="{D9CF374C-5993-47EE-A056-CC1EBD30E45B}"/>
    <cellStyle name="Comma 3 9 3 5" xfId="3534" xr:uid="{250BDE5F-3385-496C-B133-D799B00BFA2D}"/>
    <cellStyle name="Comma 3 9 3 5 2" xfId="4536" xr:uid="{0BEF8918-EC5D-4E5D-96FE-3E343E1B97E8}"/>
    <cellStyle name="Comma 3 9 3 6" xfId="4035" xr:uid="{20ED09B4-E6D3-4F5E-853E-8E65E77008F2}"/>
    <cellStyle name="Comma 3 9 3 7" xfId="3031" xr:uid="{4F4863A0-9BDF-4881-81D9-0F4C676DFCBE}"/>
    <cellStyle name="Comma 3 9 4" xfId="2201" xr:uid="{00000000-0005-0000-0000-0000DD040000}"/>
    <cellStyle name="Comma 3 9 4 2" xfId="2202" xr:uid="{00000000-0005-0000-0000-0000DE040000}"/>
    <cellStyle name="Comma 3 9 4 2 2" xfId="3432" xr:uid="{7DC9EDA5-1676-4F00-8BAC-2B6BCD727E9A}"/>
    <cellStyle name="Comma 3 9 4 2 2 2" xfId="3935" xr:uid="{F01DA57F-1E5E-4704-8D38-66A260D22D27}"/>
    <cellStyle name="Comma 3 9 4 2 2 2 2" xfId="4937" xr:uid="{9A33DA8D-6EBE-421E-A9C0-4B558A5D837A}"/>
    <cellStyle name="Comma 3 9 4 2 2 3" xfId="4436" xr:uid="{EB798156-E887-4A0C-9E6C-0E2B0589D20B}"/>
    <cellStyle name="Comma 3 9 4 2 3" xfId="3687" xr:uid="{899ECB02-A865-4222-9BFA-BBDA792F0C10}"/>
    <cellStyle name="Comma 3 9 4 2 3 2" xfId="4689" xr:uid="{2EE2C3D5-99DE-4B18-ACAB-B0AF1D5A460E}"/>
    <cellStyle name="Comma 3 9 4 2 4" xfId="4188" xr:uid="{D916CF09-A8F8-4E3C-8E83-DBA810D8B8CA}"/>
    <cellStyle name="Comma 3 9 4 2 5" xfId="3184" xr:uid="{28B93088-14C7-4699-9C75-21B1249A6072}"/>
    <cellStyle name="Comma 3 9 4 3" xfId="3308" xr:uid="{FBD7E010-4626-4BE0-A04C-9A5095EE287B}"/>
    <cellStyle name="Comma 3 9 4 3 2" xfId="3811" xr:uid="{0F3A3225-8CC5-495F-BE88-09A68312E2FF}"/>
    <cellStyle name="Comma 3 9 4 3 2 2" xfId="4813" xr:uid="{2597E343-94DF-4273-AAC4-B0B8E34123C9}"/>
    <cellStyle name="Comma 3 9 4 3 3" xfId="4312" xr:uid="{5F9C4E37-95DC-4645-B8F9-D0650DB84624}"/>
    <cellStyle name="Comma 3 9 4 4" xfId="3563" xr:uid="{9B9CEA8A-A549-4202-9F63-75AFF451090C}"/>
    <cellStyle name="Comma 3 9 4 4 2" xfId="4565" xr:uid="{E0D5BD8C-99BC-45F7-9F25-C34E48E90E3E}"/>
    <cellStyle name="Comma 3 9 4 5" xfId="4064" xr:uid="{F344A71D-A38B-4F49-A87F-49E66E4A2E9B}"/>
    <cellStyle name="Comma 3 9 4 6" xfId="3060" xr:uid="{FFC4AAD8-E890-44F4-8528-E723D1A1EA58}"/>
    <cellStyle name="Comma 3 9 5" xfId="2203" xr:uid="{00000000-0005-0000-0000-0000DF040000}"/>
    <cellStyle name="Comma 3 9 5 2" xfId="3361" xr:uid="{3A99420C-8CF8-4569-91BC-BCD8EAF85BDB}"/>
    <cellStyle name="Comma 3 9 5 2 2" xfId="3864" xr:uid="{DCBCE179-A5C0-4E75-B494-34D1397D6E75}"/>
    <cellStyle name="Comma 3 9 5 2 2 2" xfId="4866" xr:uid="{98909A33-0CE7-43B2-B75A-E9AA7BCA392B}"/>
    <cellStyle name="Comma 3 9 5 2 3" xfId="4365" xr:uid="{CDA9C97F-C51B-4FF5-8F0F-DF677D2835DE}"/>
    <cellStyle name="Comma 3 9 5 3" xfId="3616" xr:uid="{28F42F70-A98B-4B75-9C7C-8AE522660E52}"/>
    <cellStyle name="Comma 3 9 5 3 2" xfId="4618" xr:uid="{56F27486-B90E-45E0-A5A8-101FE79204D6}"/>
    <cellStyle name="Comma 3 9 5 4" xfId="4117" xr:uid="{1EA7FDD0-DB18-42E5-A159-34044B7E7293}"/>
    <cellStyle name="Comma 3 9 5 5" xfId="3113" xr:uid="{5569176A-0D9A-4F07-BEBB-2CA92F934C03}"/>
    <cellStyle name="Comma 3 9 6" xfId="3237" xr:uid="{8F99FAFB-35D7-4B44-9C12-C0D7C5E0CE35}"/>
    <cellStyle name="Comma 3 9 6 2" xfId="3740" xr:uid="{0C7ADBE0-7762-43BB-8817-0A13A9F898F2}"/>
    <cellStyle name="Comma 3 9 6 2 2" xfId="4742" xr:uid="{ECBF9809-2C4F-4D51-9E74-6BE7598B96EE}"/>
    <cellStyle name="Comma 3 9 6 3" xfId="4241" xr:uid="{B9D379BA-00D5-44B9-BA92-2F0E9BADA85D}"/>
    <cellStyle name="Comma 3 9 7" xfId="3492" xr:uid="{A639D6AF-B5C6-4C8E-A6E3-685DDF616ED9}"/>
    <cellStyle name="Comma 3 9 7 2" xfId="4494" xr:uid="{AE458D32-D1D1-4226-BA80-10F2E36211B7}"/>
    <cellStyle name="Comma 3 9 8" xfId="3993" xr:uid="{953B11DC-C8A2-4649-8644-41A34C6953CF}"/>
    <cellStyle name="Comma 3 9 9" xfId="2989" xr:uid="{EC65A61C-EA20-487B-94F9-D08E104E9425}"/>
    <cellStyle name="Comma 30" xfId="2662" xr:uid="{00000000-0005-0000-0000-0000E0040000}"/>
    <cellStyle name="Comma 31" xfId="2736" xr:uid="{00000000-0005-0000-0000-0000E1040000}"/>
    <cellStyle name="Comma 32" xfId="2751" xr:uid="{00000000-0005-0000-0000-0000E2040000}"/>
    <cellStyle name="Comma 33" xfId="2754" xr:uid="{00000000-0005-0000-0000-0000E3040000}"/>
    <cellStyle name="Comma 34" xfId="2756" xr:uid="{00000000-0005-0000-0000-0000E4040000}"/>
    <cellStyle name="Comma 35" xfId="2759" xr:uid="{00000000-0005-0000-0000-0000E5040000}"/>
    <cellStyle name="Comma 36" xfId="2770" xr:uid="{00000000-0005-0000-0000-0000E6040000}"/>
    <cellStyle name="Comma 37" xfId="2774" xr:uid="{00000000-0005-0000-0000-0000E7040000}"/>
    <cellStyle name="Comma 38" xfId="2793" xr:uid="{00000000-0005-0000-0000-0000E8040000}"/>
    <cellStyle name="Comma 39" xfId="2796" xr:uid="{00000000-0005-0000-0000-0000E9040000}"/>
    <cellStyle name="Comma 4" xfId="618" xr:uid="{00000000-0005-0000-0000-0000EA040000}"/>
    <cellStyle name="Comma 4 2" xfId="927" xr:uid="{00000000-0005-0000-0000-0000EB040000}"/>
    <cellStyle name="Comma 4 2 2" xfId="2840" xr:uid="{4F60FB38-822D-432F-ADB7-2ADB1A50E525}"/>
    <cellStyle name="Comma 4 3" xfId="2204" xr:uid="{00000000-0005-0000-0000-0000EC040000}"/>
    <cellStyle name="Comma 4 4" xfId="2205" xr:uid="{00000000-0005-0000-0000-0000ED040000}"/>
    <cellStyle name="Comma 4 5" xfId="2576" xr:uid="{00000000-0005-0000-0000-0000EE040000}"/>
    <cellStyle name="Comma 4 6" xfId="2804" xr:uid="{00000000-0005-0000-0000-0000EF040000}"/>
    <cellStyle name="Comma 4 7" xfId="2812" xr:uid="{00000000-0005-0000-0000-0000F0040000}"/>
    <cellStyle name="Comma 4 8" xfId="2939" xr:uid="{DFD5249F-1BFD-4478-9805-4241E21CBC1D}"/>
    <cellStyle name="Comma 40" xfId="2798" xr:uid="{00000000-0005-0000-0000-0000F1040000}"/>
    <cellStyle name="Comma 41" xfId="2773" xr:uid="{00000000-0005-0000-0000-0000F2040000}"/>
    <cellStyle name="Comma 42" xfId="2800" xr:uid="{00000000-0005-0000-0000-0000F3040000}"/>
    <cellStyle name="Comma 43" xfId="2817" xr:uid="{A33A3F6D-FBF1-41BE-B003-EF4359449B00}"/>
    <cellStyle name="Comma 44" xfId="2919" xr:uid="{FC6CF595-E841-485D-83D9-FE5BCA07C84F}"/>
    <cellStyle name="Comma 45" xfId="2962" xr:uid="{FDA4EFAF-A2BA-4D3A-9DCD-0B82BD9655A3}"/>
    <cellStyle name="Comma 5" xfId="622" xr:uid="{00000000-0005-0000-0000-0000F4040000}"/>
    <cellStyle name="Comma 5 2" xfId="928" xr:uid="{00000000-0005-0000-0000-0000F5040000}"/>
    <cellStyle name="Comma 5 2 2" xfId="2578" xr:uid="{00000000-0005-0000-0000-0000F6040000}"/>
    <cellStyle name="Comma 5 2 2 2 2 2" xfId="2822" xr:uid="{C5EC4D44-EDAB-471D-BA96-E3242E2E5D0B}"/>
    <cellStyle name="Comma 5 3" xfId="2206" xr:uid="{00000000-0005-0000-0000-0000F7040000}"/>
    <cellStyle name="Comma 5 4" xfId="2577" xr:uid="{00000000-0005-0000-0000-0000F8040000}"/>
    <cellStyle name="Comma 5 5" xfId="2896" xr:uid="{638F0F4A-D1EF-4A1E-B63B-1EFE94924A49}"/>
    <cellStyle name="Comma 6" xfId="621" xr:uid="{00000000-0005-0000-0000-0000F9040000}"/>
    <cellStyle name="Comma 6 2" xfId="929" xr:uid="{00000000-0005-0000-0000-0000FA040000}"/>
    <cellStyle name="Comma 6 3" xfId="2907" xr:uid="{7DE78513-FB4E-4BD0-9A1B-0583D86C7288}"/>
    <cellStyle name="Comma 7" xfId="643" xr:uid="{00000000-0005-0000-0000-0000FB040000}"/>
    <cellStyle name="Comma 7 2" xfId="930" xr:uid="{00000000-0005-0000-0000-0000FC040000}"/>
    <cellStyle name="Comma 7 2 9" xfId="2850" xr:uid="{8C9AC677-0C49-420E-8627-87A77BDB1429}"/>
    <cellStyle name="Comma 7 3" xfId="2908" xr:uid="{7C4A0FA3-2F12-4743-AE6E-88B81C74561D}"/>
    <cellStyle name="Comma 8" xfId="640" xr:uid="{00000000-0005-0000-0000-0000FD040000}"/>
    <cellStyle name="Comma 8 2" xfId="931" xr:uid="{00000000-0005-0000-0000-0000FE040000}"/>
    <cellStyle name="Comma 8 3" xfId="2913" xr:uid="{F4EEE506-F3CB-4E20-A03D-CBB746F62D97}"/>
    <cellStyle name="Comma 9" xfId="641" xr:uid="{00000000-0005-0000-0000-0000FF040000}"/>
    <cellStyle name="Comma 9 2" xfId="932" xr:uid="{00000000-0005-0000-0000-000000050000}"/>
    <cellStyle name="Comma 9 3" xfId="2914" xr:uid="{313A85A3-CA31-4EC4-B5E5-5B76D698CA90}"/>
    <cellStyle name="Comma0" xfId="432" xr:uid="{00000000-0005-0000-0000-000001050000}"/>
    <cellStyle name="Comma0 - Style3" xfId="433" xr:uid="{00000000-0005-0000-0000-000002050000}"/>
    <cellStyle name="Comma0 - Style3 2" xfId="934" xr:uid="{00000000-0005-0000-0000-000003050000}"/>
    <cellStyle name="Comma0 10" xfId="1902" xr:uid="{00000000-0005-0000-0000-000004050000}"/>
    <cellStyle name="Comma0 11" xfId="1827" xr:uid="{00000000-0005-0000-0000-000005050000}"/>
    <cellStyle name="Comma0 12" xfId="1901" xr:uid="{00000000-0005-0000-0000-000006050000}"/>
    <cellStyle name="Comma0 13" xfId="2677" xr:uid="{00000000-0005-0000-0000-000007050000}"/>
    <cellStyle name="Comma0 14" xfId="2730" xr:uid="{00000000-0005-0000-0000-000008050000}"/>
    <cellStyle name="Comma0 2" xfId="935" xr:uid="{00000000-0005-0000-0000-000009050000}"/>
    <cellStyle name="Comma0 3" xfId="936" xr:uid="{00000000-0005-0000-0000-00000A050000}"/>
    <cellStyle name="Comma0 4" xfId="937" xr:uid="{00000000-0005-0000-0000-00000B050000}"/>
    <cellStyle name="Comma0 5" xfId="938" xr:uid="{00000000-0005-0000-0000-00000C050000}"/>
    <cellStyle name="Comma0 6" xfId="933" xr:uid="{00000000-0005-0000-0000-00000D050000}"/>
    <cellStyle name="Comma0 7" xfId="1811" xr:uid="{00000000-0005-0000-0000-00000E050000}"/>
    <cellStyle name="Comma0 8" xfId="1903" xr:uid="{00000000-0005-0000-0000-00000F050000}"/>
    <cellStyle name="Comma0 9" xfId="1820" xr:uid="{00000000-0005-0000-0000-000010050000}"/>
    <cellStyle name="Comma0_AEP DSO Calcs Collection Curve Worksheet Sent to Brian Dunaway" xfId="939" xr:uid="{00000000-0005-0000-0000-000011050000}"/>
    <cellStyle name="CommaBlank" xfId="434" xr:uid="{00000000-0005-0000-0000-000012050000}"/>
    <cellStyle name="CommaBlank 2" xfId="1907" xr:uid="{00000000-0005-0000-0000-000013050000}"/>
    <cellStyle name="CompanyName" xfId="940" xr:uid="{00000000-0005-0000-0000-000014050000}"/>
    <cellStyle name="Constant" xfId="435" xr:uid="{00000000-0005-0000-0000-000015050000}"/>
    <cellStyle name="Cost" xfId="941" xr:uid="{00000000-0005-0000-0000-000016050000}"/>
    <cellStyle name="Cost 2" xfId="942" xr:uid="{00000000-0005-0000-0000-000017050000}"/>
    <cellStyle name="Cost 3" xfId="943" xr:uid="{00000000-0005-0000-0000-000018050000}"/>
    <cellStyle name="Cost 4" xfId="944" xr:uid="{00000000-0005-0000-0000-000019050000}"/>
    <cellStyle name="Cover Date" xfId="945" xr:uid="{00000000-0005-0000-0000-00001A050000}"/>
    <cellStyle name="Cover Subtitle" xfId="946" xr:uid="{00000000-0005-0000-0000-00001B050000}"/>
    <cellStyle name="Cover Title" xfId="947" xr:uid="{00000000-0005-0000-0000-00001C050000}"/>
    <cellStyle name="Currency" xfId="436" builtinId="4"/>
    <cellStyle name="Currency (1)" xfId="949" xr:uid="{00000000-0005-0000-0000-00001E050000}"/>
    <cellStyle name="Currency (1) 2" xfId="950" xr:uid="{00000000-0005-0000-0000-00001F050000}"/>
    <cellStyle name="Currency [1]" xfId="437" xr:uid="{00000000-0005-0000-0000-000020050000}"/>
    <cellStyle name="Currency [1] 2" xfId="951" xr:uid="{00000000-0005-0000-0000-000021050000}"/>
    <cellStyle name="Currency [2]" xfId="438" xr:uid="{00000000-0005-0000-0000-000022050000}"/>
    <cellStyle name="Currency [2] 2" xfId="952" xr:uid="{00000000-0005-0000-0000-000023050000}"/>
    <cellStyle name="Currency [2] 3" xfId="1873" xr:uid="{00000000-0005-0000-0000-000024050000}"/>
    <cellStyle name="Currency [3]" xfId="439" xr:uid="{00000000-0005-0000-0000-000025050000}"/>
    <cellStyle name="Currency 0" xfId="440" xr:uid="{00000000-0005-0000-0000-000026050000}"/>
    <cellStyle name="Currency 10" xfId="645" xr:uid="{00000000-0005-0000-0000-000027050000}"/>
    <cellStyle name="Currency 10 2" xfId="2209" xr:uid="{00000000-0005-0000-0000-000028050000}"/>
    <cellStyle name="Currency 10 2 2" xfId="2210" xr:uid="{00000000-0005-0000-0000-000029050000}"/>
    <cellStyle name="Currency 10 2 2 2" xfId="2211" xr:uid="{00000000-0005-0000-0000-00002A050000}"/>
    <cellStyle name="Currency 10 2 2 2 2" xfId="3436" xr:uid="{118CFD7B-BE64-44A3-949D-DE4B69FF5C72}"/>
    <cellStyle name="Currency 10 2 2 2 2 2" xfId="3939" xr:uid="{826D489F-181B-4337-BBAC-A9A190FF08C2}"/>
    <cellStyle name="Currency 10 2 2 2 2 2 2" xfId="4941" xr:uid="{E7667DEF-E5F7-4D48-8CBC-8694614BDAE9}"/>
    <cellStyle name="Currency 10 2 2 2 2 3" xfId="4440" xr:uid="{FC3DE11C-0DCF-455B-813E-81EFA676E1F9}"/>
    <cellStyle name="Currency 10 2 2 2 3" xfId="3691" xr:uid="{37CDCE71-6441-4110-B568-0440A87AA4B8}"/>
    <cellStyle name="Currency 10 2 2 2 3 2" xfId="4693" xr:uid="{9EF7F1DE-61A8-4904-8033-394FAC4FD6C1}"/>
    <cellStyle name="Currency 10 2 2 2 4" xfId="4192" xr:uid="{1751F8DE-1E69-42F0-B228-6C4CE52B8A5E}"/>
    <cellStyle name="Currency 10 2 2 2 5" xfId="3188" xr:uid="{E76D255D-36D0-4043-BFDE-7C21D1C66D3B}"/>
    <cellStyle name="Currency 10 2 2 3" xfId="3312" xr:uid="{572AD98A-CF2B-4DE2-8D04-B4884DE9D498}"/>
    <cellStyle name="Currency 10 2 2 3 2" xfId="3815" xr:uid="{5802C73D-0214-4592-9510-A5AC7B3FB0BA}"/>
    <cellStyle name="Currency 10 2 2 3 2 2" xfId="4817" xr:uid="{467BAD49-3BB9-4500-829C-281B0F2C0AD6}"/>
    <cellStyle name="Currency 10 2 2 3 3" xfId="4316" xr:uid="{D145093F-F544-488F-AEA2-E3C40E63ABF4}"/>
    <cellStyle name="Currency 10 2 2 4" xfId="3567" xr:uid="{E8954E04-659E-4A8E-A691-B62B3BE02152}"/>
    <cellStyle name="Currency 10 2 2 4 2" xfId="4569" xr:uid="{2B6F6028-4A3C-4BF3-B399-B329A9B3CD73}"/>
    <cellStyle name="Currency 10 2 2 5" xfId="4068" xr:uid="{53B07542-ED17-496F-B1E8-006786FD5FD8}"/>
    <cellStyle name="Currency 10 2 2 6" xfId="3064" xr:uid="{A15E0086-517A-456D-99DB-ABF7A15BD841}"/>
    <cellStyle name="Currency 10 2 3" xfId="2212" xr:uid="{00000000-0005-0000-0000-00002B050000}"/>
    <cellStyle name="Currency 10 2 3 2" xfId="3369" xr:uid="{B9FD9D8D-0A30-4413-90CF-D0D0BD238523}"/>
    <cellStyle name="Currency 10 2 3 2 2" xfId="3872" xr:uid="{9A425324-53AC-4B36-90C4-B6D4DF8EAA1B}"/>
    <cellStyle name="Currency 10 2 3 2 2 2" xfId="4874" xr:uid="{70B5D023-46B7-4ECB-A57E-78DFBB5C72E7}"/>
    <cellStyle name="Currency 10 2 3 2 3" xfId="4373" xr:uid="{EDF62FC6-3022-4FFA-B8ED-3690A1056DDD}"/>
    <cellStyle name="Currency 10 2 3 3" xfId="3624" xr:uid="{174447C1-1437-46E4-8926-51AFE5F3A1BF}"/>
    <cellStyle name="Currency 10 2 3 3 2" xfId="4626" xr:uid="{059434FB-BA8C-4AB8-B8CF-05056A30DAAB}"/>
    <cellStyle name="Currency 10 2 3 4" xfId="4125" xr:uid="{2EE99CF9-B8FB-486B-BD5A-926CF782F0EC}"/>
    <cellStyle name="Currency 10 2 3 5" xfId="3121" xr:uid="{693922BE-3F37-4794-AB50-06FFEDBE2AF4}"/>
    <cellStyle name="Currency 10 2 4" xfId="3245" xr:uid="{35DFC52A-0656-4A6E-B929-143EE4827C1E}"/>
    <cellStyle name="Currency 10 2 4 2" xfId="3748" xr:uid="{DC5B89EE-91FE-4D59-9CDB-4773085601ED}"/>
    <cellStyle name="Currency 10 2 4 2 2" xfId="4750" xr:uid="{C1E0A987-361E-4635-9D11-A21922E320AD}"/>
    <cellStyle name="Currency 10 2 4 3" xfId="4249" xr:uid="{6DA7F209-1CA9-4F2D-94BD-900E2266EB5D}"/>
    <cellStyle name="Currency 10 2 5" xfId="3500" xr:uid="{2E1EF1F1-7C5D-4B8E-A107-3741C61FA6D9}"/>
    <cellStyle name="Currency 10 2 5 2" xfId="4502" xr:uid="{4024418C-4B2E-4891-AAC0-8CDFE4D4B46A}"/>
    <cellStyle name="Currency 10 2 6" xfId="4001" xr:uid="{9259EDDA-4902-4BCA-B21A-7813266E671E}"/>
    <cellStyle name="Currency 10 2 7" xfId="2997" xr:uid="{D3C62C0C-DFC6-42E3-B658-B37E9E297D86}"/>
    <cellStyle name="Currency 10 3" xfId="2213" xr:uid="{00000000-0005-0000-0000-00002C050000}"/>
    <cellStyle name="Currency 10 3 2" xfId="2214" xr:uid="{00000000-0005-0000-0000-00002D050000}"/>
    <cellStyle name="Currency 10 3 2 2" xfId="2215" xr:uid="{00000000-0005-0000-0000-00002E050000}"/>
    <cellStyle name="Currency 10 3 2 2 2" xfId="3437" xr:uid="{E9B64992-88FA-4CF1-8CCD-52CB29CD8EC6}"/>
    <cellStyle name="Currency 10 3 2 2 2 2" xfId="3940" xr:uid="{F0A0F9BC-C703-4DEF-AB90-35A3F429295E}"/>
    <cellStyle name="Currency 10 3 2 2 2 2 2" xfId="4942" xr:uid="{166F0396-4D25-4538-8C24-2952F7FDB096}"/>
    <cellStyle name="Currency 10 3 2 2 2 3" xfId="4441" xr:uid="{33D0D7BF-A757-4765-A53C-C195103B71F5}"/>
    <cellStyle name="Currency 10 3 2 2 3" xfId="3692" xr:uid="{F77C737E-2685-4309-959C-90FAD56131CB}"/>
    <cellStyle name="Currency 10 3 2 2 3 2" xfId="4694" xr:uid="{0BE057FF-998D-4637-9753-FB94A52D55F0}"/>
    <cellStyle name="Currency 10 3 2 2 4" xfId="4193" xr:uid="{5F2036C2-25BD-4AD8-AADB-24C45E76BED6}"/>
    <cellStyle name="Currency 10 3 2 2 5" xfId="3189" xr:uid="{CEA1B314-DDDD-4BDE-B133-39547EF0A7CA}"/>
    <cellStyle name="Currency 10 3 2 3" xfId="3313" xr:uid="{85C12610-41E9-429D-80AE-2E538D34916C}"/>
    <cellStyle name="Currency 10 3 2 3 2" xfId="3816" xr:uid="{6DCFD4A6-E50C-4D43-958C-C69015381ACA}"/>
    <cellStyle name="Currency 10 3 2 3 2 2" xfId="4818" xr:uid="{0809AF4A-D075-492E-B660-E1F288D9A9D6}"/>
    <cellStyle name="Currency 10 3 2 3 3" xfId="4317" xr:uid="{62037FD2-E155-45CD-AFA8-354650B03C4D}"/>
    <cellStyle name="Currency 10 3 2 4" xfId="3568" xr:uid="{292FE1DF-339B-4304-A30D-C6161FEE58C8}"/>
    <cellStyle name="Currency 10 3 2 4 2" xfId="4570" xr:uid="{5822934E-4316-4594-BE4B-A350D04B3A14}"/>
    <cellStyle name="Currency 10 3 2 5" xfId="4069" xr:uid="{B80C0532-AC09-47F6-BBEB-289FC2BA2FC0}"/>
    <cellStyle name="Currency 10 3 2 6" xfId="3065" xr:uid="{F7EF2F21-1C5A-400F-93B7-7BA953D92357}"/>
    <cellStyle name="Currency 10 3 3" xfId="2216" xr:uid="{00000000-0005-0000-0000-00002F050000}"/>
    <cellStyle name="Currency 10 3 3 2" xfId="3389" xr:uid="{266E66BE-D3CC-4594-94EF-282F8B4DFCB8}"/>
    <cellStyle name="Currency 10 3 3 2 2" xfId="3892" xr:uid="{5A41629A-3287-4F8C-91AF-221DE36563F5}"/>
    <cellStyle name="Currency 10 3 3 2 2 2" xfId="4894" xr:uid="{6D60B14C-7FEA-4372-8ABE-8E0A73C6F363}"/>
    <cellStyle name="Currency 10 3 3 2 3" xfId="4393" xr:uid="{4095E9FD-33B7-46C4-B1DF-C4559C2B4AA0}"/>
    <cellStyle name="Currency 10 3 3 3" xfId="3644" xr:uid="{CA9CA8A1-F448-47E0-BF7E-EA0E409CEE2A}"/>
    <cellStyle name="Currency 10 3 3 3 2" xfId="4646" xr:uid="{D482FCC6-2C32-4505-AFF0-365B2A919187}"/>
    <cellStyle name="Currency 10 3 3 4" xfId="4145" xr:uid="{E9641A20-D2F5-413F-851C-974F79ED05B7}"/>
    <cellStyle name="Currency 10 3 3 5" xfId="3141" xr:uid="{4ED2FE19-EBF3-4E1F-9A00-4B85C74E43A0}"/>
    <cellStyle name="Currency 10 3 4" xfId="3265" xr:uid="{E32A85DC-10A1-4A91-AF05-311D36727519}"/>
    <cellStyle name="Currency 10 3 4 2" xfId="3768" xr:uid="{26B90942-11E6-4B02-AFB4-B27C37851590}"/>
    <cellStyle name="Currency 10 3 4 2 2" xfId="4770" xr:uid="{0DD9343D-ED9D-42A4-8B46-6E10F0ECEA01}"/>
    <cellStyle name="Currency 10 3 4 3" xfId="4269" xr:uid="{5999A997-43CC-46BE-B175-008CFCD6CC34}"/>
    <cellStyle name="Currency 10 3 5" xfId="3520" xr:uid="{40687F7D-C405-461F-A791-A5D470FE9E0F}"/>
    <cellStyle name="Currency 10 3 5 2" xfId="4522" xr:uid="{008402F8-3DC4-4B2D-974F-82A385810259}"/>
    <cellStyle name="Currency 10 3 6" xfId="4021" xr:uid="{D217E57E-92F9-4216-99C4-7983B55D424D}"/>
    <cellStyle name="Currency 10 3 7" xfId="3017" xr:uid="{8BF602D9-9858-46A5-8317-C0CD0EBE642F}"/>
    <cellStyle name="Currency 10 4" xfId="2217" xr:uid="{00000000-0005-0000-0000-000030050000}"/>
    <cellStyle name="Currency 10 4 2" xfId="2218" xr:uid="{00000000-0005-0000-0000-000031050000}"/>
    <cellStyle name="Currency 10 4 2 2" xfId="3435" xr:uid="{217E28B7-DAFD-4610-AFF6-F47F3BD291A5}"/>
    <cellStyle name="Currency 10 4 2 2 2" xfId="3938" xr:uid="{76A34CE2-C6D8-4E6E-9E5B-0444C6CD8A84}"/>
    <cellStyle name="Currency 10 4 2 2 2 2" xfId="4940" xr:uid="{0E725E06-88C3-49B6-95F7-7E1BE66D0030}"/>
    <cellStyle name="Currency 10 4 2 2 3" xfId="4439" xr:uid="{6AE87137-5698-46DF-A509-1B23019985FC}"/>
    <cellStyle name="Currency 10 4 2 3" xfId="3690" xr:uid="{3D10BD6A-4313-412A-BF96-39C69EF08A1D}"/>
    <cellStyle name="Currency 10 4 2 3 2" xfId="4692" xr:uid="{86900816-F116-43EA-90E9-EE277CEE04E1}"/>
    <cellStyle name="Currency 10 4 2 4" xfId="4191" xr:uid="{27855863-8467-442A-BBD4-4E672FBEACF5}"/>
    <cellStyle name="Currency 10 4 2 5" xfId="3187" xr:uid="{8B9C5012-02DA-49F9-8469-9F0D4EBA04C2}"/>
    <cellStyle name="Currency 10 4 3" xfId="3311" xr:uid="{61A7EA45-D2C3-4A32-91EB-C1773B0E07F5}"/>
    <cellStyle name="Currency 10 4 3 2" xfId="3814" xr:uid="{8A00566F-3EF2-4A62-A1DA-67FF0E593334}"/>
    <cellStyle name="Currency 10 4 3 2 2" xfId="4816" xr:uid="{DC438F7A-2D0D-4590-B3A8-D4A6E503A54E}"/>
    <cellStyle name="Currency 10 4 3 3" xfId="4315" xr:uid="{7AA4F08D-0B06-4FE5-B209-45A2288B0635}"/>
    <cellStyle name="Currency 10 4 4" xfId="3566" xr:uid="{1665FE29-1B1A-40C2-8A8B-6FA824901846}"/>
    <cellStyle name="Currency 10 4 4 2" xfId="4568" xr:uid="{9B18DDCF-36BA-4AD4-9EDA-F907B3BFD40A}"/>
    <cellStyle name="Currency 10 4 5" xfId="4067" xr:uid="{AEB67E21-ACF6-4EDB-9FC5-DF7EA6A764E8}"/>
    <cellStyle name="Currency 10 4 6" xfId="3063" xr:uid="{97EFAABD-AE76-406C-990C-39CFE507475F}"/>
    <cellStyle name="Currency 10 5" xfId="2219" xr:uid="{00000000-0005-0000-0000-000032050000}"/>
    <cellStyle name="Currency 10 5 2" xfId="3347" xr:uid="{6B133211-3191-4236-B7ED-DBA3C0568685}"/>
    <cellStyle name="Currency 10 5 2 2" xfId="3850" xr:uid="{02CF907E-A6DF-4D57-BC65-20AC3AAED46F}"/>
    <cellStyle name="Currency 10 5 2 2 2" xfId="4852" xr:uid="{30ADB607-A613-423A-A126-07614F56845C}"/>
    <cellStyle name="Currency 10 5 2 3" xfId="4351" xr:uid="{0FA30AD0-0C0A-4BD7-A368-AE46801EED49}"/>
    <cellStyle name="Currency 10 5 3" xfId="3602" xr:uid="{E7E8FC61-201A-4EA8-B934-782C81569C53}"/>
    <cellStyle name="Currency 10 5 3 2" xfId="4604" xr:uid="{67CD1796-23CD-4902-8197-B657972750D3}"/>
    <cellStyle name="Currency 10 5 4" xfId="4103" xr:uid="{81FE0CCD-5DB2-4DD9-ABFA-7E2623617220}"/>
    <cellStyle name="Currency 10 5 5" xfId="3099" xr:uid="{C15CC630-D028-4B8C-B0E5-525E33D56ECB}"/>
    <cellStyle name="Currency 10 6" xfId="2208" xr:uid="{00000000-0005-0000-0000-000033050000}"/>
    <cellStyle name="Currency 10 6 2" xfId="3726" xr:uid="{78A80650-DA1E-441D-B36D-97273FE20AAB}"/>
    <cellStyle name="Currency 10 6 2 2" xfId="4728" xr:uid="{6F72E95F-9E0D-43A2-AEE8-B8FDC0AE1DEF}"/>
    <cellStyle name="Currency 10 6 3" xfId="4227" xr:uid="{71647E6B-288C-4E5B-8162-3E7D611435AB}"/>
    <cellStyle name="Currency 10 6 4" xfId="3223" xr:uid="{24B8387A-56CA-4A7F-9BF3-8C2E7B0B5157}"/>
    <cellStyle name="Currency 10 7" xfId="3478" xr:uid="{C797FF29-AD1E-471E-8C75-50E075CFF345}"/>
    <cellStyle name="Currency 10 7 2" xfId="4480" xr:uid="{22B744ED-DDEF-487F-973D-830043647C0D}"/>
    <cellStyle name="Currency 10 8" xfId="3979" xr:uid="{C99A2F35-1DE3-4C4D-A660-1B943D3BDD4A}"/>
    <cellStyle name="Currency 10 9" xfId="2974" xr:uid="{2222D594-2770-40FC-8F19-3A515C531C28}"/>
    <cellStyle name="Currency 11" xfId="635" xr:uid="{00000000-0005-0000-0000-000034050000}"/>
    <cellStyle name="Currency 11 2" xfId="2220" xr:uid="{00000000-0005-0000-0000-000035050000}"/>
    <cellStyle name="Currency 12" xfId="1917" xr:uid="{00000000-0005-0000-0000-000036050000}"/>
    <cellStyle name="Currency 13" xfId="2207" xr:uid="{00000000-0005-0000-0000-000037050000}"/>
    <cellStyle name="Currency 13 2" xfId="2891" xr:uid="{EAEFFB02-1C9D-42D9-B370-53C215408192}"/>
    <cellStyle name="Currency 14" xfId="2580" xr:uid="{00000000-0005-0000-0000-000038050000}"/>
    <cellStyle name="Currency 15" xfId="2606" xr:uid="{00000000-0005-0000-0000-000039050000}"/>
    <cellStyle name="Currency 16" xfId="2626" xr:uid="{00000000-0005-0000-0000-00003A050000}"/>
    <cellStyle name="Currency 17" xfId="2633" xr:uid="{00000000-0005-0000-0000-00003B050000}"/>
    <cellStyle name="Currency 18" xfId="2644" xr:uid="{00000000-0005-0000-0000-00003C050000}"/>
    <cellStyle name="Currency 19" xfId="2651" xr:uid="{00000000-0005-0000-0000-00003D050000}"/>
    <cellStyle name="Currency 2" xfId="441" xr:uid="{00000000-0005-0000-0000-00003E050000}"/>
    <cellStyle name="Currency 2 11" xfId="2820" xr:uid="{642DAED7-A4C2-423D-B4DF-A05EC45ED02B}"/>
    <cellStyle name="Currency 2 2" xfId="2222" xr:uid="{00000000-0005-0000-0000-00003F050000}"/>
    <cellStyle name="Currency 2 3" xfId="2223" xr:uid="{00000000-0005-0000-0000-000040050000}"/>
    <cellStyle name="Currency 2 3 2" xfId="2679" xr:uid="{00000000-0005-0000-0000-000041050000}"/>
    <cellStyle name="Currency 2 3 3" xfId="2678" xr:uid="{00000000-0005-0000-0000-000042050000}"/>
    <cellStyle name="Currency 2 4" xfId="2224" xr:uid="{00000000-0005-0000-0000-000043050000}"/>
    <cellStyle name="Currency 2 5" xfId="2221" xr:uid="{00000000-0005-0000-0000-000044050000}"/>
    <cellStyle name="Currency 2 5 2" xfId="2680" xr:uid="{00000000-0005-0000-0000-000045050000}"/>
    <cellStyle name="Currency 2 6" xfId="2893" xr:uid="{CC3C472D-41E2-470B-8F31-762206FF9D25}"/>
    <cellStyle name="Currency 20" xfId="2663" xr:uid="{00000000-0005-0000-0000-000046050000}"/>
    <cellStyle name="Currency 21" xfId="2738" xr:uid="{00000000-0005-0000-0000-000047050000}"/>
    <cellStyle name="Currency 22" xfId="2749" xr:uid="{00000000-0005-0000-0000-000048050000}"/>
    <cellStyle name="Currency 23" xfId="2737" xr:uid="{00000000-0005-0000-0000-000049050000}"/>
    <cellStyle name="Currency 24" xfId="2750" xr:uid="{00000000-0005-0000-0000-00004A050000}"/>
    <cellStyle name="Currency 25" xfId="2760" xr:uid="{00000000-0005-0000-0000-00004B050000}"/>
    <cellStyle name="Currency 26" xfId="2769" xr:uid="{00000000-0005-0000-0000-00004C050000}"/>
    <cellStyle name="Currency 27" xfId="2776" xr:uid="{00000000-0005-0000-0000-00004D050000}"/>
    <cellStyle name="Currency 28" xfId="2790" xr:uid="{00000000-0005-0000-0000-00004E050000}"/>
    <cellStyle name="Currency 29" xfId="2775" xr:uid="{00000000-0005-0000-0000-00004F050000}"/>
    <cellStyle name="Currency 3" xfId="442" xr:uid="{00000000-0005-0000-0000-000050050000}"/>
    <cellStyle name="Currency 3 10" xfId="2664" xr:uid="{00000000-0005-0000-0000-000051050000}"/>
    <cellStyle name="Currency 3 11" xfId="2739" xr:uid="{00000000-0005-0000-0000-000052050000}"/>
    <cellStyle name="Currency 3 12" xfId="2761" xr:uid="{00000000-0005-0000-0000-000053050000}"/>
    <cellStyle name="Currency 3 13" xfId="2777" xr:uid="{00000000-0005-0000-0000-000054050000}"/>
    <cellStyle name="Currency 3 2" xfId="953" xr:uid="{00000000-0005-0000-0000-000055050000}"/>
    <cellStyle name="Currency 3 3" xfId="2226" xr:uid="{00000000-0005-0000-0000-000056050000}"/>
    <cellStyle name="Currency 3 4" xfId="2227" xr:uid="{00000000-0005-0000-0000-000057050000}"/>
    <cellStyle name="Currency 3 5" xfId="2228" xr:uid="{00000000-0005-0000-0000-000058050000}"/>
    <cellStyle name="Currency 3 6" xfId="2225" xr:uid="{00000000-0005-0000-0000-000059050000}"/>
    <cellStyle name="Currency 3 7" xfId="2581" xr:uid="{00000000-0005-0000-0000-00005A050000}"/>
    <cellStyle name="Currency 3 8" xfId="2634" xr:uid="{00000000-0005-0000-0000-00005B050000}"/>
    <cellStyle name="Currency 3 9" xfId="2652" xr:uid="{00000000-0005-0000-0000-00005C050000}"/>
    <cellStyle name="Currency 30" xfId="2791" xr:uid="{00000000-0005-0000-0000-00005D050000}"/>
    <cellStyle name="Currency 31" xfId="2778" xr:uid="{00000000-0005-0000-0000-00005E050000}"/>
    <cellStyle name="Currency 32" xfId="2792" xr:uid="{00000000-0005-0000-0000-00005F050000}"/>
    <cellStyle name="Currency 33" xfId="2915" xr:uid="{DB2B18D4-401F-469D-9148-95FA1D476F08}"/>
    <cellStyle name="Currency 34" xfId="2945" xr:uid="{57366C80-D176-43A2-80C0-3416A3F8BB6D}"/>
    <cellStyle name="Currency 35" xfId="2963" xr:uid="{1DA1243D-6400-4376-987C-097B01D913CF}"/>
    <cellStyle name="Currency 36" xfId="4982" xr:uid="{0114FA88-214A-44F9-8EEB-261247EC73DD}"/>
    <cellStyle name="Currency 4" xfId="623" xr:uid="{00000000-0005-0000-0000-000060050000}"/>
    <cellStyle name="Currency 4 2" xfId="954" xr:uid="{00000000-0005-0000-0000-000061050000}"/>
    <cellStyle name="Currency 4 3" xfId="2230" xr:uid="{00000000-0005-0000-0000-000062050000}"/>
    <cellStyle name="Currency 4 4" xfId="2231" xr:uid="{00000000-0005-0000-0000-000063050000}"/>
    <cellStyle name="Currency 4 5" xfId="2229" xr:uid="{00000000-0005-0000-0000-000064050000}"/>
    <cellStyle name="Currency 5" xfId="620" xr:uid="{00000000-0005-0000-0000-000065050000}"/>
    <cellStyle name="Currency 5 2" xfId="955" xr:uid="{00000000-0005-0000-0000-000066050000}"/>
    <cellStyle name="Currency 5 3" xfId="2582" xr:uid="{00000000-0005-0000-0000-000067050000}"/>
    <cellStyle name="Currency 5 4" xfId="2635" xr:uid="{00000000-0005-0000-0000-000068050000}"/>
    <cellStyle name="Currency 5 5" xfId="2653" xr:uid="{00000000-0005-0000-0000-000069050000}"/>
    <cellStyle name="Currency 5 6" xfId="2665" xr:uid="{00000000-0005-0000-0000-00006A050000}"/>
    <cellStyle name="Currency 5 7" xfId="2740" xr:uid="{00000000-0005-0000-0000-00006B050000}"/>
    <cellStyle name="Currency 5 8" xfId="2762" xr:uid="{00000000-0005-0000-0000-00006C050000}"/>
    <cellStyle name="Currency 5 9" xfId="2779" xr:uid="{00000000-0005-0000-0000-00006D050000}"/>
    <cellStyle name="Currency 6" xfId="646" xr:uid="{00000000-0005-0000-0000-00006E050000}"/>
    <cellStyle name="Currency 6 2" xfId="956" xr:uid="{00000000-0005-0000-0000-00006F050000}"/>
    <cellStyle name="Currency 7" xfId="637" xr:uid="{00000000-0005-0000-0000-000070050000}"/>
    <cellStyle name="Currency 7 2" xfId="957" xr:uid="{00000000-0005-0000-0000-000071050000}"/>
    <cellStyle name="Currency 7 3" xfId="2232" xr:uid="{00000000-0005-0000-0000-000072050000}"/>
    <cellStyle name="Currency 8" xfId="644" xr:uid="{00000000-0005-0000-0000-000073050000}"/>
    <cellStyle name="Currency 8 2" xfId="1635" xr:uid="{00000000-0005-0000-0000-000074050000}"/>
    <cellStyle name="Currency 8 3" xfId="948" xr:uid="{00000000-0005-0000-0000-000075050000}"/>
    <cellStyle name="Currency 8 4" xfId="2233" xr:uid="{00000000-0005-0000-0000-000076050000}"/>
    <cellStyle name="Currency 9" xfId="636" xr:uid="{00000000-0005-0000-0000-000077050000}"/>
    <cellStyle name="Currency 9 2" xfId="2234" xr:uid="{00000000-0005-0000-0000-000078050000}"/>
    <cellStyle name="Currency0" xfId="443" xr:uid="{00000000-0005-0000-0000-000079050000}"/>
    <cellStyle name="Currency0 2" xfId="959" xr:uid="{00000000-0005-0000-0000-00007A050000}"/>
    <cellStyle name="Currency0 2 2" xfId="2958" xr:uid="{1C1B1B58-B660-426C-97F6-DCC57C990620}"/>
    <cellStyle name="Currency0 3" xfId="960" xr:uid="{00000000-0005-0000-0000-00007B050000}"/>
    <cellStyle name="Currency0 4" xfId="961" xr:uid="{00000000-0005-0000-0000-00007C050000}"/>
    <cellStyle name="Currency0 5" xfId="958" xr:uid="{00000000-0005-0000-0000-00007D050000}"/>
    <cellStyle name="d" xfId="962" xr:uid="{00000000-0005-0000-0000-00007E050000}"/>
    <cellStyle name="Dash" xfId="963" xr:uid="{00000000-0005-0000-0000-00007F050000}"/>
    <cellStyle name="Dash 2" xfId="964" xr:uid="{00000000-0005-0000-0000-000080050000}"/>
    <cellStyle name="DATA TYPE" xfId="444" xr:uid="{00000000-0005-0000-0000-000081050000}"/>
    <cellStyle name="Date" xfId="445" xr:uid="{00000000-0005-0000-0000-000082050000}"/>
    <cellStyle name="Date [mm-d-yyyy]" xfId="446" xr:uid="{00000000-0005-0000-0000-000083050000}"/>
    <cellStyle name="Date [mmm-d-yyyy]" xfId="447" xr:uid="{00000000-0005-0000-0000-000084050000}"/>
    <cellStyle name="Date [mmm-yyyy]" xfId="448" xr:uid="{00000000-0005-0000-0000-000085050000}"/>
    <cellStyle name="Date 10" xfId="1899" xr:uid="{00000000-0005-0000-0000-000086050000}"/>
    <cellStyle name="Date 11" xfId="1843" xr:uid="{00000000-0005-0000-0000-000087050000}"/>
    <cellStyle name="Date 12" xfId="1898" xr:uid="{00000000-0005-0000-0000-000088050000}"/>
    <cellStyle name="Date 13" xfId="2681" xr:uid="{00000000-0005-0000-0000-000089050000}"/>
    <cellStyle name="Date 14" xfId="2729" xr:uid="{00000000-0005-0000-0000-00008A050000}"/>
    <cellStyle name="Date 2" xfId="966" xr:uid="{00000000-0005-0000-0000-00008B050000}"/>
    <cellStyle name="Date 2 2" xfId="967" xr:uid="{00000000-0005-0000-0000-00008C050000}"/>
    <cellStyle name="Date 2 3" xfId="968" xr:uid="{00000000-0005-0000-0000-00008D050000}"/>
    <cellStyle name="Date 3" xfId="969" xr:uid="{00000000-0005-0000-0000-00008E050000}"/>
    <cellStyle name="Date 4" xfId="970" xr:uid="{00000000-0005-0000-0000-00008F050000}"/>
    <cellStyle name="Date 5" xfId="971" xr:uid="{00000000-0005-0000-0000-000090050000}"/>
    <cellStyle name="Date 6" xfId="965" xr:uid="{00000000-0005-0000-0000-000091050000}"/>
    <cellStyle name="Date 7" xfId="1837" xr:uid="{00000000-0005-0000-0000-000092050000}"/>
    <cellStyle name="Date 8" xfId="1900" xr:uid="{00000000-0005-0000-0000-000093050000}"/>
    <cellStyle name="Date 9" xfId="1841" xr:uid="{00000000-0005-0000-0000-000094050000}"/>
    <cellStyle name="Date Aligned" xfId="449" xr:uid="{00000000-0005-0000-0000-000095050000}"/>
    <cellStyle name="Date_$ FEL Managed View" xfId="450" xr:uid="{00000000-0005-0000-0000-000096050000}"/>
    <cellStyle name="Date2" xfId="451" xr:uid="{00000000-0005-0000-0000-000097050000}"/>
    <cellStyle name="Date2 2" xfId="973" xr:uid="{00000000-0005-0000-0000-000098050000}"/>
    <cellStyle name="Date2 3" xfId="974" xr:uid="{00000000-0005-0000-0000-000099050000}"/>
    <cellStyle name="Date2 4" xfId="975" xr:uid="{00000000-0005-0000-0000-00009A050000}"/>
    <cellStyle name="Date2 5" xfId="972" xr:uid="{00000000-0005-0000-0000-00009B050000}"/>
    <cellStyle name="DateFormat" xfId="976" xr:uid="{00000000-0005-0000-0000-00009C050000}"/>
    <cellStyle name="DateLong" xfId="452" xr:uid="{00000000-0005-0000-0000-00009D050000}"/>
    <cellStyle name="DateLong 2" xfId="1874" xr:uid="{00000000-0005-0000-0000-00009E050000}"/>
    <cellStyle name="DateShort" xfId="453" xr:uid="{00000000-0005-0000-0000-00009F050000}"/>
    <cellStyle name="Day" xfId="454" xr:uid="{00000000-0005-0000-0000-0000A0050000}"/>
    <cellStyle name="Day 2" xfId="1875" xr:uid="{00000000-0005-0000-0000-0000A1050000}"/>
    <cellStyle name="dd" xfId="977" xr:uid="{00000000-0005-0000-0000-0000A2050000}"/>
    <cellStyle name="ddd" xfId="978" xr:uid="{00000000-0005-0000-0000-0000A3050000}"/>
    <cellStyle name="decimal" xfId="455" xr:uid="{00000000-0005-0000-0000-0000A4050000}"/>
    <cellStyle name="Dezimal [0]_Compiling Utility Macros" xfId="456" xr:uid="{00000000-0005-0000-0000-0000A5050000}"/>
    <cellStyle name="Dezimal_Compiling Utility Macros" xfId="457" xr:uid="{00000000-0005-0000-0000-0000A6050000}"/>
    <cellStyle name="dohm" xfId="458" xr:uid="{00000000-0005-0000-0000-0000A7050000}"/>
    <cellStyle name="dohm1" xfId="459" xr:uid="{00000000-0005-0000-0000-0000A8050000}"/>
    <cellStyle name="dohm2" xfId="460" xr:uid="{00000000-0005-0000-0000-0000A9050000}"/>
    <cellStyle name="Dollar" xfId="979" xr:uid="{00000000-0005-0000-0000-0000AA050000}"/>
    <cellStyle name="Dollar 2" xfId="980" xr:uid="{00000000-0005-0000-0000-0000AB050000}"/>
    <cellStyle name="Dollar 3" xfId="981" xr:uid="{00000000-0005-0000-0000-0000AC050000}"/>
    <cellStyle name="Dollar 4" xfId="982" xr:uid="{00000000-0005-0000-0000-0000AD050000}"/>
    <cellStyle name="Dollar_Zero" xfId="461" xr:uid="{00000000-0005-0000-0000-0000AE050000}"/>
    <cellStyle name="Dollars" xfId="462" xr:uid="{00000000-0005-0000-0000-0000AF050000}"/>
    <cellStyle name="Dollars 2" xfId="983" xr:uid="{00000000-0005-0000-0000-0000B0050000}"/>
    <cellStyle name="Dotted Line" xfId="463" xr:uid="{00000000-0005-0000-0000-0000B1050000}"/>
    <cellStyle name="Double Accounting" xfId="984" xr:uid="{00000000-0005-0000-0000-0000B2050000}"/>
    <cellStyle name="dr" xfId="985" xr:uid="{00000000-0005-0000-0000-0000B3050000}"/>
    <cellStyle name="ds" xfId="986" xr:uid="{00000000-0005-0000-0000-0000B4050000}"/>
    <cellStyle name="Duration" xfId="987" xr:uid="{00000000-0005-0000-0000-0000B5050000}"/>
    <cellStyle name="ep" xfId="988" xr:uid="{00000000-0005-0000-0000-0000B6050000}"/>
    <cellStyle name="Escalation" xfId="464" xr:uid="{00000000-0005-0000-0000-0000B7050000}"/>
    <cellStyle name="Estimate" xfId="989" xr:uid="{00000000-0005-0000-0000-0000B8050000}"/>
    <cellStyle name="Euro" xfId="465" xr:uid="{00000000-0005-0000-0000-0000B9050000}"/>
    <cellStyle name="Euro 2" xfId="991" xr:uid="{00000000-0005-0000-0000-0000BA050000}"/>
    <cellStyle name="Euro 2 2" xfId="992" xr:uid="{00000000-0005-0000-0000-0000BB050000}"/>
    <cellStyle name="Euro 2 3" xfId="993" xr:uid="{00000000-0005-0000-0000-0000BC050000}"/>
    <cellStyle name="Euro 3" xfId="994" xr:uid="{00000000-0005-0000-0000-0000BD050000}"/>
    <cellStyle name="Euro 4" xfId="995" xr:uid="{00000000-0005-0000-0000-0000BE050000}"/>
    <cellStyle name="Euro 5" xfId="996" xr:uid="{00000000-0005-0000-0000-0000BF050000}"/>
    <cellStyle name="Euro 6" xfId="990" xr:uid="{00000000-0005-0000-0000-0000C0050000}"/>
    <cellStyle name="Euro 7" xfId="1876" xr:uid="{00000000-0005-0000-0000-0000C1050000}"/>
    <cellStyle name="Explanatory Text" xfId="466" builtinId="53" customBuiltin="1"/>
    <cellStyle name="Explanatory Text 2" xfId="467" xr:uid="{00000000-0005-0000-0000-0000C3050000}"/>
    <cellStyle name="Explanatory Text 2 2" xfId="997" xr:uid="{00000000-0005-0000-0000-0000C4050000}"/>
    <cellStyle name="Explanatory Text 3" xfId="2235" xr:uid="{00000000-0005-0000-0000-0000C5050000}"/>
    <cellStyle name="Explanatory Text 4" xfId="2236" xr:uid="{00000000-0005-0000-0000-0000C6050000}"/>
    <cellStyle name="Explanatory Text 5" xfId="2237" xr:uid="{00000000-0005-0000-0000-0000C7050000}"/>
    <cellStyle name="Explanatory Text 6" xfId="2238" xr:uid="{00000000-0005-0000-0000-0000C8050000}"/>
    <cellStyle name="extra" xfId="998" xr:uid="{00000000-0005-0000-0000-0000C9050000}"/>
    <cellStyle name="extra 2" xfId="999" xr:uid="{00000000-0005-0000-0000-0000CA050000}"/>
    <cellStyle name="f" xfId="1000" xr:uid="{00000000-0005-0000-0000-0000CB050000}"/>
    <cellStyle name="Factor" xfId="468" xr:uid="{00000000-0005-0000-0000-0000CC050000}"/>
    <cellStyle name="ff" xfId="1001" xr:uid="{00000000-0005-0000-0000-0000CD050000}"/>
    <cellStyle name="fff" xfId="1002" xr:uid="{00000000-0005-0000-0000-0000CE050000}"/>
    <cellStyle name="FilterCol" xfId="1003" xr:uid="{00000000-0005-0000-0000-0000CF050000}"/>
    <cellStyle name="FinClose" xfId="469" xr:uid="{00000000-0005-0000-0000-0000D0050000}"/>
    <cellStyle name="Fixed" xfId="470" xr:uid="{00000000-0005-0000-0000-0000D1050000}"/>
    <cellStyle name="Fixed [0]" xfId="471" xr:uid="{00000000-0005-0000-0000-0000D2050000}"/>
    <cellStyle name="Fixed [0] 2" xfId="1877" xr:uid="{00000000-0005-0000-0000-0000D3050000}"/>
    <cellStyle name="Fixed 10" xfId="1896" xr:uid="{00000000-0005-0000-0000-0000D4050000}"/>
    <cellStyle name="Fixed 11" xfId="1869" xr:uid="{00000000-0005-0000-0000-0000D5050000}"/>
    <cellStyle name="Fixed 12" xfId="1895" xr:uid="{00000000-0005-0000-0000-0000D6050000}"/>
    <cellStyle name="Fixed 13" xfId="2682" xr:uid="{00000000-0005-0000-0000-0000D7050000}"/>
    <cellStyle name="Fixed 14" xfId="2728" xr:uid="{00000000-0005-0000-0000-0000D8050000}"/>
    <cellStyle name="Fixed 2" xfId="1005" xr:uid="{00000000-0005-0000-0000-0000D9050000}"/>
    <cellStyle name="Fixed 2 2" xfId="1006" xr:uid="{00000000-0005-0000-0000-0000DA050000}"/>
    <cellStyle name="Fixed 2 3" xfId="1007" xr:uid="{00000000-0005-0000-0000-0000DB050000}"/>
    <cellStyle name="Fixed 3" xfId="1008" xr:uid="{00000000-0005-0000-0000-0000DC050000}"/>
    <cellStyle name="Fixed 4" xfId="1009" xr:uid="{00000000-0005-0000-0000-0000DD050000}"/>
    <cellStyle name="Fixed 5" xfId="1010" xr:uid="{00000000-0005-0000-0000-0000DE050000}"/>
    <cellStyle name="Fixed 6" xfId="1004" xr:uid="{00000000-0005-0000-0000-0000DF050000}"/>
    <cellStyle name="Fixed 7" xfId="1859" xr:uid="{00000000-0005-0000-0000-0000E0050000}"/>
    <cellStyle name="Fixed 8" xfId="1897" xr:uid="{00000000-0005-0000-0000-0000E1050000}"/>
    <cellStyle name="Fixed 9" xfId="1865" xr:uid="{00000000-0005-0000-0000-0000E2050000}"/>
    <cellStyle name="Fixed_$ FEL Managed View" xfId="472" xr:uid="{00000000-0005-0000-0000-0000E3050000}"/>
    <cellStyle name="Fixed2 - Style2" xfId="473" xr:uid="{00000000-0005-0000-0000-0000E4050000}"/>
    <cellStyle name="Fixed2 - Style2 2" xfId="1011" xr:uid="{00000000-0005-0000-0000-0000E5050000}"/>
    <cellStyle name="fn" xfId="1012" xr:uid="{00000000-0005-0000-0000-0000E6050000}"/>
    <cellStyle name="fn 2" xfId="1013" xr:uid="{00000000-0005-0000-0000-0000E7050000}"/>
    <cellStyle name="Font: Calibri, 9pt regular" xfId="2901" xr:uid="{FBD152F7-5D17-4B38-BE77-0E55A038B57B}"/>
    <cellStyle name="Footer SBILogo1" xfId="1014" xr:uid="{00000000-0005-0000-0000-0000E8050000}"/>
    <cellStyle name="Footer SBILogo2" xfId="1015" xr:uid="{00000000-0005-0000-0000-0000E9050000}"/>
    <cellStyle name="Footnote" xfId="474" xr:uid="{00000000-0005-0000-0000-0000EA050000}"/>
    <cellStyle name="Footnote 2" xfId="1017" xr:uid="{00000000-0005-0000-0000-0000EB050000}"/>
    <cellStyle name="Footnote 3" xfId="1016" xr:uid="{00000000-0005-0000-0000-0000EC050000}"/>
    <cellStyle name="Footnote Reference" xfId="1018" xr:uid="{00000000-0005-0000-0000-0000ED050000}"/>
    <cellStyle name="Footnote_AccessGroup 012509 v3" xfId="1019" xr:uid="{00000000-0005-0000-0000-0000EE050000}"/>
    <cellStyle name="Footnotes: top row" xfId="2902" xr:uid="{E2FDF3B4-A4F8-431B-8D3A-B7410DFBCAB1}"/>
    <cellStyle name="FRxAmtStyle" xfId="1020" xr:uid="{00000000-0005-0000-0000-0000EF050000}"/>
    <cellStyle name="FRxCurrStyle" xfId="1021" xr:uid="{00000000-0005-0000-0000-0000F0050000}"/>
    <cellStyle name="FRxPcntStyle" xfId="1022" xr:uid="{00000000-0005-0000-0000-0000F1050000}"/>
    <cellStyle name="FS_Zero" xfId="475" xr:uid="{00000000-0005-0000-0000-0000F2050000}"/>
    <cellStyle name="FS-Hist_Zero" xfId="476" xr:uid="{00000000-0005-0000-0000-0000F3050000}"/>
    <cellStyle name="FUEL SUBTOTAL" xfId="477" xr:uid="{00000000-0005-0000-0000-0000F4050000}"/>
    <cellStyle name="FUEL TYPE" xfId="478" xr:uid="{00000000-0005-0000-0000-0000F5050000}"/>
    <cellStyle name="general" xfId="479" xr:uid="{00000000-0005-0000-0000-0000F6050000}"/>
    <cellStyle name="Good" xfId="480" builtinId="26" customBuiltin="1"/>
    <cellStyle name="Good 2" xfId="481" xr:uid="{00000000-0005-0000-0000-0000F8050000}"/>
    <cellStyle name="Good 2 2" xfId="1023" xr:uid="{00000000-0005-0000-0000-0000F9050000}"/>
    <cellStyle name="Good 3" xfId="1024" xr:uid="{00000000-0005-0000-0000-0000FA050000}"/>
    <cellStyle name="Good 4" xfId="2239" xr:uid="{00000000-0005-0000-0000-0000FB050000}"/>
    <cellStyle name="Good 5" xfId="2240" xr:uid="{00000000-0005-0000-0000-0000FC050000}"/>
    <cellStyle name="Good 6" xfId="2241" xr:uid="{00000000-0005-0000-0000-0000FD050000}"/>
    <cellStyle name="Grey" xfId="482" xr:uid="{00000000-0005-0000-0000-0000FE050000}"/>
    <cellStyle name="Grey 2" xfId="1025" xr:uid="{00000000-0005-0000-0000-0000FF050000}"/>
    <cellStyle name="GreybarHeader" xfId="1026" xr:uid="{00000000-0005-0000-0000-000000060000}"/>
    <cellStyle name="Group Headings" xfId="1027" xr:uid="{00000000-0005-0000-0000-000001060000}"/>
    <cellStyle name="h" xfId="1028" xr:uid="{00000000-0005-0000-0000-000002060000}"/>
    <cellStyle name="h1" xfId="1029" xr:uid="{00000000-0005-0000-0000-000003060000}"/>
    <cellStyle name="h2" xfId="1030" xr:uid="{00000000-0005-0000-0000-000004060000}"/>
    <cellStyle name="Hard Percent" xfId="483" xr:uid="{00000000-0005-0000-0000-000005060000}"/>
    <cellStyle name="hardCode" xfId="2824" xr:uid="{4614C8D1-0964-41D4-A856-7A6447E33113}"/>
    <cellStyle name="HEADER" xfId="484" xr:uid="{00000000-0005-0000-0000-000006060000}"/>
    <cellStyle name="Header 2" xfId="1033" xr:uid="{00000000-0005-0000-0000-000007060000}"/>
    <cellStyle name="Header 3" xfId="1032" xr:uid="{00000000-0005-0000-0000-000008060000}"/>
    <cellStyle name="Header Draft Stamp" xfId="1034" xr:uid="{00000000-0005-0000-0000-000009060000}"/>
    <cellStyle name="Header Total" xfId="1035" xr:uid="{00000000-0005-0000-0000-00000A060000}"/>
    <cellStyle name="Header: bottom row" xfId="2903" xr:uid="{8A29BD2B-0095-4C5E-9761-1E10A65BF57D}"/>
    <cellStyle name="Header_AccessGroup 012509 v3" xfId="1036" xr:uid="{00000000-0005-0000-0000-00000B060000}"/>
    <cellStyle name="Header1" xfId="485" xr:uid="{00000000-0005-0000-0000-00000C060000}"/>
    <cellStyle name="Header2" xfId="486" xr:uid="{00000000-0005-0000-0000-00000D060000}"/>
    <cellStyle name="Header3" xfId="1037" xr:uid="{00000000-0005-0000-0000-00000E060000}"/>
    <cellStyle name="Header4" xfId="1038" xr:uid="{00000000-0005-0000-0000-00000F060000}"/>
    <cellStyle name="Heading 1" xfId="487" builtinId="16" customBuiltin="1"/>
    <cellStyle name="Heading 1 2" xfId="488" xr:uid="{00000000-0005-0000-0000-000011060000}"/>
    <cellStyle name="Heading 1 2 2" xfId="1039" xr:uid="{00000000-0005-0000-0000-000012060000}"/>
    <cellStyle name="Heading 1 2 3" xfId="2242" xr:uid="{00000000-0005-0000-0000-000013060000}"/>
    <cellStyle name="Heading 1 2 4" xfId="2854" xr:uid="{B857B418-1AD8-4834-BAFD-9A309867CC3E}"/>
    <cellStyle name="Heading 1 3" xfId="2243" xr:uid="{00000000-0005-0000-0000-000014060000}"/>
    <cellStyle name="Heading 1 4" xfId="2244" xr:uid="{00000000-0005-0000-0000-000015060000}"/>
    <cellStyle name="Heading 1 5" xfId="2245" xr:uid="{00000000-0005-0000-0000-000016060000}"/>
    <cellStyle name="Heading 1 6" xfId="2246" xr:uid="{00000000-0005-0000-0000-000017060000}"/>
    <cellStyle name="Heading 1 7" xfId="2247" xr:uid="{00000000-0005-0000-0000-000018060000}"/>
    <cellStyle name="Heading 1 8" xfId="2248" xr:uid="{00000000-0005-0000-0000-000019060000}"/>
    <cellStyle name="Heading 1 Above" xfId="1040" xr:uid="{00000000-0005-0000-0000-00001A060000}"/>
    <cellStyle name="Heading 1+" xfId="1041" xr:uid="{00000000-0005-0000-0000-00001B060000}"/>
    <cellStyle name="Heading 2" xfId="489" builtinId="17" customBuiltin="1"/>
    <cellStyle name="Heading 2 2" xfId="490" xr:uid="{00000000-0005-0000-0000-00001D060000}"/>
    <cellStyle name="Heading 2 2 2" xfId="1042" xr:uid="{00000000-0005-0000-0000-00001E060000}"/>
    <cellStyle name="Heading 2 2 3" xfId="2249" xr:uid="{00000000-0005-0000-0000-00001F060000}"/>
    <cellStyle name="Heading 2 2 4" xfId="2855" xr:uid="{DD0DEF82-5C8A-4044-B8D4-DEAF5D0EB2C0}"/>
    <cellStyle name="Heading 2 3" xfId="2250" xr:uid="{00000000-0005-0000-0000-000020060000}"/>
    <cellStyle name="Heading 2 4" xfId="2251" xr:uid="{00000000-0005-0000-0000-000021060000}"/>
    <cellStyle name="Heading 2 5" xfId="2252" xr:uid="{00000000-0005-0000-0000-000022060000}"/>
    <cellStyle name="Heading 2 6" xfId="2253" xr:uid="{00000000-0005-0000-0000-000023060000}"/>
    <cellStyle name="Heading 2 7" xfId="2254" xr:uid="{00000000-0005-0000-0000-000024060000}"/>
    <cellStyle name="Heading 2 8" xfId="2255" xr:uid="{00000000-0005-0000-0000-000025060000}"/>
    <cellStyle name="Heading 2 Below" xfId="1043" xr:uid="{00000000-0005-0000-0000-000026060000}"/>
    <cellStyle name="Heading 2+" xfId="1044" xr:uid="{00000000-0005-0000-0000-000027060000}"/>
    <cellStyle name="Heading 3" xfId="491" builtinId="18" customBuiltin="1"/>
    <cellStyle name="Heading 3 2" xfId="492" xr:uid="{00000000-0005-0000-0000-000029060000}"/>
    <cellStyle name="Heading 3 2 2" xfId="1045" xr:uid="{00000000-0005-0000-0000-00002A060000}"/>
    <cellStyle name="Heading 3 2 3" xfId="2256" xr:uid="{00000000-0005-0000-0000-00002B060000}"/>
    <cellStyle name="Heading 3 2 4" xfId="2856" xr:uid="{615A87D3-DAB5-43DD-9252-B522E70E345A}"/>
    <cellStyle name="Heading 3 3" xfId="2257" xr:uid="{00000000-0005-0000-0000-00002C060000}"/>
    <cellStyle name="Heading 3 4" xfId="2258" xr:uid="{00000000-0005-0000-0000-00002D060000}"/>
    <cellStyle name="Heading 3 5" xfId="2259" xr:uid="{00000000-0005-0000-0000-00002E060000}"/>
    <cellStyle name="Heading 3 6" xfId="2260" xr:uid="{00000000-0005-0000-0000-00002F060000}"/>
    <cellStyle name="Heading 3 7" xfId="2261" xr:uid="{00000000-0005-0000-0000-000030060000}"/>
    <cellStyle name="Heading 3 8" xfId="2262" xr:uid="{00000000-0005-0000-0000-000031060000}"/>
    <cellStyle name="Heading 3+" xfId="1046" xr:uid="{00000000-0005-0000-0000-000032060000}"/>
    <cellStyle name="Heading 4" xfId="493" builtinId="19" customBuiltin="1"/>
    <cellStyle name="Heading 4 2" xfId="494" xr:uid="{00000000-0005-0000-0000-000034060000}"/>
    <cellStyle name="Heading 4 2 2" xfId="1047" xr:uid="{00000000-0005-0000-0000-000035060000}"/>
    <cellStyle name="Heading 4 2 3" xfId="2263" xr:uid="{00000000-0005-0000-0000-000036060000}"/>
    <cellStyle name="Heading 4 2 4" xfId="2857" xr:uid="{61993958-1817-486C-B2EA-E4314089791D}"/>
    <cellStyle name="Heading 4 3" xfId="2264" xr:uid="{00000000-0005-0000-0000-000037060000}"/>
    <cellStyle name="Heading 4 4" xfId="2265" xr:uid="{00000000-0005-0000-0000-000038060000}"/>
    <cellStyle name="Heading 4 5" xfId="2266" xr:uid="{00000000-0005-0000-0000-000039060000}"/>
    <cellStyle name="Heading 4 6" xfId="2267" xr:uid="{00000000-0005-0000-0000-00003A060000}"/>
    <cellStyle name="Heading 4 7" xfId="2268" xr:uid="{00000000-0005-0000-0000-00003B060000}"/>
    <cellStyle name="Heading 4 8" xfId="2269" xr:uid="{00000000-0005-0000-0000-00003C060000}"/>
    <cellStyle name="Heading1" xfId="495" xr:uid="{00000000-0005-0000-0000-00003D060000}"/>
    <cellStyle name="HEADING1 2" xfId="1049" xr:uid="{00000000-0005-0000-0000-00003E060000}"/>
    <cellStyle name="HEADING1 3" xfId="1050" xr:uid="{00000000-0005-0000-0000-00003F060000}"/>
    <cellStyle name="HEADING1 4" xfId="1051" xr:uid="{00000000-0005-0000-0000-000040060000}"/>
    <cellStyle name="HEADING1 5" xfId="1048" xr:uid="{00000000-0005-0000-0000-000041060000}"/>
    <cellStyle name="Heading2" xfId="496" xr:uid="{00000000-0005-0000-0000-000042060000}"/>
    <cellStyle name="HEADING2 2" xfId="1052" xr:uid="{00000000-0005-0000-0000-000043060000}"/>
    <cellStyle name="Heading2 3" xfId="2833" xr:uid="{85420044-BB7D-47A7-ACA0-0E44C3547CA7}"/>
    <cellStyle name="Headings" xfId="1053" xr:uid="{00000000-0005-0000-0000-000044060000}"/>
    <cellStyle name="hh" xfId="1054" xr:uid="{00000000-0005-0000-0000-000045060000}"/>
    <cellStyle name="HHV" xfId="497" xr:uid="{00000000-0005-0000-0000-000046060000}"/>
    <cellStyle name="HHV 2" xfId="1911" xr:uid="{00000000-0005-0000-0000-000047060000}"/>
    <cellStyle name="Hidden" xfId="498" xr:uid="{00000000-0005-0000-0000-000048060000}"/>
    <cellStyle name="HIGHLIGHT" xfId="499" xr:uid="{00000000-0005-0000-0000-000049060000}"/>
    <cellStyle name="Highlight 2" xfId="1055" xr:uid="{00000000-0005-0000-0000-00004A060000}"/>
    <cellStyle name="Hist inmatning" xfId="1056" xr:uid="{00000000-0005-0000-0000-00004B060000}"/>
    <cellStyle name="hj" xfId="1057" xr:uid="{00000000-0005-0000-0000-00004C060000}"/>
    <cellStyle name="hj 2" xfId="1058" xr:uid="{00000000-0005-0000-0000-00004D060000}"/>
    <cellStyle name="Hyperlink" xfId="2916" builtinId="8"/>
    <cellStyle name="Hyperlink 2" xfId="2583" xr:uid="{00000000-0005-0000-0000-00004E060000}"/>
    <cellStyle name="i" xfId="1059" xr:uid="{00000000-0005-0000-0000-00004F060000}"/>
    <cellStyle name="i0" xfId="1060" xr:uid="{00000000-0005-0000-0000-000050060000}"/>
    <cellStyle name="i1" xfId="1061" xr:uid="{00000000-0005-0000-0000-000051060000}"/>
    <cellStyle name="i2" xfId="1062" xr:uid="{00000000-0005-0000-0000-000052060000}"/>
    <cellStyle name="i3" xfId="1063" xr:uid="{00000000-0005-0000-0000-000053060000}"/>
    <cellStyle name="i4" xfId="1064" xr:uid="{00000000-0005-0000-0000-000054060000}"/>
    <cellStyle name="i5" xfId="1065" xr:uid="{00000000-0005-0000-0000-000055060000}"/>
    <cellStyle name="Indirect Reference" xfId="1066" xr:uid="{00000000-0005-0000-0000-000056060000}"/>
    <cellStyle name="Indirect Reference 2" xfId="1067" xr:uid="{00000000-0005-0000-0000-000057060000}"/>
    <cellStyle name="Indirect Reference 3" xfId="1068" xr:uid="{00000000-0005-0000-0000-000058060000}"/>
    <cellStyle name="Indirect Reference 4" xfId="1069" xr:uid="{00000000-0005-0000-0000-000059060000}"/>
    <cellStyle name="inmatning" xfId="1070" xr:uid="{00000000-0005-0000-0000-00005A060000}"/>
    <cellStyle name="Input" xfId="500" builtinId="20" customBuiltin="1"/>
    <cellStyle name="Input (estimate)" xfId="1071" xr:uid="{00000000-0005-0000-0000-00005C060000}"/>
    <cellStyle name="Input [yellow]" xfId="501" xr:uid="{00000000-0005-0000-0000-00005D060000}"/>
    <cellStyle name="Input [yellow] 2" xfId="1072" xr:uid="{00000000-0005-0000-0000-00005E060000}"/>
    <cellStyle name="Input 2" xfId="502" xr:uid="{00000000-0005-0000-0000-00005F060000}"/>
    <cellStyle name="Input 2 2" xfId="1073" xr:uid="{00000000-0005-0000-0000-000060060000}"/>
    <cellStyle name="Input 3" xfId="2270" xr:uid="{00000000-0005-0000-0000-000061060000}"/>
    <cellStyle name="Input 4" xfId="2271" xr:uid="{00000000-0005-0000-0000-000062060000}"/>
    <cellStyle name="Input 5" xfId="2272" xr:uid="{00000000-0005-0000-0000-000063060000}"/>
    <cellStyle name="Input 6" xfId="2273" xr:uid="{00000000-0005-0000-0000-000064060000}"/>
    <cellStyle name="Input 7" xfId="2954" xr:uid="{2B3638B6-8D7C-4F25-9EC1-0E3E3997A919}"/>
    <cellStyle name="Input from Analysys" xfId="1074" xr:uid="{00000000-0005-0000-0000-000065060000}"/>
    <cellStyle name="Input from CETI" xfId="1075" xr:uid="{00000000-0005-0000-0000-000066060000}"/>
    <cellStyle name="Input Link" xfId="1076" xr:uid="{00000000-0005-0000-0000-000067060000}"/>
    <cellStyle name="Input Text" xfId="2949" xr:uid="{FE5C78EE-5303-45FE-9CB3-DAAD154A507C}"/>
    <cellStyle name="Input% [00%]" xfId="2951" xr:uid="{EFE9C882-1249-46D5-AF86-975FD183B9FE}"/>
    <cellStyle name="InputAmt" xfId="1077" xr:uid="{00000000-0005-0000-0000-000068060000}"/>
    <cellStyle name="InputBlueFont" xfId="1078" xr:uid="{00000000-0005-0000-0000-000069060000}"/>
    <cellStyle name="InputBlueFontLocked" xfId="1079" xr:uid="{00000000-0005-0000-0000-00006A060000}"/>
    <cellStyle name="InputBlueFontLocked 2" xfId="1080" xr:uid="{00000000-0005-0000-0000-00006B060000}"/>
    <cellStyle name="inputCell" xfId="2826" xr:uid="{72BC24AE-2C5E-4641-9EA3-05430EC23029}"/>
    <cellStyle name="InputPct" xfId="1081" xr:uid="{00000000-0005-0000-0000-00006C060000}"/>
    <cellStyle name="InputShaded" xfId="1082" xr:uid="{00000000-0005-0000-0000-00006D060000}"/>
    <cellStyle name="InputShaded 2" xfId="1083" xr:uid="{00000000-0005-0000-0000-00006E060000}"/>
    <cellStyle name="InputVal" xfId="1084" xr:uid="{00000000-0005-0000-0000-00006F060000}"/>
    <cellStyle name="InputVal 2" xfId="1085" xr:uid="{00000000-0005-0000-0000-000070060000}"/>
    <cellStyle name="InputValNeg" xfId="1086" xr:uid="{00000000-0005-0000-0000-000071060000}"/>
    <cellStyle name="InputValNeg 2" xfId="1087" xr:uid="{00000000-0005-0000-0000-000072060000}"/>
    <cellStyle name="Integer" xfId="1088" xr:uid="{00000000-0005-0000-0000-000073060000}"/>
    <cellStyle name="Integer 2" xfId="1089" xr:uid="{00000000-0005-0000-0000-000074060000}"/>
    <cellStyle name="Integer 3" xfId="1090" xr:uid="{00000000-0005-0000-0000-000075060000}"/>
    <cellStyle name="Integer 4" xfId="1091" xr:uid="{00000000-0005-0000-0000-000076060000}"/>
    <cellStyle name="italic" xfId="1092" xr:uid="{00000000-0005-0000-0000-000077060000}"/>
    <cellStyle name="ItalicHeader" xfId="1093" xr:uid="{00000000-0005-0000-0000-000078060000}"/>
    <cellStyle name="kirkdollars" xfId="503" xr:uid="{00000000-0005-0000-0000-000079060000}"/>
    <cellStyle name="Komma [0]_Sheet1" xfId="1094" xr:uid="{00000000-0005-0000-0000-00007A060000}"/>
    <cellStyle name="Komma_Sheet1" xfId="1095" xr:uid="{00000000-0005-0000-0000-00007B060000}"/>
    <cellStyle name="kopregel" xfId="1096" xr:uid="{00000000-0005-0000-0000-00007C060000}"/>
    <cellStyle name="Ks" xfId="1097" xr:uid="{00000000-0005-0000-0000-00007D060000}"/>
    <cellStyle name="Label" xfId="1098" xr:uid="{00000000-0005-0000-0000-00007E060000}"/>
    <cellStyle name="LblRed" xfId="1099" xr:uid="{00000000-0005-0000-0000-00007F060000}"/>
    <cellStyle name="lev1" xfId="1100" xr:uid="{00000000-0005-0000-0000-000080060000}"/>
    <cellStyle name="lev2" xfId="1101" xr:uid="{00000000-0005-0000-0000-000081060000}"/>
    <cellStyle name="lev3" xfId="1102" xr:uid="{00000000-0005-0000-0000-000082060000}"/>
    <cellStyle name="lev4" xfId="1103" xr:uid="{00000000-0005-0000-0000-000083060000}"/>
    <cellStyle name="Lien hypertexte" xfId="1104" xr:uid="{00000000-0005-0000-0000-000084060000}"/>
    <cellStyle name="Lien hypertexte visité" xfId="1105" xr:uid="{00000000-0005-0000-0000-000085060000}"/>
    <cellStyle name="Lines" xfId="2584" xr:uid="{00000000-0005-0000-0000-000086060000}"/>
    <cellStyle name="link:# [0,000]" xfId="2948" xr:uid="{9EE554A5-94A9-4F25-841B-3992E438FDEF}"/>
    <cellStyle name="link:Text" xfId="2947" xr:uid="{D44AFE48-0587-4014-A97E-8C7E22EF77CB}"/>
    <cellStyle name="Linked" xfId="1106" xr:uid="{00000000-0005-0000-0000-000087060000}"/>
    <cellStyle name="Linked Cell" xfId="504" builtinId="24" customBuiltin="1"/>
    <cellStyle name="Linked Cell 2" xfId="505" xr:uid="{00000000-0005-0000-0000-000089060000}"/>
    <cellStyle name="Linked Cell 2 2" xfId="1107" xr:uid="{00000000-0005-0000-0000-00008A060000}"/>
    <cellStyle name="Linked Cell 3" xfId="2274" xr:uid="{00000000-0005-0000-0000-00008B060000}"/>
    <cellStyle name="Linked Cell 4" xfId="2275" xr:uid="{00000000-0005-0000-0000-00008C060000}"/>
    <cellStyle name="Linked Cell 5" xfId="2276" xr:uid="{00000000-0005-0000-0000-00008D060000}"/>
    <cellStyle name="Linked Cell 6" xfId="2277" xr:uid="{00000000-0005-0000-0000-00008E060000}"/>
    <cellStyle name="M" xfId="506" xr:uid="{00000000-0005-0000-0000-00008F060000}"/>
    <cellStyle name="M 10" xfId="2666" xr:uid="{00000000-0005-0000-0000-000090060000}"/>
    <cellStyle name="m 11" xfId="2683" xr:uid="{00000000-0005-0000-0000-000091060000}"/>
    <cellStyle name="m 12" xfId="2686" xr:uid="{00000000-0005-0000-0000-000092060000}"/>
    <cellStyle name="m 2" xfId="1108" xr:uid="{00000000-0005-0000-0000-000093060000}"/>
    <cellStyle name="M 3" xfId="1904" xr:uid="{00000000-0005-0000-0000-000094060000}"/>
    <cellStyle name="M 4" xfId="2585" xr:uid="{00000000-0005-0000-0000-000095060000}"/>
    <cellStyle name="M 5" xfId="2602" xr:uid="{00000000-0005-0000-0000-000096060000}"/>
    <cellStyle name="M 6" xfId="2625" xr:uid="{00000000-0005-0000-0000-000097060000}"/>
    <cellStyle name="M 7" xfId="2636" xr:uid="{00000000-0005-0000-0000-000098060000}"/>
    <cellStyle name="M 8" xfId="2643" xr:uid="{00000000-0005-0000-0000-000099060000}"/>
    <cellStyle name="M 9" xfId="2654" xr:uid="{00000000-0005-0000-0000-00009A060000}"/>
    <cellStyle name="m/d/yy" xfId="507" xr:uid="{00000000-0005-0000-0000-00009B060000}"/>
    <cellStyle name="m2" xfId="1109" xr:uid="{00000000-0005-0000-0000-00009C060000}"/>
    <cellStyle name="Main Title" xfId="1110" xr:uid="{00000000-0005-0000-0000-00009D060000}"/>
    <cellStyle name="Main Title 2" xfId="1111" xr:uid="{00000000-0005-0000-0000-00009E060000}"/>
    <cellStyle name="Margin" xfId="1112" xr:uid="{00000000-0005-0000-0000-00009F060000}"/>
    <cellStyle name="Memo" xfId="1113" xr:uid="{00000000-0005-0000-0000-0000A0060000}"/>
    <cellStyle name="MemoLbl" xfId="1114" xr:uid="{00000000-0005-0000-0000-0000A1060000}"/>
    <cellStyle name="MemoLbl 2" xfId="1115" xr:uid="{00000000-0005-0000-0000-0000A2060000}"/>
    <cellStyle name="MemoPct_Wide" xfId="1116" xr:uid="{00000000-0005-0000-0000-0000A3060000}"/>
    <cellStyle name="MemoPercent" xfId="1117" xr:uid="{00000000-0005-0000-0000-0000A4060000}"/>
    <cellStyle name="MemoPercent 2" xfId="1118" xr:uid="{00000000-0005-0000-0000-0000A5060000}"/>
    <cellStyle name="MemoTitle" xfId="1119" xr:uid="{00000000-0005-0000-0000-0000A6060000}"/>
    <cellStyle name="MemoTitleItal" xfId="1120" xr:uid="{00000000-0005-0000-0000-0000A7060000}"/>
    <cellStyle name="MemoValue" xfId="1121" xr:uid="{00000000-0005-0000-0000-0000A8060000}"/>
    <cellStyle name="MemoValue 2" xfId="1122" xr:uid="{00000000-0005-0000-0000-0000A9060000}"/>
    <cellStyle name="MemoValueRow18" xfId="1123" xr:uid="{00000000-0005-0000-0000-0000AA060000}"/>
    <cellStyle name="MemoValueRow18 2" xfId="1124" xr:uid="{00000000-0005-0000-0000-0000AB060000}"/>
    <cellStyle name="MemoValueWide" xfId="1125" xr:uid="{00000000-0005-0000-0000-0000AC060000}"/>
    <cellStyle name="MemoValueWide 2" xfId="1126" xr:uid="{00000000-0005-0000-0000-0000AD060000}"/>
    <cellStyle name="Migliaia (0)_All 2" xfId="1127" xr:uid="{00000000-0005-0000-0000-0000AE060000}"/>
    <cellStyle name="Migliaia_All 2" xfId="1128" xr:uid="{00000000-0005-0000-0000-0000AF060000}"/>
    <cellStyle name="Millares [0]_2AV_M_M " xfId="1129" xr:uid="{00000000-0005-0000-0000-0000B0060000}"/>
    <cellStyle name="Millares_2AV_M_M " xfId="1130" xr:uid="{00000000-0005-0000-0000-0000B1060000}"/>
    <cellStyle name="Milliers [0] 2" xfId="2942" xr:uid="{B205489D-258F-4E61-8456-556E38582207}"/>
    <cellStyle name="Milliers [0]_comparable" xfId="1131" xr:uid="{00000000-0005-0000-0000-0000B2060000}"/>
    <cellStyle name="Milliers 2" xfId="2941" xr:uid="{03F6B493-C14E-49F0-99AA-78FFE3887466}"/>
    <cellStyle name="Milliers_comparable" xfId="1132" xr:uid="{00000000-0005-0000-0000-0000B3060000}"/>
    <cellStyle name="MLComma0" xfId="508" xr:uid="{00000000-0005-0000-0000-0000B4060000}"/>
    <cellStyle name="MLComma0 2" xfId="1881" xr:uid="{00000000-0005-0000-0000-0000B5060000}"/>
    <cellStyle name="MLPercent0" xfId="509" xr:uid="{00000000-0005-0000-0000-0000B6060000}"/>
    <cellStyle name="MLPercent0 2" xfId="1882" xr:uid="{00000000-0005-0000-0000-0000B7060000}"/>
    <cellStyle name="Moneda [0]_2AV_M_M " xfId="1133" xr:uid="{00000000-0005-0000-0000-0000B8060000}"/>
    <cellStyle name="Moneda_2AV_M_M " xfId="1134" xr:uid="{00000000-0005-0000-0000-0000B9060000}"/>
    <cellStyle name="Monétaire [0]_comparable" xfId="1135" xr:uid="{00000000-0005-0000-0000-0000BA060000}"/>
    <cellStyle name="Monétaire 2" xfId="2943" xr:uid="{775D3A41-9722-482C-A105-D6B2A5A5208D}"/>
    <cellStyle name="Monétaire_comparable" xfId="1136" xr:uid="{00000000-0005-0000-0000-0000BB060000}"/>
    <cellStyle name="Month" xfId="510" xr:uid="{00000000-0005-0000-0000-0000BC060000}"/>
    <cellStyle name="Month-long" xfId="511" xr:uid="{00000000-0005-0000-0000-0000BD060000}"/>
    <cellStyle name="Month-short" xfId="512" xr:uid="{00000000-0005-0000-0000-0000BE060000}"/>
    <cellStyle name="Mon-yr" xfId="513" xr:uid="{00000000-0005-0000-0000-0000BF060000}"/>
    <cellStyle name="Ms" xfId="1137" xr:uid="{00000000-0005-0000-0000-0000C0060000}"/>
    <cellStyle name="mt" xfId="1138" xr:uid="{00000000-0005-0000-0000-0000C1060000}"/>
    <cellStyle name="Multiple" xfId="514" xr:uid="{00000000-0005-0000-0000-0000C2060000}"/>
    <cellStyle name="Multiple [1]" xfId="515" xr:uid="{00000000-0005-0000-0000-0000C3060000}"/>
    <cellStyle name="Multiple 10" xfId="2685" xr:uid="{00000000-0005-0000-0000-0000C4060000}"/>
    <cellStyle name="Multiple 11" xfId="2684" xr:uid="{00000000-0005-0000-0000-0000C5060000}"/>
    <cellStyle name="Multiple 2" xfId="1140" xr:uid="{00000000-0005-0000-0000-0000C6060000}"/>
    <cellStyle name="Multiple 3" xfId="1139" xr:uid="{00000000-0005-0000-0000-0000C7060000}"/>
    <cellStyle name="Multiple 4" xfId="1878" xr:uid="{00000000-0005-0000-0000-0000C8060000}"/>
    <cellStyle name="Multiple 5" xfId="1885" xr:uid="{00000000-0005-0000-0000-0000C9060000}"/>
    <cellStyle name="Multiple 6" xfId="1879" xr:uid="{00000000-0005-0000-0000-0000CA060000}"/>
    <cellStyle name="Multiple 7" xfId="1884" xr:uid="{00000000-0005-0000-0000-0000CB060000}"/>
    <cellStyle name="Multiple 8" xfId="1880" xr:uid="{00000000-0005-0000-0000-0000CC060000}"/>
    <cellStyle name="Multiple 9" xfId="1883" xr:uid="{00000000-0005-0000-0000-0000CD060000}"/>
    <cellStyle name="Multiple_Quarterly Fin" xfId="516" xr:uid="{00000000-0005-0000-0000-0000CE060000}"/>
    <cellStyle name="n2" xfId="1141" xr:uid="{00000000-0005-0000-0000-0000CF060000}"/>
    <cellStyle name="n2 2" xfId="1142" xr:uid="{00000000-0005-0000-0000-0000D0060000}"/>
    <cellStyle name="NA is zero" xfId="517" xr:uid="{00000000-0005-0000-0000-0000D1060000}"/>
    <cellStyle name="Name" xfId="1143" xr:uid="{00000000-0005-0000-0000-0000D2060000}"/>
    <cellStyle name="Neutral" xfId="518" builtinId="28" customBuiltin="1"/>
    <cellStyle name="Neutral 2" xfId="519" xr:uid="{00000000-0005-0000-0000-0000D4060000}"/>
    <cellStyle name="Neutral 2 2" xfId="1144" xr:uid="{00000000-0005-0000-0000-0000D5060000}"/>
    <cellStyle name="Neutral 2 3" xfId="2586" xr:uid="{00000000-0005-0000-0000-0000D6060000}"/>
    <cellStyle name="Neutral 3" xfId="2278" xr:uid="{00000000-0005-0000-0000-0000D7060000}"/>
    <cellStyle name="Neutral 4" xfId="2279" xr:uid="{00000000-0005-0000-0000-0000D8060000}"/>
    <cellStyle name="Neutral 5" xfId="2280" xr:uid="{00000000-0005-0000-0000-0000D9060000}"/>
    <cellStyle name="Neutral 6" xfId="2281" xr:uid="{00000000-0005-0000-0000-0000DA060000}"/>
    <cellStyle name="no" xfId="1145" xr:uid="{00000000-0005-0000-0000-0000DB060000}"/>
    <cellStyle name="no dec" xfId="520" xr:uid="{00000000-0005-0000-0000-0000DC060000}"/>
    <cellStyle name="No.s to 1dp" xfId="1146" xr:uid="{00000000-0005-0000-0000-0000DD060000}"/>
    <cellStyle name="NonPrint_Heading" xfId="1147" xr:uid="{00000000-0005-0000-0000-0000DE060000}"/>
    <cellStyle name="Normal" xfId="0" builtinId="0"/>
    <cellStyle name="Normal - Style1" xfId="521" xr:uid="{00000000-0005-0000-0000-0000E0060000}"/>
    <cellStyle name="Normal - Style1 11" xfId="2842" xr:uid="{DC5EA6C1-CDC5-48A5-BABA-1BF04E5722A9}"/>
    <cellStyle name="Normal - Style1 2_Project CF &amp; Project Structures" xfId="2836" xr:uid="{3777C85B-0600-47E4-8AD7-5FD99439E145}"/>
    <cellStyle name="Normal - Style2" xfId="522" xr:uid="{00000000-0005-0000-0000-0000E1060000}"/>
    <cellStyle name="Normal - Style3" xfId="523" xr:uid="{00000000-0005-0000-0000-0000E2060000}"/>
    <cellStyle name="Normal [0]" xfId="524" xr:uid="{00000000-0005-0000-0000-0000E3060000}"/>
    <cellStyle name="Normal [1]" xfId="525" xr:uid="{00000000-0005-0000-0000-0000E4060000}"/>
    <cellStyle name="Normal [1] 2" xfId="1910" xr:uid="{00000000-0005-0000-0000-0000E5060000}"/>
    <cellStyle name="Normal [2]" xfId="526" xr:uid="{00000000-0005-0000-0000-0000E6060000}"/>
    <cellStyle name="Normal [3]" xfId="527" xr:uid="{00000000-0005-0000-0000-0000E7060000}"/>
    <cellStyle name="Normal 10" xfId="1148" xr:uid="{00000000-0005-0000-0000-0000E8060000}"/>
    <cellStyle name="Normal 10 11" xfId="2889" xr:uid="{BD67DB34-83C5-4EDC-8217-662F27069D33}"/>
    <cellStyle name="Normal 10 18" xfId="2966" xr:uid="{C4E5C187-23FE-4FC8-A648-7312B443F209}"/>
    <cellStyle name="Normal 10 2" xfId="2282" xr:uid="{00000000-0005-0000-0000-0000E9060000}"/>
    <cellStyle name="Normal 10 2 2 2" xfId="2964" xr:uid="{4C700773-0B1A-40E1-8D5C-66A9DBBA821A}"/>
    <cellStyle name="Normal 10 3" xfId="2587" xr:uid="{00000000-0005-0000-0000-0000EA060000}"/>
    <cellStyle name="Normal 10 4" xfId="2912" xr:uid="{771A17B4-C4C4-409D-9EFA-006B3BE98A59}"/>
    <cellStyle name="Normal 102" xfId="4979" xr:uid="{CE8B0E28-B615-44C5-9020-0A43B1D672A1}"/>
    <cellStyle name="Normal 11" xfId="1149" xr:uid="{00000000-0005-0000-0000-0000EB060000}"/>
    <cellStyle name="Normal 11 2" xfId="2283" xr:uid="{00000000-0005-0000-0000-0000EC060000}"/>
    <cellStyle name="Normal 11 3" xfId="2588" xr:uid="{00000000-0005-0000-0000-0000ED060000}"/>
    <cellStyle name="Normal 12" xfId="1150" xr:uid="{00000000-0005-0000-0000-0000EE060000}"/>
    <cellStyle name="Normal 12 2" xfId="2284" xr:uid="{00000000-0005-0000-0000-0000EF060000}"/>
    <cellStyle name="Normal 12 3" xfId="2589" xr:uid="{00000000-0005-0000-0000-0000F0060000}"/>
    <cellStyle name="Normal 129" xfId="4980" xr:uid="{6E83712D-8B93-46A4-906A-66C948650EB5}"/>
    <cellStyle name="Normal 13" xfId="1151" xr:uid="{00000000-0005-0000-0000-0000F1060000}"/>
    <cellStyle name="Normal 13 2" xfId="2285" xr:uid="{00000000-0005-0000-0000-0000F2060000}"/>
    <cellStyle name="Normal 13 3" xfId="2590" xr:uid="{00000000-0005-0000-0000-0000F3060000}"/>
    <cellStyle name="Normal 132" xfId="3475" xr:uid="{386ECDBE-0228-4CB1-B346-16358CFD1C72}"/>
    <cellStyle name="Normal 14" xfId="1152" xr:uid="{00000000-0005-0000-0000-0000F4060000}"/>
    <cellStyle name="Normal 14 2" xfId="2286" xr:uid="{00000000-0005-0000-0000-0000F5060000}"/>
    <cellStyle name="Normal 14 3" xfId="2591" xr:uid="{00000000-0005-0000-0000-0000F6060000}"/>
    <cellStyle name="Normal 14 4" xfId="2637" xr:uid="{00000000-0005-0000-0000-0000F7060000}"/>
    <cellStyle name="Normal 14 5" xfId="2655" xr:uid="{00000000-0005-0000-0000-0000F8060000}"/>
    <cellStyle name="Normal 14 6" xfId="2667" xr:uid="{00000000-0005-0000-0000-0000F9060000}"/>
    <cellStyle name="Normal 14 7" xfId="2741" xr:uid="{00000000-0005-0000-0000-0000FA060000}"/>
    <cellStyle name="Normal 14 8" xfId="2763" xr:uid="{00000000-0005-0000-0000-0000FB060000}"/>
    <cellStyle name="Normal 14 9" xfId="2780" xr:uid="{00000000-0005-0000-0000-0000FC060000}"/>
    <cellStyle name="Normal 145" xfId="2965" xr:uid="{4A390784-AE2E-497A-9D25-314E5702B2E8}"/>
    <cellStyle name="Normal 15" xfId="1153" xr:uid="{00000000-0005-0000-0000-0000FD060000}"/>
    <cellStyle name="Normal 15 2" xfId="2288" xr:uid="{00000000-0005-0000-0000-0000FE060000}"/>
    <cellStyle name="Normal 15 2 2" xfId="2289" xr:uid="{00000000-0005-0000-0000-0000FF060000}"/>
    <cellStyle name="Normal 15 2 2 2" xfId="2290" xr:uid="{00000000-0005-0000-0000-000000070000}"/>
    <cellStyle name="Normal 15 2 2 2 2" xfId="3439" xr:uid="{815DF37A-5D7F-4EB3-B25C-2DDE57CDFE4D}"/>
    <cellStyle name="Normal 15 2 2 2 2 2" xfId="3942" xr:uid="{200B8FD3-C3AE-4AE7-8217-2183E4738209}"/>
    <cellStyle name="Normal 15 2 2 2 2 2 2" xfId="4944" xr:uid="{2A2B7381-AF1D-4257-8F68-A2E7720D961B}"/>
    <cellStyle name="Normal 15 2 2 2 2 3" xfId="4443" xr:uid="{EBB95B7D-CFD9-43B2-A24D-C62182589CCA}"/>
    <cellStyle name="Normal 15 2 2 2 3" xfId="3694" xr:uid="{63A62F95-F705-4B53-8063-8151CDDD1F5D}"/>
    <cellStyle name="Normal 15 2 2 2 3 2" xfId="4696" xr:uid="{559461A3-62B7-4346-AEC4-0EF40D16E4E1}"/>
    <cellStyle name="Normal 15 2 2 2 4" xfId="4195" xr:uid="{99EF51A2-4A75-470C-ACE2-30CC185A14EF}"/>
    <cellStyle name="Normal 15 2 2 2 5" xfId="3191" xr:uid="{710BD50C-96CE-447E-B2AE-A763181FC04D}"/>
    <cellStyle name="Normal 15 2 2 3" xfId="3315" xr:uid="{C2DF92A2-3557-4BA1-BCC5-E0C679F9D404}"/>
    <cellStyle name="Normal 15 2 2 3 2" xfId="3818" xr:uid="{F0DAE0D1-8207-479C-8875-1BACC083CBE2}"/>
    <cellStyle name="Normal 15 2 2 3 2 2" xfId="4820" xr:uid="{53CB2289-5741-4C58-BE72-2C9929B8A625}"/>
    <cellStyle name="Normal 15 2 2 3 3" xfId="4319" xr:uid="{D919B5F5-F058-468D-AA6B-1AC2A8B34360}"/>
    <cellStyle name="Normal 15 2 2 4" xfId="3570" xr:uid="{EF05FC38-778B-4BA8-BEA4-191F703771D3}"/>
    <cellStyle name="Normal 15 2 2 4 2" xfId="4572" xr:uid="{E6D919FC-DAE1-4D49-A511-397AAD4253C2}"/>
    <cellStyle name="Normal 15 2 2 5" xfId="4071" xr:uid="{2599795E-86E3-4C81-AA2A-E07C806A4327}"/>
    <cellStyle name="Normal 15 2 2 6" xfId="3067" xr:uid="{C25C7F00-4F2A-4D0E-9DBB-0EAC9B11935E}"/>
    <cellStyle name="Normal 15 2 3" xfId="2291" xr:uid="{00000000-0005-0000-0000-000001070000}"/>
    <cellStyle name="Normal 15 2 3 2" xfId="3370" xr:uid="{B0D80D1D-85FD-45F9-A747-2051B555BC55}"/>
    <cellStyle name="Normal 15 2 3 2 2" xfId="3873" xr:uid="{A0121D85-1AAF-4376-815D-8821F0527F72}"/>
    <cellStyle name="Normal 15 2 3 2 2 2" xfId="4875" xr:uid="{649AC150-0134-402F-8694-9C5C373B1305}"/>
    <cellStyle name="Normal 15 2 3 2 3" xfId="4374" xr:uid="{CC7EB62A-3E0F-4B62-904A-CD360EDAE2C4}"/>
    <cellStyle name="Normal 15 2 3 3" xfId="3625" xr:uid="{8A14D88E-D476-4517-A8E6-F4487F3F4588}"/>
    <cellStyle name="Normal 15 2 3 3 2" xfId="4627" xr:uid="{66BCC5E3-09D1-4910-9AA2-E16208626ECF}"/>
    <cellStyle name="Normal 15 2 3 4" xfId="4126" xr:uid="{9E4E8A61-2DDA-4014-A38A-3B063F8BBCB4}"/>
    <cellStyle name="Normal 15 2 3 5" xfId="3122" xr:uid="{E0863793-0460-417F-B4FF-D92B70D6C715}"/>
    <cellStyle name="Normal 15 2 4" xfId="3246" xr:uid="{DE3AF5D6-0D1F-4E0D-89D8-321D2DCC18FC}"/>
    <cellStyle name="Normal 15 2 4 2" xfId="3749" xr:uid="{CD934F50-9F30-4C54-AE9D-A54D2FFB0589}"/>
    <cellStyle name="Normal 15 2 4 2 2" xfId="4751" xr:uid="{7E5AFDB3-B032-4EFB-8DF5-9FAFE45EB64B}"/>
    <cellStyle name="Normal 15 2 4 3" xfId="4250" xr:uid="{F9B44905-AB52-4F4A-B41F-A5F138A653AE}"/>
    <cellStyle name="Normal 15 2 5" xfId="3501" xr:uid="{6CC9C1F7-8187-48FA-92A4-A2BE96C4D0A5}"/>
    <cellStyle name="Normal 15 2 5 2" xfId="4503" xr:uid="{DEB69E46-CF29-438B-9FF8-4B2164C47300}"/>
    <cellStyle name="Normal 15 2 6" xfId="4002" xr:uid="{BEC40FD2-B0B5-4B5C-93DE-394808E1A136}"/>
    <cellStyle name="Normal 15 2 7" xfId="2998" xr:uid="{65C963A2-E0A0-4F8D-9FB8-DA4C20EFF2D1}"/>
    <cellStyle name="Normal 15 3" xfId="2292" xr:uid="{00000000-0005-0000-0000-000002070000}"/>
    <cellStyle name="Normal 15 3 2" xfId="2293" xr:uid="{00000000-0005-0000-0000-000003070000}"/>
    <cellStyle name="Normal 15 3 2 2" xfId="2294" xr:uid="{00000000-0005-0000-0000-000004070000}"/>
    <cellStyle name="Normal 15 3 2 2 2" xfId="3440" xr:uid="{96889B22-BBC9-40BF-9DFD-94AB864D24E3}"/>
    <cellStyle name="Normal 15 3 2 2 2 2" xfId="3943" xr:uid="{26BF3EBB-41CD-4A18-BDE6-70E5E1AE4787}"/>
    <cellStyle name="Normal 15 3 2 2 2 2 2" xfId="4945" xr:uid="{8507EE21-7554-4204-9944-E85D6446884B}"/>
    <cellStyle name="Normal 15 3 2 2 2 3" xfId="4444" xr:uid="{95D7461C-DBB8-4D0A-AA25-798D598CD5E8}"/>
    <cellStyle name="Normal 15 3 2 2 3" xfId="3695" xr:uid="{D03BDBD7-7085-4D93-8AC4-E432563FF7C4}"/>
    <cellStyle name="Normal 15 3 2 2 3 2" xfId="4697" xr:uid="{BC5495A7-54C0-4A0E-BFEA-FBB7BB0E8734}"/>
    <cellStyle name="Normal 15 3 2 2 4" xfId="4196" xr:uid="{9E5BEDB2-A9E6-4AF4-9124-6B24C158F77A}"/>
    <cellStyle name="Normal 15 3 2 2 5" xfId="3192" xr:uid="{2F6B875E-FEA3-4F76-984E-0F0A68190A1D}"/>
    <cellStyle name="Normal 15 3 2 3" xfId="3316" xr:uid="{874176F5-7329-4045-B5B8-304DCD2E601B}"/>
    <cellStyle name="Normal 15 3 2 3 2" xfId="3819" xr:uid="{09A4967A-FD84-4477-8D7F-CFF6FEC3AB5D}"/>
    <cellStyle name="Normal 15 3 2 3 2 2" xfId="4821" xr:uid="{23CB3D6F-4085-4D49-BBC4-B00B3A236F9A}"/>
    <cellStyle name="Normal 15 3 2 3 3" xfId="4320" xr:uid="{2B3A3767-148D-4062-A644-1F7C940F7269}"/>
    <cellStyle name="Normal 15 3 2 4" xfId="3571" xr:uid="{9D867980-B2D8-4E39-B2E3-FCAEDA78779A}"/>
    <cellStyle name="Normal 15 3 2 4 2" xfId="4573" xr:uid="{E3B13489-4587-47D5-907C-83DBAB9EDF15}"/>
    <cellStyle name="Normal 15 3 2 5" xfId="4072" xr:uid="{A7D1B98D-478C-48C7-A390-949DD43A3B09}"/>
    <cellStyle name="Normal 15 3 2 6" xfId="3068" xr:uid="{DCCE63F3-E88C-4C3B-B2DC-27DF65A544EB}"/>
    <cellStyle name="Normal 15 3 3" xfId="2295" xr:uid="{00000000-0005-0000-0000-000005070000}"/>
    <cellStyle name="Normal 15 3 3 2" xfId="3390" xr:uid="{5A12041E-D937-40EC-BDB0-6C86493FA85D}"/>
    <cellStyle name="Normal 15 3 3 2 2" xfId="3893" xr:uid="{6FB3A8DD-84B5-419E-A23E-EBAA6F350CEC}"/>
    <cellStyle name="Normal 15 3 3 2 2 2" xfId="4895" xr:uid="{909D8A79-D2A0-4415-84FC-9B9D6ACDD12C}"/>
    <cellStyle name="Normal 15 3 3 2 3" xfId="4394" xr:uid="{964B8D3E-3B20-4F68-9EDF-892DBC954D76}"/>
    <cellStyle name="Normal 15 3 3 3" xfId="3645" xr:uid="{38C9A6A8-28CA-41C6-9882-834C49427834}"/>
    <cellStyle name="Normal 15 3 3 3 2" xfId="4647" xr:uid="{4BDD94D2-2D5D-4FC4-BDE8-4CADDD416079}"/>
    <cellStyle name="Normal 15 3 3 4" xfId="4146" xr:uid="{2D77CC37-19BF-45CE-AB4E-0022ADA2D77C}"/>
    <cellStyle name="Normal 15 3 3 5" xfId="3142" xr:uid="{B802E478-6A80-4396-AC1C-BD09A3190BC4}"/>
    <cellStyle name="Normal 15 3 4" xfId="3266" xr:uid="{5CFA6584-DD5E-4502-B2C1-8BF8C6DE7400}"/>
    <cellStyle name="Normal 15 3 4 2" xfId="3769" xr:uid="{26BB43B7-2BC4-4076-B182-F5B10298EB8C}"/>
    <cellStyle name="Normal 15 3 4 2 2" xfId="4771" xr:uid="{2B3500C5-B9E4-4D7D-A74F-37306EDDC160}"/>
    <cellStyle name="Normal 15 3 4 3" xfId="4270" xr:uid="{DBA97A9C-668B-4C7F-906B-0B8F859CCC53}"/>
    <cellStyle name="Normal 15 3 5" xfId="3521" xr:uid="{AD4D7CE5-4BB8-4B10-A06B-4CE9B1BCF2C7}"/>
    <cellStyle name="Normal 15 3 5 2" xfId="4523" xr:uid="{BF992D36-1969-497D-A961-F5E59AF386EB}"/>
    <cellStyle name="Normal 15 3 6" xfId="4022" xr:uid="{538EBA45-7040-4CAB-84E7-120E4230EA8C}"/>
    <cellStyle name="Normal 15 3 7" xfId="3018" xr:uid="{26E069EB-02CB-4EFA-905B-A2F309604E71}"/>
    <cellStyle name="Normal 15 4" xfId="2296" xr:uid="{00000000-0005-0000-0000-000006070000}"/>
    <cellStyle name="Normal 15 4 2" xfId="2297" xr:uid="{00000000-0005-0000-0000-000007070000}"/>
    <cellStyle name="Normal 15 4 2 2" xfId="3438" xr:uid="{7D1E90EC-D44E-40CE-A7FD-46741FFC369B}"/>
    <cellStyle name="Normal 15 4 2 2 2" xfId="3941" xr:uid="{42EA0940-4F70-46D4-8AA3-7D64E231AC16}"/>
    <cellStyle name="Normal 15 4 2 2 2 2" xfId="4943" xr:uid="{8E89FCEC-8297-4E00-9DA9-069F6979F502}"/>
    <cellStyle name="Normal 15 4 2 2 3" xfId="4442" xr:uid="{FC053439-74AD-49AA-82C3-D2E6EADDB065}"/>
    <cellStyle name="Normal 15 4 2 3" xfId="3693" xr:uid="{4455D60B-3070-4B1E-A6E4-E0726DC46E2A}"/>
    <cellStyle name="Normal 15 4 2 3 2" xfId="4695" xr:uid="{449C1A88-41C5-4028-A481-627BEAACA8B1}"/>
    <cellStyle name="Normal 15 4 2 4" xfId="4194" xr:uid="{28C3FF8F-FD5F-4013-A9FF-5DF3CCF88301}"/>
    <cellStyle name="Normal 15 4 2 5" xfId="3190" xr:uid="{74412104-769A-4594-B5EA-3D7F059FEB67}"/>
    <cellStyle name="Normal 15 4 3" xfId="3314" xr:uid="{49FD008D-F575-411C-9696-B2866D391891}"/>
    <cellStyle name="Normal 15 4 3 2" xfId="3817" xr:uid="{AF327652-9329-4F71-9A0D-0A0E88DD2C54}"/>
    <cellStyle name="Normal 15 4 3 2 2" xfId="4819" xr:uid="{BDD069F4-AC6B-485C-96A3-C8262814FA8E}"/>
    <cellStyle name="Normal 15 4 3 3" xfId="4318" xr:uid="{90FF011C-7FAD-4AF0-A4AD-2350520A4FF5}"/>
    <cellStyle name="Normal 15 4 4" xfId="3569" xr:uid="{7E7E3C15-B44C-4347-B024-7721E1BC5D55}"/>
    <cellStyle name="Normal 15 4 4 2" xfId="4571" xr:uid="{741BFAE8-BF6E-4DDC-8EFC-3F5CF69BB06D}"/>
    <cellStyle name="Normal 15 4 5" xfId="4070" xr:uid="{A73499B2-36B9-4065-855F-B4602586B2E2}"/>
    <cellStyle name="Normal 15 4 6" xfId="3066" xr:uid="{4BE237BF-9828-4BAF-8CE2-5B7B4D3E7F46}"/>
    <cellStyle name="Normal 15 5" xfId="2298" xr:uid="{00000000-0005-0000-0000-000008070000}"/>
    <cellStyle name="Normal 15 5 2" xfId="3348" xr:uid="{50213F81-8D82-4E75-BEEC-E773AA9F9D06}"/>
    <cellStyle name="Normal 15 5 2 2" xfId="3851" xr:uid="{0C940241-481D-4C90-8F94-E7EACEB0E151}"/>
    <cellStyle name="Normal 15 5 2 2 2" xfId="4853" xr:uid="{DAA31A6C-BCF3-4952-8BD0-BC3FBFF9E52E}"/>
    <cellStyle name="Normal 15 5 2 3" xfId="4352" xr:uid="{AEEB2DDA-6376-40F3-8747-6602576BA539}"/>
    <cellStyle name="Normal 15 5 3" xfId="3603" xr:uid="{CBB97AD1-8EAA-4DE9-9133-B36EB3BDAC70}"/>
    <cellStyle name="Normal 15 5 3 2" xfId="4605" xr:uid="{A92C9407-C4DA-4F03-92CF-A94C9B78869C}"/>
    <cellStyle name="Normal 15 5 4" xfId="4104" xr:uid="{A971E635-2B1E-4A1F-8D86-7519C11A6730}"/>
    <cellStyle name="Normal 15 5 5" xfId="3100" xr:uid="{D9AD187A-4232-44C4-8FA3-F1F16131CE03}"/>
    <cellStyle name="Normal 15 6" xfId="2287" xr:uid="{00000000-0005-0000-0000-000009070000}"/>
    <cellStyle name="Normal 15 6 2" xfId="3727" xr:uid="{6ABC3621-A73A-4E45-B008-6EA1BBF73F53}"/>
    <cellStyle name="Normal 15 6 2 2" xfId="4729" xr:uid="{A5B4406A-FB90-410B-9CF0-4241588389C1}"/>
    <cellStyle name="Normal 15 6 3" xfId="4228" xr:uid="{2989BCBB-6202-4C15-8965-C27B10DB5C46}"/>
    <cellStyle name="Normal 15 6 4" xfId="3224" xr:uid="{F4D5B6FC-FE06-4A8B-8C44-1C3B7EF438AF}"/>
    <cellStyle name="Normal 15 7" xfId="2592" xr:uid="{00000000-0005-0000-0000-00000A070000}"/>
    <cellStyle name="Normal 15 7 2" xfId="4481" xr:uid="{D74F1C5C-BDF9-4251-85D0-AB0493CE1A05}"/>
    <cellStyle name="Normal 15 7 3" xfId="3479" xr:uid="{8034A6C8-3105-4E47-AA89-260D8B69F38C}"/>
    <cellStyle name="Normal 15 8" xfId="3980" xr:uid="{B630711F-FACC-4222-B589-AE75D468A2C2}"/>
    <cellStyle name="Normal 15 9" xfId="2975" xr:uid="{D8A85080-7DF9-4974-9A56-AAB0AA03C344}"/>
    <cellStyle name="Normal 16" xfId="1154" xr:uid="{00000000-0005-0000-0000-00000B070000}"/>
    <cellStyle name="Normal 16 2" xfId="1636" xr:uid="{00000000-0005-0000-0000-00000C070000}"/>
    <cellStyle name="Normal 16 2 2" xfId="2688" xr:uid="{00000000-0005-0000-0000-00000D070000}"/>
    <cellStyle name="Normal 16 3" xfId="2299" xr:uid="{00000000-0005-0000-0000-00000E070000}"/>
    <cellStyle name="Normal 16 4" xfId="2687" xr:uid="{00000000-0005-0000-0000-00000F070000}"/>
    <cellStyle name="Normal 17" xfId="1155" xr:uid="{00000000-0005-0000-0000-000010070000}"/>
    <cellStyle name="Normal 17 2" xfId="1637" xr:uid="{00000000-0005-0000-0000-000011070000}"/>
    <cellStyle name="Normal 17 2 2" xfId="2690" xr:uid="{00000000-0005-0000-0000-000012070000}"/>
    <cellStyle name="Normal 17 3" xfId="2300" xr:uid="{00000000-0005-0000-0000-000013070000}"/>
    <cellStyle name="Normal 17 4" xfId="2689" xr:uid="{00000000-0005-0000-0000-000014070000}"/>
    <cellStyle name="Normal 18" xfId="1156" xr:uid="{00000000-0005-0000-0000-000015070000}"/>
    <cellStyle name="Normal 18 2" xfId="1638" xr:uid="{00000000-0005-0000-0000-000016070000}"/>
    <cellStyle name="Normal 18 2 2" xfId="2692" xr:uid="{00000000-0005-0000-0000-000017070000}"/>
    <cellStyle name="Normal 18 2 3" xfId="2838" xr:uid="{75DA34E5-A467-471C-A4A1-C61AF403E102}"/>
    <cellStyle name="Normal 18 2 8 2 2" xfId="2894" xr:uid="{E815865F-A596-40ED-8383-DA266BC6EC43}"/>
    <cellStyle name="Normal 18 3" xfId="2301" xr:uid="{00000000-0005-0000-0000-000018070000}"/>
    <cellStyle name="Normal 18 4" xfId="2691" xr:uid="{00000000-0005-0000-0000-000019070000}"/>
    <cellStyle name="Normal 19" xfId="1916" xr:uid="{00000000-0005-0000-0000-00001A070000}"/>
    <cellStyle name="Normal 19 2" xfId="2302" xr:uid="{00000000-0005-0000-0000-00001B070000}"/>
    <cellStyle name="Normal 19 3" xfId="2693" xr:uid="{00000000-0005-0000-0000-00001C070000}"/>
    <cellStyle name="Normal 2" xfId="528" xr:uid="{00000000-0005-0000-0000-00001D070000}"/>
    <cellStyle name="Normal 2 10 2" xfId="2881" xr:uid="{A38338A0-5386-4939-A58D-BE0C8E4574F6}"/>
    <cellStyle name="Normal 2 16 2" xfId="2882" xr:uid="{313549E4-8E5F-4900-B2A5-C976E952C7D8}"/>
    <cellStyle name="Normal 2 17" xfId="2818" xr:uid="{50999A38-2A27-45D0-9207-FDB90D8550C6}"/>
    <cellStyle name="Normal 2 17 2" xfId="2888" xr:uid="{16111C2E-9C03-48D7-9AA0-539A7FA61E4C}"/>
    <cellStyle name="Normal 2 2" xfId="629" xr:uid="{00000000-0005-0000-0000-00001E070000}"/>
    <cellStyle name="Normal 2 2 2" xfId="1158" xr:uid="{00000000-0005-0000-0000-00001F070000}"/>
    <cellStyle name="Normal 2 2 2 2" xfId="2304" xr:uid="{00000000-0005-0000-0000-000020070000}"/>
    <cellStyle name="Normal 2 2 3" xfId="2303" xr:uid="{00000000-0005-0000-0000-000021070000}"/>
    <cellStyle name="Normal 2 2 3 2" xfId="2694" xr:uid="{00000000-0005-0000-0000-000022070000}"/>
    <cellStyle name="Normal 2 2 4" xfId="2845" xr:uid="{D7972133-5A11-4D2B-BB76-C350DA608ED9}"/>
    <cellStyle name="Normal 2 2 7" xfId="2883" xr:uid="{FFF418FB-0C6E-4888-8C98-86AAD8717333}"/>
    <cellStyle name="Normal 2 3" xfId="1157" xr:uid="{00000000-0005-0000-0000-000023070000}"/>
    <cellStyle name="Normal 2 3 10" xfId="2959" xr:uid="{FD8FD3FD-87DB-4F5A-8544-FCCD5142DC30}"/>
    <cellStyle name="Normal 2 3 2" xfId="2593" xr:uid="{00000000-0005-0000-0000-000024070000}"/>
    <cellStyle name="Normal 2 3 2 2" xfId="3974" xr:uid="{E8C6F946-13BB-4999-A0E7-8F0AE9394F95}"/>
    <cellStyle name="Normal 2 3 2 2 2" xfId="4976" xr:uid="{8B3DD788-1772-444F-9176-9192AC611629}"/>
    <cellStyle name="Normal 2 3 2 3" xfId="4475" xr:uid="{0432ACB0-C3DD-431C-8838-0F0A8DDDF437}"/>
    <cellStyle name="Normal 2 3 2 4" xfId="3471" xr:uid="{D046F089-F2C4-46AF-8A22-E5A256DFE5EB}"/>
    <cellStyle name="Normal 2 3 3" xfId="2638" xr:uid="{00000000-0005-0000-0000-000025070000}"/>
    <cellStyle name="Normal 2 3 4" xfId="2656" xr:uid="{00000000-0005-0000-0000-000026070000}"/>
    <cellStyle name="Normal 2 3 5" xfId="2668" xr:uid="{00000000-0005-0000-0000-000027070000}"/>
    <cellStyle name="Normal 2 3 6" xfId="2742" xr:uid="{00000000-0005-0000-0000-000028070000}"/>
    <cellStyle name="Normal 2 3 7" xfId="2764" xr:uid="{00000000-0005-0000-0000-000029070000}"/>
    <cellStyle name="Normal 2 3 8" xfId="2781" xr:uid="{00000000-0005-0000-0000-00002A070000}"/>
    <cellStyle name="Normal 2 3 9" xfId="2841" xr:uid="{F55A5ED2-83CE-4388-8BDF-82FB5FE730EC}"/>
    <cellStyle name="Normal 2 4" xfId="653" xr:uid="{00000000-0005-0000-0000-00002B070000}"/>
    <cellStyle name="Normal 2 4 2" xfId="2305" xr:uid="{00000000-0005-0000-0000-00002C070000}"/>
    <cellStyle name="Normal 2 4 2 2" xfId="2695" xr:uid="{00000000-0005-0000-0000-00002D070000}"/>
    <cellStyle name="Normal 2 5" xfId="2306" xr:uid="{00000000-0005-0000-0000-00002E070000}"/>
    <cellStyle name="Normal 2 6" xfId="2835" xr:uid="{39F78AF6-A78A-4159-8EB7-BECDBFD6E3E3}"/>
    <cellStyle name="Normal 2 7" xfId="2921" xr:uid="{F98310C9-7025-4290-910A-DDCBEFFC3C07}"/>
    <cellStyle name="Normal 2 8" xfId="2970" xr:uid="{63436880-C970-4270-9BBB-0ED3E1EF49F3}"/>
    <cellStyle name="Normal 2_Adjustment WP" xfId="2307" xr:uid="{00000000-0005-0000-0000-00002F070000}"/>
    <cellStyle name="Normal 20" xfId="1159" xr:uid="{00000000-0005-0000-0000-000030070000}"/>
    <cellStyle name="Normal 20 2" xfId="2308" xr:uid="{00000000-0005-0000-0000-000031070000}"/>
    <cellStyle name="Normal 206" xfId="2844" xr:uid="{24C3DDB9-514C-49D6-A9ED-1B0463B3122F}"/>
    <cellStyle name="Normal 206 2" xfId="2890" xr:uid="{12338EFC-2116-4BBD-9999-F3F37F5009B2}"/>
    <cellStyle name="Normal 206 3" xfId="2885" xr:uid="{937FF39F-496C-4B90-8653-5944AE333E8E}"/>
    <cellStyle name="Normal 21" xfId="2309" xr:uid="{00000000-0005-0000-0000-000032070000}"/>
    <cellStyle name="Normal 21 2" xfId="2696" xr:uid="{00000000-0005-0000-0000-000033070000}"/>
    <cellStyle name="Normal 22" xfId="2310" xr:uid="{00000000-0005-0000-0000-000034070000}"/>
    <cellStyle name="Normal 22 2" xfId="2697" xr:uid="{00000000-0005-0000-0000-000035070000}"/>
    <cellStyle name="Normal 23" xfId="2311" xr:uid="{00000000-0005-0000-0000-000036070000}"/>
    <cellStyle name="Normal 23 2" xfId="2698" xr:uid="{00000000-0005-0000-0000-000037070000}"/>
    <cellStyle name="Normal 24" xfId="2312" xr:uid="{00000000-0005-0000-0000-000038070000}"/>
    <cellStyle name="Normal 24 2" xfId="2699" xr:uid="{00000000-0005-0000-0000-000039070000}"/>
    <cellStyle name="Normal 25" xfId="2313" xr:uid="{00000000-0005-0000-0000-00003A070000}"/>
    <cellStyle name="Normal 25 2" xfId="2700" xr:uid="{00000000-0005-0000-0000-00003B070000}"/>
    <cellStyle name="Normal 26" xfId="2314" xr:uid="{00000000-0005-0000-0000-00003C070000}"/>
    <cellStyle name="Normal 26 2" xfId="2701" xr:uid="{00000000-0005-0000-0000-00003D070000}"/>
    <cellStyle name="Normal 27" xfId="2315" xr:uid="{00000000-0005-0000-0000-00003E070000}"/>
    <cellStyle name="Normal 27 2" xfId="2702" xr:uid="{00000000-0005-0000-0000-00003F070000}"/>
    <cellStyle name="Normal 28" xfId="2316" xr:uid="{00000000-0005-0000-0000-000040070000}"/>
    <cellStyle name="Normal 28 2" xfId="2703" xr:uid="{00000000-0005-0000-0000-000041070000}"/>
    <cellStyle name="Normal 29" xfId="2317" xr:uid="{00000000-0005-0000-0000-000042070000}"/>
    <cellStyle name="Normal 29 2" xfId="2704" xr:uid="{00000000-0005-0000-0000-000043070000}"/>
    <cellStyle name="Normal 3" xfId="529" xr:uid="{00000000-0005-0000-0000-000044070000}"/>
    <cellStyle name="Normal 3 10" xfId="2813" xr:uid="{00000000-0005-0000-0000-000045070000}"/>
    <cellStyle name="Normal 3 11" xfId="2928" xr:uid="{063270D5-6124-4E3E-9418-439517451943}"/>
    <cellStyle name="Normal 3 12" xfId="2971" xr:uid="{495A4E77-67BC-49E9-A1C2-DB48B99F4B90}"/>
    <cellStyle name="Normal 3 188" xfId="2887" xr:uid="{9E633A0A-2F6F-435A-9A57-DF2207781BC8}"/>
    <cellStyle name="Normal 3 2" xfId="1160" xr:uid="{00000000-0005-0000-0000-000046070000}"/>
    <cellStyle name="Normal 3 2 2" xfId="2318" xr:uid="{00000000-0005-0000-0000-000047070000}"/>
    <cellStyle name="Normal 3 2 2 2" xfId="3975" xr:uid="{2A935428-5720-4D42-BA06-0AF58BA43681}"/>
    <cellStyle name="Normal 3 2 2 2 2" xfId="4977" xr:uid="{F560AC71-7FA3-49C5-AAB7-B92405F0A4E9}"/>
    <cellStyle name="Normal 3 2 2 3" xfId="4476" xr:uid="{DF668F6B-5DBA-434D-BCAE-F132D4C284EF}"/>
    <cellStyle name="Normal 3 2 2 4" xfId="3472" xr:uid="{E4B0AE72-A5D4-45BD-95EA-98B48AB563AB}"/>
    <cellStyle name="Normal 3 2 3" xfId="2851" xr:uid="{E5629B69-5A39-4801-9C90-EB32A5CD6CEC}"/>
    <cellStyle name="Normal 3 2 4" xfId="2935" xr:uid="{4225DE06-E651-42DC-B54D-F90B810B20FC}"/>
    <cellStyle name="Normal 3 3" xfId="2319" xr:uid="{00000000-0005-0000-0000-000048070000}"/>
    <cellStyle name="Normal 3 3 2" xfId="2706" xr:uid="{00000000-0005-0000-0000-000049070000}"/>
    <cellStyle name="Normal 3 3 3" xfId="2705" xr:uid="{00000000-0005-0000-0000-00004A070000}"/>
    <cellStyle name="Normal 3 4" xfId="2320" xr:uid="{00000000-0005-0000-0000-00004B070000}"/>
    <cellStyle name="Normal 3 4 2" xfId="2707" xr:uid="{00000000-0005-0000-0000-00004C070000}"/>
    <cellStyle name="Normal 3 5" xfId="2321" xr:uid="{00000000-0005-0000-0000-00004D070000}"/>
    <cellStyle name="Normal 3 6" xfId="2322" xr:uid="{00000000-0005-0000-0000-00004E070000}"/>
    <cellStyle name="Normal 3 7" xfId="2323" xr:uid="{00000000-0005-0000-0000-00004F070000}"/>
    <cellStyle name="Normal 3 7 2" xfId="3976" xr:uid="{6D88EC4D-B779-43BD-B000-82968C64FD4C}"/>
    <cellStyle name="Normal 3 7 2 2" xfId="4978" xr:uid="{DA363650-4146-469C-8A7D-AFB6C76F6AF9}"/>
    <cellStyle name="Normal 3 7 3" xfId="4477" xr:uid="{B3D03318-E6F2-4094-A672-1A2088E681BE}"/>
    <cellStyle name="Normal 3 7 4" xfId="3473" xr:uid="{1389E7C7-55E4-4501-A592-14B16392BF2E}"/>
    <cellStyle name="Normal 3 8" xfId="2324" xr:uid="{00000000-0005-0000-0000-000050070000}"/>
    <cellStyle name="Normal 3 8 2" xfId="2976" xr:uid="{16C69D09-E1B7-4555-93A9-B3B22C57DF74}"/>
    <cellStyle name="Normal 3 9" xfId="2805" xr:uid="{00000000-0005-0000-0000-000051070000}"/>
    <cellStyle name="Normal 3_108 Summary" xfId="2325" xr:uid="{00000000-0005-0000-0000-000052070000}"/>
    <cellStyle name="Normal 30" xfId="2326" xr:uid="{00000000-0005-0000-0000-000053070000}"/>
    <cellStyle name="Normal 30 2" xfId="2732" xr:uid="{00000000-0005-0000-0000-000054070000}"/>
    <cellStyle name="Normal 31" xfId="2327" xr:uid="{00000000-0005-0000-0000-000055070000}"/>
    <cellStyle name="Normal 32" xfId="2328" xr:uid="{00000000-0005-0000-0000-000056070000}"/>
    <cellStyle name="Normal 33" xfId="2329" xr:uid="{00000000-0005-0000-0000-000057070000}"/>
    <cellStyle name="Normal 34" xfId="2330" xr:uid="{00000000-0005-0000-0000-000058070000}"/>
    <cellStyle name="Normal 35" xfId="1161" xr:uid="{00000000-0005-0000-0000-000059070000}"/>
    <cellStyle name="Normal 35 2" xfId="2332" xr:uid="{00000000-0005-0000-0000-00005A070000}"/>
    <cellStyle name="Normal 35 2 2" xfId="2333" xr:uid="{00000000-0005-0000-0000-00005B070000}"/>
    <cellStyle name="Normal 35 2 2 2" xfId="2334" xr:uid="{00000000-0005-0000-0000-00005C070000}"/>
    <cellStyle name="Normal 35 2 2 2 2" xfId="3442" xr:uid="{CC559227-E14E-4718-BC06-365EEEED665A}"/>
    <cellStyle name="Normal 35 2 2 2 2 2" xfId="3945" xr:uid="{70FC6F23-DA39-4914-B65C-B70628041171}"/>
    <cellStyle name="Normal 35 2 2 2 2 2 2" xfId="4947" xr:uid="{9D84E90C-45D2-49B1-8B80-9D4726F79531}"/>
    <cellStyle name="Normal 35 2 2 2 2 3" xfId="4446" xr:uid="{086E615C-6FF0-44CE-9AC5-CE97C22AF886}"/>
    <cellStyle name="Normal 35 2 2 2 3" xfId="3697" xr:uid="{A36ACA41-20B1-4635-B34D-506024F5D218}"/>
    <cellStyle name="Normal 35 2 2 2 3 2" xfId="4699" xr:uid="{B35FB62B-3796-4F98-8D26-4C4C88013D07}"/>
    <cellStyle name="Normal 35 2 2 2 4" xfId="4198" xr:uid="{B537C74F-A8BC-4F55-ACB0-B66421DEB4E9}"/>
    <cellStyle name="Normal 35 2 2 2 5" xfId="3194" xr:uid="{7FE50AAE-6C31-4410-8922-9960A4E9F884}"/>
    <cellStyle name="Normal 35 2 2 3" xfId="3318" xr:uid="{CBC9B229-33DF-4E8F-9EA0-4EAEB59B31CD}"/>
    <cellStyle name="Normal 35 2 2 3 2" xfId="3821" xr:uid="{D21A1BFC-4838-448F-96AD-89DA49753B9E}"/>
    <cellStyle name="Normal 35 2 2 3 2 2" xfId="4823" xr:uid="{42950BF5-89F1-4C00-BF2C-38BB10D3A8F5}"/>
    <cellStyle name="Normal 35 2 2 3 3" xfId="4322" xr:uid="{CB366E9F-B1F2-408B-A5DB-8A37385055D6}"/>
    <cellStyle name="Normal 35 2 2 4" xfId="3573" xr:uid="{ACCC2AC6-8603-4E23-8DAA-788675F1EE67}"/>
    <cellStyle name="Normal 35 2 2 4 2" xfId="4575" xr:uid="{FE2CA4A4-095D-404C-9BB4-AB9A4E67E96D}"/>
    <cellStyle name="Normal 35 2 2 5" xfId="4074" xr:uid="{582DAB95-79EF-45EC-977E-416F61F82709}"/>
    <cellStyle name="Normal 35 2 2 6" xfId="3070" xr:uid="{C13ED7DF-3067-4A81-B82D-6145E9D39D94}"/>
    <cellStyle name="Normal 35 2 3" xfId="2335" xr:uid="{00000000-0005-0000-0000-00005D070000}"/>
    <cellStyle name="Normal 35 2 3 2" xfId="3371" xr:uid="{6C98DAF5-9BF0-40E1-8BD6-90F25400FE88}"/>
    <cellStyle name="Normal 35 2 3 2 2" xfId="3874" xr:uid="{C698F106-129A-401B-BE0B-0110404779DC}"/>
    <cellStyle name="Normal 35 2 3 2 2 2" xfId="4876" xr:uid="{4B88E5E4-48E0-4883-82D8-1BEE2DCF67EB}"/>
    <cellStyle name="Normal 35 2 3 2 3" xfId="4375" xr:uid="{187831C5-F27D-4498-B929-19BD24E27898}"/>
    <cellStyle name="Normal 35 2 3 3" xfId="3626" xr:uid="{261267CA-DE99-4136-99DC-E96D907999D0}"/>
    <cellStyle name="Normal 35 2 3 3 2" xfId="4628" xr:uid="{1759864A-21E4-4662-9DD4-7A5049446BF2}"/>
    <cellStyle name="Normal 35 2 3 4" xfId="4127" xr:uid="{B7C5B1C8-3E59-4895-A06B-9EFB113EC7B5}"/>
    <cellStyle name="Normal 35 2 3 5" xfId="3123" xr:uid="{123DDFE5-AF53-4946-ADA0-7E187BB931DF}"/>
    <cellStyle name="Normal 35 2 4" xfId="3247" xr:uid="{D6A75EB7-9269-4474-AD32-2081A838281B}"/>
    <cellStyle name="Normal 35 2 4 2" xfId="3750" xr:uid="{103F690F-B416-4BEC-A2D7-F04217167F44}"/>
    <cellStyle name="Normal 35 2 4 2 2" xfId="4752" xr:uid="{02E2EB23-2D61-470C-80ED-8D30DA9BAB61}"/>
    <cellStyle name="Normal 35 2 4 3" xfId="4251" xr:uid="{17550DD3-58D5-42C1-99BE-F0EDDE9F9BCB}"/>
    <cellStyle name="Normal 35 2 5" xfId="3502" xr:uid="{BFC2B0FF-46A3-48F7-960E-F36C6FD67C4E}"/>
    <cellStyle name="Normal 35 2 5 2" xfId="4504" xr:uid="{C1370D19-6CBC-435A-BB02-24CA16F259D8}"/>
    <cellStyle name="Normal 35 2 6" xfId="4003" xr:uid="{97B2EA7B-08C1-4D40-892E-CED3DEF5C380}"/>
    <cellStyle name="Normal 35 2 7" xfId="2999" xr:uid="{60A869B7-ABDF-4341-B472-48CC9B4E075D}"/>
    <cellStyle name="Normal 35 3" xfId="2336" xr:uid="{00000000-0005-0000-0000-00005E070000}"/>
    <cellStyle name="Normal 35 3 2" xfId="2337" xr:uid="{00000000-0005-0000-0000-00005F070000}"/>
    <cellStyle name="Normal 35 3 2 2" xfId="2338" xr:uid="{00000000-0005-0000-0000-000060070000}"/>
    <cellStyle name="Normal 35 3 2 2 2" xfId="3443" xr:uid="{9E3E60D4-D5F2-4828-B9BA-C05386EE9944}"/>
    <cellStyle name="Normal 35 3 2 2 2 2" xfId="3946" xr:uid="{7F5D6593-1608-42E0-B226-2E723ADB5678}"/>
    <cellStyle name="Normal 35 3 2 2 2 2 2" xfId="4948" xr:uid="{1E36561E-5F11-48AB-9321-7CA09FA464C7}"/>
    <cellStyle name="Normal 35 3 2 2 2 3" xfId="4447" xr:uid="{FEB8F0C1-514F-4E20-862F-CB79307FDB49}"/>
    <cellStyle name="Normal 35 3 2 2 3" xfId="3698" xr:uid="{45761986-2C23-4581-83EE-E7423ED2087A}"/>
    <cellStyle name="Normal 35 3 2 2 3 2" xfId="4700" xr:uid="{3727901B-3E90-4A12-9037-BE1AD01247CF}"/>
    <cellStyle name="Normal 35 3 2 2 4" xfId="4199" xr:uid="{699CF3BD-6F42-4A1C-947F-FF49D6E1D946}"/>
    <cellStyle name="Normal 35 3 2 2 5" xfId="3195" xr:uid="{EB0CC6AC-F56C-4C5C-81F1-F641A13C4519}"/>
    <cellStyle name="Normal 35 3 2 3" xfId="3319" xr:uid="{D4044FB9-2C85-4758-8F44-28734EF65A20}"/>
    <cellStyle name="Normal 35 3 2 3 2" xfId="3822" xr:uid="{FFD38E78-164F-4C88-A29E-36FAF3985133}"/>
    <cellStyle name="Normal 35 3 2 3 2 2" xfId="4824" xr:uid="{8126B8F2-2EDE-4D9B-ACAE-C0A38B739E6B}"/>
    <cellStyle name="Normal 35 3 2 3 3" xfId="4323" xr:uid="{94F02268-7F2D-42E1-9E25-EC830C750788}"/>
    <cellStyle name="Normal 35 3 2 4" xfId="3574" xr:uid="{F65FFED1-4E06-4793-974D-0EDB56AA98D0}"/>
    <cellStyle name="Normal 35 3 2 4 2" xfId="4576" xr:uid="{21D095A9-A6A5-4B67-9D07-F612DCEA42DD}"/>
    <cellStyle name="Normal 35 3 2 5" xfId="4075" xr:uid="{8F064F13-5EE0-4B45-9F4E-0C4DE514F4A3}"/>
    <cellStyle name="Normal 35 3 2 6" xfId="3071" xr:uid="{25A21259-F4E8-4CFD-8107-005B5D7C12A7}"/>
    <cellStyle name="Normal 35 3 3" xfId="2339" xr:uid="{00000000-0005-0000-0000-000061070000}"/>
    <cellStyle name="Normal 35 3 3 2" xfId="3391" xr:uid="{6F186C39-5D13-4CCC-BC81-F26344BA5F70}"/>
    <cellStyle name="Normal 35 3 3 2 2" xfId="3894" xr:uid="{1478ECF0-2C31-4E8E-BEB4-623D1F2D2921}"/>
    <cellStyle name="Normal 35 3 3 2 2 2" xfId="4896" xr:uid="{592F5803-79FD-43E5-8776-79C165EC8801}"/>
    <cellStyle name="Normal 35 3 3 2 3" xfId="4395" xr:uid="{0B466FAE-0889-4209-9507-4372B2191F9C}"/>
    <cellStyle name="Normal 35 3 3 3" xfId="3646" xr:uid="{680C7B1E-3322-4252-9E1C-131CAB620A87}"/>
    <cellStyle name="Normal 35 3 3 3 2" xfId="4648" xr:uid="{2CF8D662-1970-4F24-9ACA-3619ED6790C1}"/>
    <cellStyle name="Normal 35 3 3 4" xfId="4147" xr:uid="{D04DD1F8-AD40-4DF7-BE8B-B5E9EFA33CC0}"/>
    <cellStyle name="Normal 35 3 3 5" xfId="3143" xr:uid="{5DDF9153-E25F-49F8-A7CB-E6EB4A8E6C5E}"/>
    <cellStyle name="Normal 35 3 4" xfId="3267" xr:uid="{BB5A930C-C3EE-4DE5-99F9-9A17807B8ED8}"/>
    <cellStyle name="Normal 35 3 4 2" xfId="3770" xr:uid="{BC01515F-7B7B-44E3-A25D-88A6FAAD574D}"/>
    <cellStyle name="Normal 35 3 4 2 2" xfId="4772" xr:uid="{69E971CA-B663-48BF-85D6-46F996C79220}"/>
    <cellStyle name="Normal 35 3 4 3" xfId="4271" xr:uid="{F137491F-DB77-41B2-9FCF-01EA5B2E76B7}"/>
    <cellStyle name="Normal 35 3 5" xfId="3522" xr:uid="{08BE69E6-14F3-453B-9BE9-BA41A3EA4D4B}"/>
    <cellStyle name="Normal 35 3 5 2" xfId="4524" xr:uid="{08124241-9E8A-4C43-9663-C265372340A8}"/>
    <cellStyle name="Normal 35 3 6" xfId="4023" xr:uid="{A3CD0437-3DC9-49F0-80B5-32B66A7798D7}"/>
    <cellStyle name="Normal 35 3 7" xfId="3019" xr:uid="{B25DB951-DB9C-455D-AD12-026BE643056D}"/>
    <cellStyle name="Normal 35 4" xfId="2340" xr:uid="{00000000-0005-0000-0000-000062070000}"/>
    <cellStyle name="Normal 35 4 2" xfId="2341" xr:uid="{00000000-0005-0000-0000-000063070000}"/>
    <cellStyle name="Normal 35 4 2 2" xfId="3441" xr:uid="{DD328DA2-BCFE-4562-BE1E-94B6346D70FB}"/>
    <cellStyle name="Normal 35 4 2 2 2" xfId="3944" xr:uid="{FF841D8C-2F68-4FB5-9B3A-AAE96B2653A6}"/>
    <cellStyle name="Normal 35 4 2 2 2 2" xfId="4946" xr:uid="{2D4B024A-B178-46A5-89F5-542AB38E13B0}"/>
    <cellStyle name="Normal 35 4 2 2 3" xfId="4445" xr:uid="{7C22F0F9-41C1-4377-85AC-7D4EFBAE1869}"/>
    <cellStyle name="Normal 35 4 2 3" xfId="3696" xr:uid="{E2DE5A74-2062-49F9-9284-9EE180556391}"/>
    <cellStyle name="Normal 35 4 2 3 2" xfId="4698" xr:uid="{5F20EF6C-6120-4F6B-A4CD-830DC9E0403F}"/>
    <cellStyle name="Normal 35 4 2 4" xfId="4197" xr:uid="{885AD73E-C5D7-46A1-BB7E-876E37FF69B6}"/>
    <cellStyle name="Normal 35 4 2 5" xfId="3193" xr:uid="{F934FF80-CB06-4927-8B06-16EF3FB1D811}"/>
    <cellStyle name="Normal 35 4 3" xfId="3317" xr:uid="{D8D627C3-0A8F-4A9F-B456-740913FE403F}"/>
    <cellStyle name="Normal 35 4 3 2" xfId="3820" xr:uid="{1069AFC6-0140-4F29-ABCF-B30E3EE6D98A}"/>
    <cellStyle name="Normal 35 4 3 2 2" xfId="4822" xr:uid="{C71DFA5D-A849-4DEE-B405-051C732490FC}"/>
    <cellStyle name="Normal 35 4 3 3" xfId="4321" xr:uid="{DF7A95D5-FAEF-471C-99B1-C6294376E48B}"/>
    <cellStyle name="Normal 35 4 4" xfId="3572" xr:uid="{F985B166-B3DB-4F20-85E8-0327407494BC}"/>
    <cellStyle name="Normal 35 4 4 2" xfId="4574" xr:uid="{D072362C-46C1-493D-903E-75CBFE3A766D}"/>
    <cellStyle name="Normal 35 4 5" xfId="4073" xr:uid="{5EC93C77-684D-4526-982A-1A37BA1AF13C}"/>
    <cellStyle name="Normal 35 4 6" xfId="3069" xr:uid="{CF76000B-368F-41C8-9322-188C60FD4434}"/>
    <cellStyle name="Normal 35 5" xfId="2342" xr:uid="{00000000-0005-0000-0000-000064070000}"/>
    <cellStyle name="Normal 35 5 2" xfId="3349" xr:uid="{ABC01F08-7E49-4CFF-A71B-835C67F5F12D}"/>
    <cellStyle name="Normal 35 5 2 2" xfId="3852" xr:uid="{7194B685-5B83-4574-8F57-0170B6B62556}"/>
    <cellStyle name="Normal 35 5 2 2 2" xfId="4854" xr:uid="{F12DBD1D-2D95-418B-81B2-FA19C442D9BD}"/>
    <cellStyle name="Normal 35 5 2 3" xfId="4353" xr:uid="{BF39B816-830C-4D8A-BF9E-57AE45310932}"/>
    <cellStyle name="Normal 35 5 3" xfId="3604" xr:uid="{3BE5ADBF-0A95-4BFC-9180-E1F06CEBB4FE}"/>
    <cellStyle name="Normal 35 5 3 2" xfId="4606" xr:uid="{85B07CC9-F665-4B99-86C1-2E226899B4BE}"/>
    <cellStyle name="Normal 35 5 4" xfId="4105" xr:uid="{91812453-0E34-4049-A06E-470395CF7A99}"/>
    <cellStyle name="Normal 35 5 5" xfId="3101" xr:uid="{D0D3AE4F-B9FC-4AA2-ADDF-56AB8CA45B8B}"/>
    <cellStyle name="Normal 35 6" xfId="2331" xr:uid="{00000000-0005-0000-0000-000065070000}"/>
    <cellStyle name="Normal 35 6 2" xfId="3728" xr:uid="{F89CE486-AE95-46E7-8E2D-1293281BF9D1}"/>
    <cellStyle name="Normal 35 6 2 2" xfId="4730" xr:uid="{C8D6859B-7BB2-4570-996F-D007DEADA1CC}"/>
    <cellStyle name="Normal 35 6 3" xfId="4229" xr:uid="{B5752B87-1DCD-487E-88D6-041C8B6B5608}"/>
    <cellStyle name="Normal 35 6 4" xfId="3225" xr:uid="{FB56C38A-18DA-4E8E-90A9-B5E023315A11}"/>
    <cellStyle name="Normal 35 7" xfId="3480" xr:uid="{562D4C2C-1CFE-479E-8FB9-BBA1772D05CA}"/>
    <cellStyle name="Normal 35 7 2" xfId="4482" xr:uid="{85DDB48F-624D-4B6D-AD08-F923A7F163CE}"/>
    <cellStyle name="Normal 35 8" xfId="3981" xr:uid="{C0E4F3DA-D8D8-4D30-B8ED-0B48B3133A61}"/>
    <cellStyle name="Normal 35 9" xfId="2977" xr:uid="{A3729327-E0E8-4EAA-9728-AD5968F606EB}"/>
    <cellStyle name="Normal 36" xfId="2343" xr:uid="{00000000-0005-0000-0000-000066070000}"/>
    <cellStyle name="Normal 36 2" xfId="2344" xr:uid="{00000000-0005-0000-0000-000067070000}"/>
    <cellStyle name="Normal 37" xfId="1919" xr:uid="{00000000-0005-0000-0000-000068070000}"/>
    <cellStyle name="Normal 38" xfId="2566" xr:uid="{00000000-0005-0000-0000-000069070000}"/>
    <cellStyle name="Normal 39" xfId="2617" xr:uid="{00000000-0005-0000-0000-00006A070000}"/>
    <cellStyle name="Normal 4" xfId="530" xr:uid="{00000000-0005-0000-0000-00006B070000}"/>
    <cellStyle name="Normal 4 2" xfId="624" xr:uid="{00000000-0005-0000-0000-00006C070000}"/>
    <cellStyle name="Normal 4 2 2" xfId="1162" xr:uid="{00000000-0005-0000-0000-00006D070000}"/>
    <cellStyle name="Normal 4 2 3" xfId="2345" xr:uid="{00000000-0005-0000-0000-00006E070000}"/>
    <cellStyle name="Normal 4 2 4" xfId="2895" xr:uid="{44197430-CD71-455A-9584-CFA9F5A6572E}"/>
    <cellStyle name="Normal 4 3" xfId="1163" xr:uid="{00000000-0005-0000-0000-00006F070000}"/>
    <cellStyle name="Normal 4 3 2" xfId="2346" xr:uid="{00000000-0005-0000-0000-000070070000}"/>
    <cellStyle name="Normal 4 3 2 2" xfId="2819" xr:uid="{1C9F30FC-05DF-4D6C-AFEF-3811CE6EC545}"/>
    <cellStyle name="Normal 4 4" xfId="2347" xr:uid="{00000000-0005-0000-0000-000071070000}"/>
    <cellStyle name="Normal 4 4 2" xfId="3474" xr:uid="{CFD77185-6FD5-4DC3-BC13-5E957C9CCE3E}"/>
    <cellStyle name="Normal 4 5" xfId="2348" xr:uid="{00000000-0005-0000-0000-000072070000}"/>
    <cellStyle name="Normal 4 6" xfId="2594" xr:uid="{00000000-0005-0000-0000-000073070000}"/>
    <cellStyle name="Normal 4 7" xfId="2843" xr:uid="{D220C769-831E-4CF1-B638-C161B7BB28CF}"/>
    <cellStyle name="Normal 40" xfId="2629" xr:uid="{00000000-0005-0000-0000-000074070000}"/>
    <cellStyle name="Normal 41" xfId="2631" xr:uid="{00000000-0005-0000-0000-000075070000}"/>
    <cellStyle name="Normal 42" xfId="2647" xr:uid="{00000000-0005-0000-0000-000076070000}"/>
    <cellStyle name="Normal 43" xfId="2649" xr:uid="{00000000-0005-0000-0000-000077070000}"/>
    <cellStyle name="Normal 44" xfId="2661" xr:uid="{00000000-0005-0000-0000-000078070000}"/>
    <cellStyle name="Normal 45" xfId="2735" xr:uid="{00000000-0005-0000-0000-000079070000}"/>
    <cellStyle name="Normal 46" xfId="2753" xr:uid="{00000000-0005-0000-0000-00007A070000}"/>
    <cellStyle name="Normal 47" xfId="2755" xr:uid="{00000000-0005-0000-0000-00007B070000}"/>
    <cellStyle name="Normal 48" xfId="2757" xr:uid="{00000000-0005-0000-0000-00007C070000}"/>
    <cellStyle name="Normal 49" xfId="2758" xr:uid="{00000000-0005-0000-0000-00007D070000}"/>
    <cellStyle name="Normal 5" xfId="627" xr:uid="{00000000-0005-0000-0000-00007E070000}"/>
    <cellStyle name="Normal 5 2" xfId="650" xr:uid="{00000000-0005-0000-0000-00007F070000}"/>
    <cellStyle name="Normal 5 2 2" xfId="2349" xr:uid="{00000000-0005-0000-0000-000080070000}"/>
    <cellStyle name="Normal 5 3" xfId="1164" xr:uid="{00000000-0005-0000-0000-000081070000}"/>
    <cellStyle name="Normal 5 4" xfId="2852" xr:uid="{4F99146F-A6D6-485F-8334-0C0F38CE1E4B}"/>
    <cellStyle name="Normal 5 5" xfId="2931" xr:uid="{C1B54730-AF2F-4A42-B689-1EA039437A38}"/>
    <cellStyle name="Normal 50" xfId="2771" xr:uid="{00000000-0005-0000-0000-000082070000}"/>
    <cellStyle name="Normal 51" xfId="2772" xr:uid="{00000000-0005-0000-0000-000083070000}"/>
    <cellStyle name="Normal 51 2" xfId="2832" xr:uid="{E8BBC18A-0039-45AC-B966-80ACDE8DFF4C}"/>
    <cellStyle name="Normal 52" xfId="2794" xr:uid="{00000000-0005-0000-0000-000084070000}"/>
    <cellStyle name="Normal 53" xfId="2797" xr:uid="{00000000-0005-0000-0000-000085070000}"/>
    <cellStyle name="Normal 54" xfId="2799" xr:uid="{00000000-0005-0000-0000-000086070000}"/>
    <cellStyle name="Normal 55" xfId="2795" xr:uid="{00000000-0005-0000-0000-000087070000}"/>
    <cellStyle name="Normal 56" xfId="2801" xr:uid="{00000000-0005-0000-0000-000088070000}"/>
    <cellStyle name="Normal 57" xfId="2802" xr:uid="{00000000-0005-0000-0000-000089070000}"/>
    <cellStyle name="Normal 57 2" xfId="2848" xr:uid="{4892BCAA-115D-4CFA-A119-122DCAC4C2EF}"/>
    <cellStyle name="Normal 58" xfId="2808" xr:uid="{00000000-0005-0000-0000-00008A070000}"/>
    <cellStyle name="Normal 58 5" xfId="2849" xr:uid="{B81BB4FE-FCD7-4594-BAEE-7580F6CFE0B8}"/>
    <cellStyle name="Normal 59" xfId="2810" xr:uid="{00000000-0005-0000-0000-00008B070000}"/>
    <cellStyle name="Normal 6" xfId="631" xr:uid="{00000000-0005-0000-0000-00008C070000}"/>
    <cellStyle name="Normal 6 10" xfId="2351" xr:uid="{00000000-0005-0000-0000-00008D070000}"/>
    <cellStyle name="Normal 6 10 2" xfId="2352" xr:uid="{00000000-0005-0000-0000-00008E070000}"/>
    <cellStyle name="Normal 6 10 2 2" xfId="2353" xr:uid="{00000000-0005-0000-0000-00008F070000}"/>
    <cellStyle name="Normal 6 10 2 2 2" xfId="3444" xr:uid="{8F1468F8-0DF4-45FC-B680-B295BA7DBF7F}"/>
    <cellStyle name="Normal 6 10 2 2 2 2" xfId="3947" xr:uid="{9FB69855-830B-4563-A307-AFB388131F3B}"/>
    <cellStyle name="Normal 6 10 2 2 2 2 2" xfId="4949" xr:uid="{3D96B40C-F3E9-430F-BAE9-9EEB436DFF3D}"/>
    <cellStyle name="Normal 6 10 2 2 2 3" xfId="4448" xr:uid="{FA3C681E-9A27-420F-B767-515F8CC79097}"/>
    <cellStyle name="Normal 6 10 2 2 3" xfId="3699" xr:uid="{AA8516C3-A670-4079-A9D5-CD018CC8BD71}"/>
    <cellStyle name="Normal 6 10 2 2 3 2" xfId="4701" xr:uid="{987DD8DE-7B6E-4387-92D5-CAF2860F6ABF}"/>
    <cellStyle name="Normal 6 10 2 2 4" xfId="4200" xr:uid="{6A89BE81-7763-4DBC-A746-B4E8A088296C}"/>
    <cellStyle name="Normal 6 10 2 2 5" xfId="3196" xr:uid="{D9FEC26C-A596-4ACB-A4F0-19944406C0A0}"/>
    <cellStyle name="Normal 6 10 2 3" xfId="3320" xr:uid="{0FED65F1-5C7B-4C2E-AD5A-24645F38323A}"/>
    <cellStyle name="Normal 6 10 2 3 2" xfId="3823" xr:uid="{94ACD95C-8E6D-42C1-9A32-5701A460DCD6}"/>
    <cellStyle name="Normal 6 10 2 3 2 2" xfId="4825" xr:uid="{740179C5-B599-417F-AC6C-0BF71571C83A}"/>
    <cellStyle name="Normal 6 10 2 3 3" xfId="4324" xr:uid="{47DEE9AA-6655-497F-8142-B8CE2908CDBF}"/>
    <cellStyle name="Normal 6 10 2 4" xfId="3575" xr:uid="{7BA6A4B7-B7F8-4E28-B07A-A0BFB74887F2}"/>
    <cellStyle name="Normal 6 10 2 4 2" xfId="4577" xr:uid="{C190BFBA-7F38-4114-8B84-83F34A818658}"/>
    <cellStyle name="Normal 6 10 2 5" xfId="4076" xr:uid="{15C667E3-9882-40B4-9A6E-E9B907577247}"/>
    <cellStyle name="Normal 6 10 2 6" xfId="3072" xr:uid="{BF3C03AD-CFB7-4C6B-8AE3-5E040B556BFD}"/>
    <cellStyle name="Normal 6 10 3" xfId="2354" xr:uid="{00000000-0005-0000-0000-000090070000}"/>
    <cellStyle name="Normal 6 10 3 2" xfId="3366" xr:uid="{E2DD6DF6-7095-4B65-8BCD-CA026E06DEBA}"/>
    <cellStyle name="Normal 6 10 3 2 2" xfId="3869" xr:uid="{BB5606ED-9790-48C5-8D98-53950A87002F}"/>
    <cellStyle name="Normal 6 10 3 2 2 2" xfId="4871" xr:uid="{C7D7F4EA-F1E8-4764-BE6C-3642659EDC70}"/>
    <cellStyle name="Normal 6 10 3 2 3" xfId="4370" xr:uid="{ABCF85D5-6DF2-40D4-924A-BB7F137008E1}"/>
    <cellStyle name="Normal 6 10 3 3" xfId="3621" xr:uid="{45187E45-3570-4E1A-9D2B-B4069A68C1DE}"/>
    <cellStyle name="Normal 6 10 3 3 2" xfId="4623" xr:uid="{717BACCD-2FFB-47C9-B888-1F91BB4AD723}"/>
    <cellStyle name="Normal 6 10 3 4" xfId="4122" xr:uid="{5311CA35-1D6A-44E4-A47B-F9FA6C58230B}"/>
    <cellStyle name="Normal 6 10 3 5" xfId="3118" xr:uid="{8AFAEC72-2965-4BC7-9DDF-507B8261433C}"/>
    <cellStyle name="Normal 6 10 4" xfId="3242" xr:uid="{585909FB-28DD-4547-911F-C4C002DE3B7A}"/>
    <cellStyle name="Normal 6 10 4 2" xfId="3745" xr:uid="{67DAE90F-F80A-4FF6-B234-EEEED125B97F}"/>
    <cellStyle name="Normal 6 10 4 2 2" xfId="4747" xr:uid="{D7259408-2EF6-45AB-B9D7-67AE08818B0C}"/>
    <cellStyle name="Normal 6 10 4 3" xfId="4246" xr:uid="{F1FE4166-E7C9-496F-B0DC-F20E76D23CBC}"/>
    <cellStyle name="Normal 6 10 5" xfId="3497" xr:uid="{D2D81A90-17F7-40A6-AFE9-BB44B4A828EF}"/>
    <cellStyle name="Normal 6 10 5 2" xfId="4499" xr:uid="{2AD8459E-7C23-4E7F-885B-5F89F254B2CA}"/>
    <cellStyle name="Normal 6 10 6" xfId="3998" xr:uid="{D86D8293-38F8-40F5-8A8D-60D531569302}"/>
    <cellStyle name="Normal 6 10 7" xfId="2994" xr:uid="{2CB50C23-97ED-4BC9-9712-40B8B2D8332C}"/>
    <cellStyle name="Normal 6 11" xfId="2350" xr:uid="{00000000-0005-0000-0000-000091070000}"/>
    <cellStyle name="Normal 6 11 2" xfId="3973" xr:uid="{036B1223-0016-48EE-B70B-D8B9713A5295}"/>
    <cellStyle name="Normal 6 11 2 2" xfId="4975" xr:uid="{D3AC22FE-BC93-4361-B41A-F62591D71186}"/>
    <cellStyle name="Normal 6 11 3" xfId="4474" xr:uid="{6A4F675D-7D79-4C74-A7C2-25A0C81EA7C8}"/>
    <cellStyle name="Normal 6 11 4" xfId="3470" xr:uid="{A295D6A3-7124-4B8A-AEA2-F8620A1B463C}"/>
    <cellStyle name="Normal 6 12" xfId="2595" xr:uid="{00000000-0005-0000-0000-000092070000}"/>
    <cellStyle name="Normal 6 13" xfId="2837" xr:uid="{E4C24A76-4301-408B-8BB4-DA703314D7DA}"/>
    <cellStyle name="Normal 6 14" xfId="2936" xr:uid="{139F4D31-1AF2-4496-9664-8E42FCD856B8}"/>
    <cellStyle name="Normal 6 2" xfId="651" xr:uid="{00000000-0005-0000-0000-000093070000}"/>
    <cellStyle name="Normal 6 2 2" xfId="2356" xr:uid="{00000000-0005-0000-0000-000094070000}"/>
    <cellStyle name="Normal 6 2 2 2" xfId="2357" xr:uid="{00000000-0005-0000-0000-000095070000}"/>
    <cellStyle name="Normal 6 2 2 2 2" xfId="2358" xr:uid="{00000000-0005-0000-0000-000096070000}"/>
    <cellStyle name="Normal 6 2 2 2 2 2" xfId="3446" xr:uid="{A5C1A6F7-45EB-4DC8-A484-C48565674811}"/>
    <cellStyle name="Normal 6 2 2 2 2 2 2" xfId="3949" xr:uid="{91B9C096-3EEC-4AEC-BB79-D65374BF1559}"/>
    <cellStyle name="Normal 6 2 2 2 2 2 2 2" xfId="4951" xr:uid="{A240AA81-382E-4944-BC5B-42033FA0EBE8}"/>
    <cellStyle name="Normal 6 2 2 2 2 2 3" xfId="4450" xr:uid="{4A7F270C-7662-416F-886A-3187744176AE}"/>
    <cellStyle name="Normal 6 2 2 2 2 3" xfId="3701" xr:uid="{6289DCE7-D568-47B1-9FB2-3494B602EB89}"/>
    <cellStyle name="Normal 6 2 2 2 2 3 2" xfId="4703" xr:uid="{C1D479E2-910B-4B0D-94DC-E5437298A5BC}"/>
    <cellStyle name="Normal 6 2 2 2 2 4" xfId="4202" xr:uid="{A0ADD661-9A62-451B-8DDA-91E1FC917A63}"/>
    <cellStyle name="Normal 6 2 2 2 2 5" xfId="3198" xr:uid="{F0A856C2-6574-4897-AF06-168554A9F60F}"/>
    <cellStyle name="Normal 6 2 2 2 3" xfId="3322" xr:uid="{E522AA3B-6323-41C4-8164-C090AC3B7E4B}"/>
    <cellStyle name="Normal 6 2 2 2 3 2" xfId="3825" xr:uid="{879A4BF2-4F1C-4FA8-9978-B001EEF9F634}"/>
    <cellStyle name="Normal 6 2 2 2 3 2 2" xfId="4827" xr:uid="{F0874137-47AA-4A10-A884-ABAE78CC6932}"/>
    <cellStyle name="Normal 6 2 2 2 3 3" xfId="4326" xr:uid="{D3290DDD-B0EC-484E-8079-72E19E199652}"/>
    <cellStyle name="Normal 6 2 2 2 4" xfId="3577" xr:uid="{24D77EE3-17AD-4858-B4CF-E9CA3A317D6B}"/>
    <cellStyle name="Normal 6 2 2 2 4 2" xfId="4579" xr:uid="{268D455C-2995-4F2B-8A57-B11DFCC73B7C}"/>
    <cellStyle name="Normal 6 2 2 2 5" xfId="4078" xr:uid="{4164C5F6-51F4-4B7F-9EE9-531509BBDB40}"/>
    <cellStyle name="Normal 6 2 2 2 6" xfId="3074" xr:uid="{BD10903C-80DC-4783-96E7-BC05ECA2C798}"/>
    <cellStyle name="Normal 6 2 2 3" xfId="2359" xr:uid="{00000000-0005-0000-0000-000097070000}"/>
    <cellStyle name="Normal 6 2 2 3 2" xfId="3374" xr:uid="{D5FAB7A0-965C-4986-876D-430267A85B02}"/>
    <cellStyle name="Normal 6 2 2 3 2 2" xfId="3877" xr:uid="{0E2552D2-B58B-40A5-ACCE-F891287824F3}"/>
    <cellStyle name="Normal 6 2 2 3 2 2 2" xfId="4879" xr:uid="{E56D6AE1-30BD-4204-8F7A-7B65A4492A3B}"/>
    <cellStyle name="Normal 6 2 2 3 2 3" xfId="4378" xr:uid="{9E251DF1-96C9-4B79-8035-78DD3C86DA8D}"/>
    <cellStyle name="Normal 6 2 2 3 3" xfId="3629" xr:uid="{5F3854D2-C8DA-49BA-885B-D17E223F90CD}"/>
    <cellStyle name="Normal 6 2 2 3 3 2" xfId="4631" xr:uid="{F1D72212-4F65-48F1-9CE5-4C16CF0E23CC}"/>
    <cellStyle name="Normal 6 2 2 3 4" xfId="4130" xr:uid="{B9B823C0-8D7B-4939-B833-E1A6E3F5F523}"/>
    <cellStyle name="Normal 6 2 2 3 5" xfId="3126" xr:uid="{11555C7A-9032-4972-9F3C-C8A66C159CEB}"/>
    <cellStyle name="Normal 6 2 2 4" xfId="3250" xr:uid="{9C427B6F-6722-463A-9983-490252E454BC}"/>
    <cellStyle name="Normal 6 2 2 4 2" xfId="3753" xr:uid="{0DC89E72-08A7-44FF-9591-402EB77C6F76}"/>
    <cellStyle name="Normal 6 2 2 4 2 2" xfId="4755" xr:uid="{D5C05EC6-B3C0-409B-93E1-4E4F67C5EAE0}"/>
    <cellStyle name="Normal 6 2 2 4 3" xfId="4254" xr:uid="{D10957B9-8C11-44EA-9F13-DD95FCFE50E5}"/>
    <cellStyle name="Normal 6 2 2 5" xfId="3505" xr:uid="{1B9F616A-CD69-4B09-BA10-888ADBE6F939}"/>
    <cellStyle name="Normal 6 2 2 5 2" xfId="4507" xr:uid="{117EABFD-8679-40A1-BA11-BC7C028D2BDA}"/>
    <cellStyle name="Normal 6 2 2 6" xfId="4006" xr:uid="{89C37B21-B53D-4AC0-A95A-A0B6F9501533}"/>
    <cellStyle name="Normal 6 2 2 7" xfId="3002" xr:uid="{F1BD5415-E8B8-49DE-A30A-0071B46CB63E}"/>
    <cellStyle name="Normal 6 2 3" xfId="2360" xr:uid="{00000000-0005-0000-0000-000098070000}"/>
    <cellStyle name="Normal 6 2 3 2" xfId="2361" xr:uid="{00000000-0005-0000-0000-000099070000}"/>
    <cellStyle name="Normal 6 2 3 2 2" xfId="2362" xr:uid="{00000000-0005-0000-0000-00009A070000}"/>
    <cellStyle name="Normal 6 2 3 2 2 2" xfId="3447" xr:uid="{6BD38C03-435A-4E9D-B110-F8B02378F4C2}"/>
    <cellStyle name="Normal 6 2 3 2 2 2 2" xfId="3950" xr:uid="{083ABAE4-1920-4B6E-B740-C1F3B1ABDDEB}"/>
    <cellStyle name="Normal 6 2 3 2 2 2 2 2" xfId="4952" xr:uid="{C131709E-99DD-4DE2-A335-A0334554016F}"/>
    <cellStyle name="Normal 6 2 3 2 2 2 3" xfId="4451" xr:uid="{C6F0D05F-18C4-4173-8E52-E06A2172FCB1}"/>
    <cellStyle name="Normal 6 2 3 2 2 3" xfId="3702" xr:uid="{6478E722-3D53-483C-A310-EEF9F13C3D0C}"/>
    <cellStyle name="Normal 6 2 3 2 2 3 2" xfId="4704" xr:uid="{CAE7F3DC-9F66-4746-88A6-1AB16DA6D422}"/>
    <cellStyle name="Normal 6 2 3 2 2 4" xfId="4203" xr:uid="{39EA26CF-6EFA-4D47-9465-FC5A0CF67A74}"/>
    <cellStyle name="Normal 6 2 3 2 2 5" xfId="3199" xr:uid="{669F38AA-6468-489F-94D3-52E2AA91E223}"/>
    <cellStyle name="Normal 6 2 3 2 3" xfId="3323" xr:uid="{EECD0AD4-EB29-4D34-8888-CF267D316CCF}"/>
    <cellStyle name="Normal 6 2 3 2 3 2" xfId="3826" xr:uid="{BD0296B3-0E95-426D-9C78-11585867382A}"/>
    <cellStyle name="Normal 6 2 3 2 3 2 2" xfId="4828" xr:uid="{1A75321D-D22F-42AC-B21A-344335B4E6CC}"/>
    <cellStyle name="Normal 6 2 3 2 3 3" xfId="4327" xr:uid="{6FA57AA0-345E-4A94-A074-F79EC6F83087}"/>
    <cellStyle name="Normal 6 2 3 2 4" xfId="3578" xr:uid="{91A42861-8B87-475C-876D-AD1A322FF512}"/>
    <cellStyle name="Normal 6 2 3 2 4 2" xfId="4580" xr:uid="{573BD776-9419-450B-82C1-40E758B51EA8}"/>
    <cellStyle name="Normal 6 2 3 2 5" xfId="4079" xr:uid="{A8F13AFF-644E-4F13-939C-2CAE7B9374D1}"/>
    <cellStyle name="Normal 6 2 3 2 6" xfId="3075" xr:uid="{4939F565-49E6-4E5A-8C2B-BB48DF1314C8}"/>
    <cellStyle name="Normal 6 2 3 3" xfId="2363" xr:uid="{00000000-0005-0000-0000-00009B070000}"/>
    <cellStyle name="Normal 6 2 3 3 2" xfId="3394" xr:uid="{0B5D670D-168F-4441-9C1F-CB08D3D173E6}"/>
    <cellStyle name="Normal 6 2 3 3 2 2" xfId="3897" xr:uid="{F327AB9E-30EC-4329-A258-4F820CEE53D5}"/>
    <cellStyle name="Normal 6 2 3 3 2 2 2" xfId="4899" xr:uid="{9C2DFADA-AA44-449D-BDF0-6535AE39A481}"/>
    <cellStyle name="Normal 6 2 3 3 2 3" xfId="4398" xr:uid="{4DEA839B-5183-41FD-A3FA-010BD9E76191}"/>
    <cellStyle name="Normal 6 2 3 3 3" xfId="3649" xr:uid="{BF5B3566-998D-4020-9102-868844CE71F0}"/>
    <cellStyle name="Normal 6 2 3 3 3 2" xfId="4651" xr:uid="{C2CA9349-7EE2-42EB-A474-EAA324BBA02E}"/>
    <cellStyle name="Normal 6 2 3 3 4" xfId="4150" xr:uid="{0009FCCF-6E04-4741-B92A-CBC30EEC288F}"/>
    <cellStyle name="Normal 6 2 3 3 5" xfId="3146" xr:uid="{A1F4CEA7-2CEF-49A5-8E9A-0D0F6B5C8FD7}"/>
    <cellStyle name="Normal 6 2 3 4" xfId="3270" xr:uid="{5F9B2DD1-4D17-4BA4-B7AB-9763AA45FEDC}"/>
    <cellStyle name="Normal 6 2 3 4 2" xfId="3773" xr:uid="{C670E8D8-35A6-4D68-8838-B37C294A42EF}"/>
    <cellStyle name="Normal 6 2 3 4 2 2" xfId="4775" xr:uid="{24E85A10-6B62-4081-A140-0348B5F5EEB3}"/>
    <cellStyle name="Normal 6 2 3 4 3" xfId="4274" xr:uid="{D0012205-63C5-4521-967E-4F82D643E416}"/>
    <cellStyle name="Normal 6 2 3 5" xfId="3525" xr:uid="{9412A89B-6D29-47C3-BEA9-B7399795DDA3}"/>
    <cellStyle name="Normal 6 2 3 5 2" xfId="4527" xr:uid="{6E15358B-B908-4080-9056-032BA7AF3E56}"/>
    <cellStyle name="Normal 6 2 3 6" xfId="4026" xr:uid="{8B1BDF5F-A243-4158-9346-B44803B709E1}"/>
    <cellStyle name="Normal 6 2 3 7" xfId="3022" xr:uid="{922DC6FC-1CC0-4AD7-94BA-62F827382910}"/>
    <cellStyle name="Normal 6 2 4" xfId="2364" xr:uid="{00000000-0005-0000-0000-00009C070000}"/>
    <cellStyle name="Normal 6 2 4 2" xfId="2365" xr:uid="{00000000-0005-0000-0000-00009D070000}"/>
    <cellStyle name="Normal 6 2 4 2 2" xfId="3445" xr:uid="{F57781F3-5494-4224-9B97-0BED0CF51240}"/>
    <cellStyle name="Normal 6 2 4 2 2 2" xfId="3948" xr:uid="{ED555602-82C8-4847-BCA9-3375BE2FAA4E}"/>
    <cellStyle name="Normal 6 2 4 2 2 2 2" xfId="4950" xr:uid="{908BB27D-98B9-4090-B601-D91F03BBDF45}"/>
    <cellStyle name="Normal 6 2 4 2 2 3" xfId="4449" xr:uid="{F16CA0D9-CA7B-421C-ABB1-57718FD8B238}"/>
    <cellStyle name="Normal 6 2 4 2 3" xfId="3700" xr:uid="{5471E1C7-3D78-4560-9A35-F70ADB40D6CC}"/>
    <cellStyle name="Normal 6 2 4 2 3 2" xfId="4702" xr:uid="{1A06F4C4-ECCA-48CF-95DE-B80400246831}"/>
    <cellStyle name="Normal 6 2 4 2 4" xfId="4201" xr:uid="{730B97CD-360B-497F-9AF4-D34F68DD6B06}"/>
    <cellStyle name="Normal 6 2 4 2 5" xfId="3197" xr:uid="{353C691B-3850-4220-A150-DE175363FA7B}"/>
    <cellStyle name="Normal 6 2 4 3" xfId="3321" xr:uid="{4CCD53E7-D211-4334-8356-15363A808157}"/>
    <cellStyle name="Normal 6 2 4 3 2" xfId="3824" xr:uid="{279822F4-765B-4D69-8187-0A881567279C}"/>
    <cellStyle name="Normal 6 2 4 3 2 2" xfId="4826" xr:uid="{BB1FE9D1-10AA-4C71-8781-8AFE0E40E620}"/>
    <cellStyle name="Normal 6 2 4 3 3" xfId="4325" xr:uid="{798EC3E8-7373-4DA9-A64D-6E31E8F9D650}"/>
    <cellStyle name="Normal 6 2 4 4" xfId="3576" xr:uid="{6060187D-5EDF-4FD6-93BF-3DD7C1E30484}"/>
    <cellStyle name="Normal 6 2 4 4 2" xfId="4578" xr:uid="{426A6DDC-2625-466D-833A-D56FFD58308D}"/>
    <cellStyle name="Normal 6 2 4 5" xfId="4077" xr:uid="{90FED61C-A84E-47ED-A8CA-DCCB0BFE0E4A}"/>
    <cellStyle name="Normal 6 2 4 6" xfId="3073" xr:uid="{0C9DF2BD-F72D-4556-8757-28CE6C3FD843}"/>
    <cellStyle name="Normal 6 2 5" xfId="2366" xr:uid="{00000000-0005-0000-0000-00009E070000}"/>
    <cellStyle name="Normal 6 2 5 2" xfId="3352" xr:uid="{6ADA0412-7D86-419C-95AD-8426E200A76F}"/>
    <cellStyle name="Normal 6 2 5 2 2" xfId="3855" xr:uid="{BE6D9358-B13E-4154-9AE5-8B40641AD810}"/>
    <cellStyle name="Normal 6 2 5 2 2 2" xfId="4857" xr:uid="{3986B34E-AB5F-48F3-8DCA-D474FF87E97B}"/>
    <cellStyle name="Normal 6 2 5 2 3" xfId="4356" xr:uid="{70449C0A-3EB0-4E30-8BDA-3F8B0FBEBB04}"/>
    <cellStyle name="Normal 6 2 5 3" xfId="3607" xr:uid="{755D7ADB-2B73-40ED-8A10-562358080EE7}"/>
    <cellStyle name="Normal 6 2 5 3 2" xfId="4609" xr:uid="{956990CF-1D1F-414B-9D92-B592AAE6C63B}"/>
    <cellStyle name="Normal 6 2 5 4" xfId="4108" xr:uid="{926D3519-EC88-4E96-9F13-A18436BF441C}"/>
    <cellStyle name="Normal 6 2 5 5" xfId="3104" xr:uid="{09A774EC-8F70-48A4-A997-0A63EFF28E7D}"/>
    <cellStyle name="Normal 6 2 6" xfId="2355" xr:uid="{00000000-0005-0000-0000-00009F070000}"/>
    <cellStyle name="Normal 6 2 6 2" xfId="3731" xr:uid="{64C80876-29C7-4AC4-9355-98AC4792D1CE}"/>
    <cellStyle name="Normal 6 2 6 2 2" xfId="4733" xr:uid="{B439104D-34AD-4C16-94F9-50B3CC182041}"/>
    <cellStyle name="Normal 6 2 6 3" xfId="4232" xr:uid="{C87A0A4F-0824-4ABE-B372-C367D60AD992}"/>
    <cellStyle name="Normal 6 2 6 4" xfId="3228" xr:uid="{A0890407-E9D2-4511-B979-9E01FE72DAA1}"/>
    <cellStyle name="Normal 6 2 7" xfId="3483" xr:uid="{8AEE1EA3-74A0-4448-807C-5295C3A36956}"/>
    <cellStyle name="Normal 6 2 7 2" xfId="4485" xr:uid="{EEDB97A8-AD44-4202-8836-8E5DA38325FD}"/>
    <cellStyle name="Normal 6 2 8" xfId="3984" xr:uid="{6D85BF3F-C541-41F0-BF65-6503D31276D9}"/>
    <cellStyle name="Normal 6 2 9" xfId="2980" xr:uid="{36293A20-9005-4F97-B659-E0D2C12A39CF}"/>
    <cellStyle name="Normal 6 3" xfId="1165" xr:uid="{00000000-0005-0000-0000-0000A0070000}"/>
    <cellStyle name="Normal 6 3 2" xfId="2368" xr:uid="{00000000-0005-0000-0000-0000A1070000}"/>
    <cellStyle name="Normal 6 3 2 2" xfId="2369" xr:uid="{00000000-0005-0000-0000-0000A2070000}"/>
    <cellStyle name="Normal 6 3 2 2 2" xfId="2370" xr:uid="{00000000-0005-0000-0000-0000A3070000}"/>
    <cellStyle name="Normal 6 3 2 2 2 2" xfId="3449" xr:uid="{D4DFC4E0-4A99-4EFD-B1B7-EB387EF86503}"/>
    <cellStyle name="Normal 6 3 2 2 2 2 2" xfId="3952" xr:uid="{A00A04F3-661A-4770-B36A-C3F2A1995717}"/>
    <cellStyle name="Normal 6 3 2 2 2 2 2 2" xfId="4954" xr:uid="{E19432AD-E940-4213-B47C-D40BE9261C37}"/>
    <cellStyle name="Normal 6 3 2 2 2 2 3" xfId="4453" xr:uid="{5DFCE578-7C8C-4028-88E0-6A190FDD7A34}"/>
    <cellStyle name="Normal 6 3 2 2 2 3" xfId="3704" xr:uid="{A6198CD0-CDC1-460F-A666-A01D88AF0D79}"/>
    <cellStyle name="Normal 6 3 2 2 2 3 2" xfId="4706" xr:uid="{A5FED765-F4D7-4C79-9E32-B946B19B726D}"/>
    <cellStyle name="Normal 6 3 2 2 2 4" xfId="4205" xr:uid="{2AA10150-92CD-4458-96A3-5D1A4359FA7E}"/>
    <cellStyle name="Normal 6 3 2 2 2 5" xfId="3201" xr:uid="{5E05743F-A545-4F60-B4E0-BE7D90102F34}"/>
    <cellStyle name="Normal 6 3 2 2 3" xfId="3325" xr:uid="{F3AC6A45-882A-4942-A8EB-40E8E41FD43A}"/>
    <cellStyle name="Normal 6 3 2 2 3 2" xfId="3828" xr:uid="{38EFAAB6-8BED-47A6-890F-F49E191AF99F}"/>
    <cellStyle name="Normal 6 3 2 2 3 2 2" xfId="4830" xr:uid="{D3E72F1F-2E3C-4BE9-BD98-CF6837EC121A}"/>
    <cellStyle name="Normal 6 3 2 2 3 3" xfId="4329" xr:uid="{E587DA4D-1222-4FED-AF15-0A4C4C29A51D}"/>
    <cellStyle name="Normal 6 3 2 2 4" xfId="3580" xr:uid="{3EC397D3-CA97-42BF-AC27-457109B12AD6}"/>
    <cellStyle name="Normal 6 3 2 2 4 2" xfId="4582" xr:uid="{5590458D-8F56-41B5-854C-CF8E99F717ED}"/>
    <cellStyle name="Normal 6 3 2 2 5" xfId="4081" xr:uid="{50E1807A-6B03-4B97-ABA8-A6BDF8FA5091}"/>
    <cellStyle name="Normal 6 3 2 2 6" xfId="3077" xr:uid="{63DB9135-77DC-4B04-817E-F9A25E358068}"/>
    <cellStyle name="Normal 6 3 2 3" xfId="2371" xr:uid="{00000000-0005-0000-0000-0000A4070000}"/>
    <cellStyle name="Normal 6 3 2 3 2" xfId="3376" xr:uid="{F614ED02-B6B9-4B86-A2E4-93E6D3ED8E7A}"/>
    <cellStyle name="Normal 6 3 2 3 2 2" xfId="3879" xr:uid="{D4ED5661-B813-4FEB-BE62-DAB700968E87}"/>
    <cellStyle name="Normal 6 3 2 3 2 2 2" xfId="4881" xr:uid="{375D3BBB-6EE2-4E83-9C7A-EC79ABAF873F}"/>
    <cellStyle name="Normal 6 3 2 3 2 3" xfId="4380" xr:uid="{65B7101D-4FD4-4D47-8ED6-AA47F61EBBA3}"/>
    <cellStyle name="Normal 6 3 2 3 3" xfId="3631" xr:uid="{EEA2F240-835F-415A-A9A4-C090BD29C90A}"/>
    <cellStyle name="Normal 6 3 2 3 3 2" xfId="4633" xr:uid="{7EFA889E-7BD7-459C-AC86-0B1F36D08CF4}"/>
    <cellStyle name="Normal 6 3 2 3 4" xfId="4132" xr:uid="{0527DB0B-4CA7-4AE9-ABA4-AE4AC88E8033}"/>
    <cellStyle name="Normal 6 3 2 3 5" xfId="3128" xr:uid="{A5428DEA-2361-4A9C-BEF0-8B9B9BE9F168}"/>
    <cellStyle name="Normal 6 3 2 4" xfId="3252" xr:uid="{33B6556A-98A2-46C2-AE35-07859D363704}"/>
    <cellStyle name="Normal 6 3 2 4 2" xfId="3755" xr:uid="{28086F13-A7D7-4580-BD5D-FE15F3420E35}"/>
    <cellStyle name="Normal 6 3 2 4 2 2" xfId="4757" xr:uid="{CD13FC3A-4AFE-4320-A588-1998733AF566}"/>
    <cellStyle name="Normal 6 3 2 4 3" xfId="4256" xr:uid="{7DEC96D8-9A8F-4760-8A2B-7A0AAE79689A}"/>
    <cellStyle name="Normal 6 3 2 5" xfId="3507" xr:uid="{7154B010-1FF6-4F0B-B2EC-CA2A735AA6A0}"/>
    <cellStyle name="Normal 6 3 2 5 2" xfId="4509" xr:uid="{5E8D4693-4A2D-4E47-AA9E-CF3888C7C070}"/>
    <cellStyle name="Normal 6 3 2 6" xfId="4008" xr:uid="{42CAA924-F4EB-44F2-B975-644F1B8A5D74}"/>
    <cellStyle name="Normal 6 3 2 7" xfId="3004" xr:uid="{D3457A1B-F063-47E6-B26D-DA5B4C03BE0E}"/>
    <cellStyle name="Normal 6 3 3" xfId="2372" xr:uid="{00000000-0005-0000-0000-0000A5070000}"/>
    <cellStyle name="Normal 6 3 3 2" xfId="2373" xr:uid="{00000000-0005-0000-0000-0000A6070000}"/>
    <cellStyle name="Normal 6 3 3 2 2" xfId="2374" xr:uid="{00000000-0005-0000-0000-0000A7070000}"/>
    <cellStyle name="Normal 6 3 3 2 2 2" xfId="3450" xr:uid="{40CD6FBF-5834-43A9-84C1-407C7DD79B57}"/>
    <cellStyle name="Normal 6 3 3 2 2 2 2" xfId="3953" xr:uid="{31AF66DC-C570-4132-B89C-4C4DCCAB6321}"/>
    <cellStyle name="Normal 6 3 3 2 2 2 2 2" xfId="4955" xr:uid="{50CB41C4-0573-4014-9071-12FD4EB7EEB8}"/>
    <cellStyle name="Normal 6 3 3 2 2 2 3" xfId="4454" xr:uid="{18DB1B6C-69DF-42C1-83BA-445A1D3249A0}"/>
    <cellStyle name="Normal 6 3 3 2 2 3" xfId="3705" xr:uid="{89C3AF3A-5F21-4C08-90F2-32DBD35BDDC6}"/>
    <cellStyle name="Normal 6 3 3 2 2 3 2" xfId="4707" xr:uid="{3814B4FE-FEC0-4AB8-84D3-CAF6E795B1D2}"/>
    <cellStyle name="Normal 6 3 3 2 2 4" xfId="4206" xr:uid="{F73B4668-D5F6-4B0C-8625-9CFA1A9CB50A}"/>
    <cellStyle name="Normal 6 3 3 2 2 5" xfId="3202" xr:uid="{E7A18090-5CF9-43CA-A332-0FB6E31C5FB4}"/>
    <cellStyle name="Normal 6 3 3 2 3" xfId="3326" xr:uid="{D7056723-66E1-4936-BA56-DD4D2FACBD98}"/>
    <cellStyle name="Normal 6 3 3 2 3 2" xfId="3829" xr:uid="{67AEFD53-7FA3-4624-9F10-E9ECEDD2A7E5}"/>
    <cellStyle name="Normal 6 3 3 2 3 2 2" xfId="4831" xr:uid="{50649D1D-3EBD-4B92-9D66-D9172833974C}"/>
    <cellStyle name="Normal 6 3 3 2 3 3" xfId="4330" xr:uid="{B8021730-4A86-43AB-9105-9ACB1DDC5673}"/>
    <cellStyle name="Normal 6 3 3 2 4" xfId="3581" xr:uid="{2EF7B0F4-7499-4B30-B664-AF9116CC4C72}"/>
    <cellStyle name="Normal 6 3 3 2 4 2" xfId="4583" xr:uid="{188623A6-4EAF-46FA-A259-83EBA88988B3}"/>
    <cellStyle name="Normal 6 3 3 2 5" xfId="4082" xr:uid="{2C01DE38-53F9-4353-8F66-8A7CFB986741}"/>
    <cellStyle name="Normal 6 3 3 2 6" xfId="3078" xr:uid="{827ABF52-C13A-41C1-ADB9-7FDDFB33C5E5}"/>
    <cellStyle name="Normal 6 3 3 3" xfId="2375" xr:uid="{00000000-0005-0000-0000-0000A8070000}"/>
    <cellStyle name="Normal 6 3 3 3 2" xfId="3396" xr:uid="{0DD7A842-21FD-455E-8081-51F4EA090FC9}"/>
    <cellStyle name="Normal 6 3 3 3 2 2" xfId="3899" xr:uid="{3255479D-6149-45CD-8382-FB1999022F8B}"/>
    <cellStyle name="Normal 6 3 3 3 2 2 2" xfId="4901" xr:uid="{1F197101-5486-43BC-89A0-6822F6B46CD8}"/>
    <cellStyle name="Normal 6 3 3 3 2 3" xfId="4400" xr:uid="{071D3C19-AF6F-4EE6-9FD6-02CC3102ED24}"/>
    <cellStyle name="Normal 6 3 3 3 3" xfId="3651" xr:uid="{DC09FF21-B71E-483E-B7AD-A5CDF36A541A}"/>
    <cellStyle name="Normal 6 3 3 3 3 2" xfId="4653" xr:uid="{AAD7DAA7-9D18-4FF6-9B10-A4A6FB377D70}"/>
    <cellStyle name="Normal 6 3 3 3 4" xfId="4152" xr:uid="{5D955100-1163-460F-A7FD-8A511D7DE162}"/>
    <cellStyle name="Normal 6 3 3 3 5" xfId="3148" xr:uid="{52A6075D-B31C-45E5-8B26-C52EF0C2F28A}"/>
    <cellStyle name="Normal 6 3 3 4" xfId="3272" xr:uid="{513D285E-0142-4E3F-A8B6-88BF79C1C917}"/>
    <cellStyle name="Normal 6 3 3 4 2" xfId="3775" xr:uid="{B118DBDD-5DAA-4948-8489-1EE0F0EBE6A5}"/>
    <cellStyle name="Normal 6 3 3 4 2 2" xfId="4777" xr:uid="{5303932E-401B-4FC7-9923-9A29E833109C}"/>
    <cellStyle name="Normal 6 3 3 4 3" xfId="4276" xr:uid="{BAD0BFAD-B909-4A88-95FF-6AB90488C5F6}"/>
    <cellStyle name="Normal 6 3 3 5" xfId="3527" xr:uid="{2A466C99-B54B-4415-852B-BCE04A251B6D}"/>
    <cellStyle name="Normal 6 3 3 5 2" xfId="4529" xr:uid="{B74CFE10-17F0-4B34-A8AA-FFC0F995F1E4}"/>
    <cellStyle name="Normal 6 3 3 6" xfId="4028" xr:uid="{89647935-B237-4EAB-B955-149D15CA293C}"/>
    <cellStyle name="Normal 6 3 3 7" xfId="3024" xr:uid="{9541E539-FAE4-4B2A-BD21-64C708AB7781}"/>
    <cellStyle name="Normal 6 3 4" xfId="2376" xr:uid="{00000000-0005-0000-0000-0000A9070000}"/>
    <cellStyle name="Normal 6 3 4 2" xfId="2377" xr:uid="{00000000-0005-0000-0000-0000AA070000}"/>
    <cellStyle name="Normal 6 3 4 2 2" xfId="3448" xr:uid="{5EEA4095-0D49-4FCE-87B7-0BB02F34B027}"/>
    <cellStyle name="Normal 6 3 4 2 2 2" xfId="3951" xr:uid="{3F3250BC-A1B4-481C-A992-32F6F09AD3B8}"/>
    <cellStyle name="Normal 6 3 4 2 2 2 2" xfId="4953" xr:uid="{D35ECC35-2675-4398-B544-157D0E06F8F1}"/>
    <cellStyle name="Normal 6 3 4 2 2 3" xfId="4452" xr:uid="{D6350879-128B-48AE-AEDC-5029C67F0CD9}"/>
    <cellStyle name="Normal 6 3 4 2 3" xfId="3703" xr:uid="{F24FA88F-9FFC-4F05-B33E-67CDBDBFD5CF}"/>
    <cellStyle name="Normal 6 3 4 2 3 2" xfId="4705" xr:uid="{932C67C5-98B1-4E08-9902-A4AC09D94463}"/>
    <cellStyle name="Normal 6 3 4 2 4" xfId="4204" xr:uid="{176C4B68-5146-48D4-BABF-CE7267659753}"/>
    <cellStyle name="Normal 6 3 4 2 5" xfId="3200" xr:uid="{C2B392A0-8F77-4303-960A-7BF5F72A0F0E}"/>
    <cellStyle name="Normal 6 3 4 3" xfId="3324" xr:uid="{34EF48F1-2DFC-4748-B4C4-113DC11B60DC}"/>
    <cellStyle name="Normal 6 3 4 3 2" xfId="3827" xr:uid="{668B4E6B-0CA5-4056-8E2B-96695946F6EF}"/>
    <cellStyle name="Normal 6 3 4 3 2 2" xfId="4829" xr:uid="{5605488D-0E5C-45D7-854F-EADD08C1D854}"/>
    <cellStyle name="Normal 6 3 4 3 3" xfId="4328" xr:uid="{969E8E92-8B77-4A86-8449-9F93F515D193}"/>
    <cellStyle name="Normal 6 3 4 4" xfId="3579" xr:uid="{87E86043-4FEE-4CD4-98FC-8754379C575E}"/>
    <cellStyle name="Normal 6 3 4 4 2" xfId="4581" xr:uid="{480E4AA7-08D7-484A-93D3-87D014B90471}"/>
    <cellStyle name="Normal 6 3 4 5" xfId="4080" xr:uid="{159251CE-FF25-4A8A-9206-49EEB5B5C450}"/>
    <cellStyle name="Normal 6 3 4 6" xfId="3076" xr:uid="{5AA5680E-DA82-4782-9CA4-8A537FC5659C}"/>
    <cellStyle name="Normal 6 3 5" xfId="2378" xr:uid="{00000000-0005-0000-0000-0000AB070000}"/>
    <cellStyle name="Normal 6 3 5 2" xfId="3354" xr:uid="{EBBF5902-00A8-4E3D-A466-390318ED932A}"/>
    <cellStyle name="Normal 6 3 5 2 2" xfId="3857" xr:uid="{F2E29500-8E3E-479F-8423-F58F6270061B}"/>
    <cellStyle name="Normal 6 3 5 2 2 2" xfId="4859" xr:uid="{9F11CBEC-2835-4631-AE88-FD86D0E90E06}"/>
    <cellStyle name="Normal 6 3 5 2 3" xfId="4358" xr:uid="{78417C85-B7B2-40DE-83C5-EE2E4D1D20B1}"/>
    <cellStyle name="Normal 6 3 5 3" xfId="3609" xr:uid="{D92BC851-26CC-42E4-B8AA-568520B35C31}"/>
    <cellStyle name="Normal 6 3 5 3 2" xfId="4611" xr:uid="{8A9CB68D-ABD3-4D1D-A02A-9943B23B250F}"/>
    <cellStyle name="Normal 6 3 5 4" xfId="4110" xr:uid="{9C992DD0-F166-43D9-8C47-CC0974EFD345}"/>
    <cellStyle name="Normal 6 3 5 5" xfId="3106" xr:uid="{EA22D4EF-B349-4DFA-B43C-78B99B711C68}"/>
    <cellStyle name="Normal 6 3 6" xfId="2367" xr:uid="{00000000-0005-0000-0000-0000AC070000}"/>
    <cellStyle name="Normal 6 3 6 2" xfId="3733" xr:uid="{45BD1630-B6E5-491E-9078-F2978B180D6E}"/>
    <cellStyle name="Normal 6 3 6 2 2" xfId="4735" xr:uid="{361D2256-EE7C-4287-BF2B-F9D7722FF99A}"/>
    <cellStyle name="Normal 6 3 6 3" xfId="4234" xr:uid="{6CB0DAC4-CEED-4F13-9073-CFAC82D05D27}"/>
    <cellStyle name="Normal 6 3 6 4" xfId="3230" xr:uid="{CB4AD989-F78B-484B-B73E-7ED8F324A9E6}"/>
    <cellStyle name="Normal 6 3 7" xfId="3485" xr:uid="{714401DB-6662-455D-A33E-6B6A86C4F25B}"/>
    <cellStyle name="Normal 6 3 7 2" xfId="4487" xr:uid="{9ABA3BB2-D315-43B2-8854-7D08336B028B}"/>
    <cellStyle name="Normal 6 3 8" xfId="3986" xr:uid="{928AE169-4C65-49A9-81EF-6FF1837F9735}"/>
    <cellStyle name="Normal 6 3 9" xfId="2982" xr:uid="{3C98FFD2-214B-4BBD-A87F-81D0F6F7AB1C}"/>
    <cellStyle name="Normal 6 4" xfId="2379" xr:uid="{00000000-0005-0000-0000-0000AD070000}"/>
    <cellStyle name="Normal 6 4 2" xfId="2380" xr:uid="{00000000-0005-0000-0000-0000AE070000}"/>
    <cellStyle name="Normal 6 4 2 2" xfId="2381" xr:uid="{00000000-0005-0000-0000-0000AF070000}"/>
    <cellStyle name="Normal 6 4 2 2 2" xfId="2382" xr:uid="{00000000-0005-0000-0000-0000B0070000}"/>
    <cellStyle name="Normal 6 4 2 2 2 2" xfId="3452" xr:uid="{D6B91DAA-23D7-41B3-8AB0-D264245672FA}"/>
    <cellStyle name="Normal 6 4 2 2 2 2 2" xfId="3955" xr:uid="{E8797D51-7AF3-440E-956D-5F7B01412118}"/>
    <cellStyle name="Normal 6 4 2 2 2 2 2 2" xfId="4957" xr:uid="{17188135-4FA7-42D5-BA36-8D0157F2FA9C}"/>
    <cellStyle name="Normal 6 4 2 2 2 2 3" xfId="4456" xr:uid="{386C06CD-4FAF-49F5-B9C7-9734409FD631}"/>
    <cellStyle name="Normal 6 4 2 2 2 3" xfId="3707" xr:uid="{5BFCAA73-EA8D-459D-8B30-3CA99BE887F4}"/>
    <cellStyle name="Normal 6 4 2 2 2 3 2" xfId="4709" xr:uid="{50C90573-C856-4543-B961-FC62490285AD}"/>
    <cellStyle name="Normal 6 4 2 2 2 4" xfId="4208" xr:uid="{BF42DD81-4B4F-4AE2-90B2-0CE02A841D01}"/>
    <cellStyle name="Normal 6 4 2 2 2 5" xfId="3204" xr:uid="{ED3DB22B-34B2-4B81-968A-8EDF4C392B8C}"/>
    <cellStyle name="Normal 6 4 2 2 3" xfId="3328" xr:uid="{2561DE25-FFC1-4923-A1CC-E6713BC463D7}"/>
    <cellStyle name="Normal 6 4 2 2 3 2" xfId="3831" xr:uid="{101427E3-2FCA-45BB-88A0-BDDDA1975743}"/>
    <cellStyle name="Normal 6 4 2 2 3 2 2" xfId="4833" xr:uid="{F22E4207-6E45-4C0A-8928-BE7374CFC878}"/>
    <cellStyle name="Normal 6 4 2 2 3 3" xfId="4332" xr:uid="{3E4BFD70-ECFE-4235-8671-3BFB16467BFC}"/>
    <cellStyle name="Normal 6 4 2 2 4" xfId="3583" xr:uid="{416DD95D-197A-405B-B6CB-B5AC067B7514}"/>
    <cellStyle name="Normal 6 4 2 2 4 2" xfId="4585" xr:uid="{B882DCCF-8352-4CA5-9384-F771F2E27982}"/>
    <cellStyle name="Normal 6 4 2 2 5" xfId="4084" xr:uid="{66692AA4-34CA-405B-8AAF-A5A780F6E2F4}"/>
    <cellStyle name="Normal 6 4 2 2 6" xfId="3080" xr:uid="{8EB609D4-BAD4-4B58-861F-18511A641CAF}"/>
    <cellStyle name="Normal 6 4 2 3" xfId="2383" xr:uid="{00000000-0005-0000-0000-0000B1070000}"/>
    <cellStyle name="Normal 6 4 2 3 2" xfId="3378" xr:uid="{EC6FB509-9107-4C95-8D08-B82FC150911B}"/>
    <cellStyle name="Normal 6 4 2 3 2 2" xfId="3881" xr:uid="{24BEC73B-4383-4574-82F9-7A73964F39F2}"/>
    <cellStyle name="Normal 6 4 2 3 2 2 2" xfId="4883" xr:uid="{72B258D1-96BF-4C7C-ADCF-BCB79476C7DD}"/>
    <cellStyle name="Normal 6 4 2 3 2 3" xfId="4382" xr:uid="{959F2FD2-0644-4540-A360-AACD41564220}"/>
    <cellStyle name="Normal 6 4 2 3 3" xfId="3633" xr:uid="{A80A93EB-709E-4D16-85EC-54897F835A31}"/>
    <cellStyle name="Normal 6 4 2 3 3 2" xfId="4635" xr:uid="{E7B09B57-0DF3-46A9-9D84-7748D12A6DDC}"/>
    <cellStyle name="Normal 6 4 2 3 4" xfId="4134" xr:uid="{0E8AAD3C-866E-44DA-AB75-38D76A0BA64F}"/>
    <cellStyle name="Normal 6 4 2 3 5" xfId="3130" xr:uid="{75FDED04-97DB-4B80-8994-23341F4CF2DF}"/>
    <cellStyle name="Normal 6 4 2 4" xfId="3254" xr:uid="{E631C5A9-4990-4731-AEB9-17DC2BF20A52}"/>
    <cellStyle name="Normal 6 4 2 4 2" xfId="3757" xr:uid="{366D4653-E46A-40B5-A241-4289A2F7711B}"/>
    <cellStyle name="Normal 6 4 2 4 2 2" xfId="4759" xr:uid="{741A80F0-30C9-4EB2-B212-B2FB4B2E8863}"/>
    <cellStyle name="Normal 6 4 2 4 3" xfId="4258" xr:uid="{2D7637C7-DF2B-42E4-9E51-F3E30B426478}"/>
    <cellStyle name="Normal 6 4 2 5" xfId="3509" xr:uid="{F248D1DF-00C1-4C9B-AB93-CA0928BE40D7}"/>
    <cellStyle name="Normal 6 4 2 5 2" xfId="4511" xr:uid="{CAE29063-853D-406F-BE30-43CF8E609CAF}"/>
    <cellStyle name="Normal 6 4 2 6" xfId="4010" xr:uid="{C2227B7A-BEE5-42CC-8D58-FB9B5CA3F700}"/>
    <cellStyle name="Normal 6 4 2 7" xfId="3006" xr:uid="{9581E1BA-8B08-4024-9263-1A0E589E006D}"/>
    <cellStyle name="Normal 6 4 3" xfId="2384" xr:uid="{00000000-0005-0000-0000-0000B2070000}"/>
    <cellStyle name="Normal 6 4 3 2" xfId="2385" xr:uid="{00000000-0005-0000-0000-0000B3070000}"/>
    <cellStyle name="Normal 6 4 3 2 2" xfId="2386" xr:uid="{00000000-0005-0000-0000-0000B4070000}"/>
    <cellStyle name="Normal 6 4 3 2 2 2" xfId="3453" xr:uid="{CD7183D8-C403-4DB1-9D11-C65DC5C4F53F}"/>
    <cellStyle name="Normal 6 4 3 2 2 2 2" xfId="3956" xr:uid="{B142878F-607E-4401-9AFC-DF78F4D337D7}"/>
    <cellStyle name="Normal 6 4 3 2 2 2 2 2" xfId="4958" xr:uid="{1B42171F-0B43-4C02-8C8A-B231C62D5A05}"/>
    <cellStyle name="Normal 6 4 3 2 2 2 3" xfId="4457" xr:uid="{7A3C5726-B1BD-48C5-98DD-FC1B64F9345A}"/>
    <cellStyle name="Normal 6 4 3 2 2 3" xfId="3708" xr:uid="{24980DDF-F95B-4005-A835-2DE40FFF39FB}"/>
    <cellStyle name="Normal 6 4 3 2 2 3 2" xfId="4710" xr:uid="{6E2CCBAB-62E0-46CF-8D31-8CB87D09C83B}"/>
    <cellStyle name="Normal 6 4 3 2 2 4" xfId="4209" xr:uid="{83D689EF-1088-43DF-88CF-CEA1DEC32568}"/>
    <cellStyle name="Normal 6 4 3 2 2 5" xfId="3205" xr:uid="{E25956B5-EFA2-4561-B59A-CDDDB26BF9E6}"/>
    <cellStyle name="Normal 6 4 3 2 3" xfId="3329" xr:uid="{5A9910FE-C48D-42D9-A1B6-AA4DC30BA47A}"/>
    <cellStyle name="Normal 6 4 3 2 3 2" xfId="3832" xr:uid="{D36A9CF6-8B58-498B-89B0-6C07F795F132}"/>
    <cellStyle name="Normal 6 4 3 2 3 2 2" xfId="4834" xr:uid="{EFFD0203-2334-4521-AC7B-95E6CBDE6BFC}"/>
    <cellStyle name="Normal 6 4 3 2 3 3" xfId="4333" xr:uid="{3F78BD58-CD0E-4AB0-9994-C559AD5DD822}"/>
    <cellStyle name="Normal 6 4 3 2 4" xfId="3584" xr:uid="{39678F49-50A8-422B-802D-AC0500F54443}"/>
    <cellStyle name="Normal 6 4 3 2 4 2" xfId="4586" xr:uid="{69A02211-76D8-428D-B04D-6DA9945537D2}"/>
    <cellStyle name="Normal 6 4 3 2 5" xfId="4085" xr:uid="{ABC30EBE-D917-4AC1-9085-A95B2BAFDF3B}"/>
    <cellStyle name="Normal 6 4 3 2 6" xfId="3081" xr:uid="{33D355CC-AF82-45B5-A0B9-E277017E995F}"/>
    <cellStyle name="Normal 6 4 3 3" xfId="2387" xr:uid="{00000000-0005-0000-0000-0000B5070000}"/>
    <cellStyle name="Normal 6 4 3 3 2" xfId="3398" xr:uid="{836AD91C-E61B-4CD2-9114-B660604D8566}"/>
    <cellStyle name="Normal 6 4 3 3 2 2" xfId="3901" xr:uid="{0B6A7DA5-E986-4896-AB77-0664BB94759E}"/>
    <cellStyle name="Normal 6 4 3 3 2 2 2" xfId="4903" xr:uid="{C589D474-AA80-494E-9500-FB01D25AA3CE}"/>
    <cellStyle name="Normal 6 4 3 3 2 3" xfId="4402" xr:uid="{5F4D61A7-5C9E-43FC-B5DD-C49557C4F48D}"/>
    <cellStyle name="Normal 6 4 3 3 3" xfId="3653" xr:uid="{974202A0-A2DE-42F4-97E0-B74D9389AF36}"/>
    <cellStyle name="Normal 6 4 3 3 3 2" xfId="4655" xr:uid="{63E94C68-3112-440D-B64B-C330F7C31716}"/>
    <cellStyle name="Normal 6 4 3 3 4" xfId="4154" xr:uid="{520B9410-F919-4E3F-A0C7-772F6537394A}"/>
    <cellStyle name="Normal 6 4 3 3 5" xfId="3150" xr:uid="{37587351-ABFB-4133-919C-B257B1F8DEC9}"/>
    <cellStyle name="Normal 6 4 3 4" xfId="3274" xr:uid="{EA04AA8D-322D-490B-863F-0C2361728CD7}"/>
    <cellStyle name="Normal 6 4 3 4 2" xfId="3777" xr:uid="{B97C3D42-EA47-41AD-A855-2BC47B16D77F}"/>
    <cellStyle name="Normal 6 4 3 4 2 2" xfId="4779" xr:uid="{52A378A8-9CA4-4461-8E3E-677CE32BE9A5}"/>
    <cellStyle name="Normal 6 4 3 4 3" xfId="4278" xr:uid="{A2F0DB1F-5908-4541-87DE-0A4316A45C6A}"/>
    <cellStyle name="Normal 6 4 3 5" xfId="3529" xr:uid="{BD5E7514-68E0-464D-B7CC-F2B3715B4BCA}"/>
    <cellStyle name="Normal 6 4 3 5 2" xfId="4531" xr:uid="{C575D5E5-8434-4D68-AF18-75628396BFF6}"/>
    <cellStyle name="Normal 6 4 3 6" xfId="4030" xr:uid="{41FC1D5E-70EC-4052-BB1C-2EB97148DE8C}"/>
    <cellStyle name="Normal 6 4 3 7" xfId="3026" xr:uid="{403F0C30-2734-42E8-9D4D-F3144E4ABC06}"/>
    <cellStyle name="Normal 6 4 4" xfId="2388" xr:uid="{00000000-0005-0000-0000-0000B6070000}"/>
    <cellStyle name="Normal 6 4 4 2" xfId="2389" xr:uid="{00000000-0005-0000-0000-0000B7070000}"/>
    <cellStyle name="Normal 6 4 4 2 2" xfId="3451" xr:uid="{56A7A627-CA42-4AEA-8A49-E033DCE12F45}"/>
    <cellStyle name="Normal 6 4 4 2 2 2" xfId="3954" xr:uid="{0D4CED81-F528-403D-B009-49B6BA7F978E}"/>
    <cellStyle name="Normal 6 4 4 2 2 2 2" xfId="4956" xr:uid="{99AD6587-BF8B-4211-A7C8-561A42B73507}"/>
    <cellStyle name="Normal 6 4 4 2 2 3" xfId="4455" xr:uid="{B67AB9B2-67D5-418E-A432-EFE6E5E72C53}"/>
    <cellStyle name="Normal 6 4 4 2 3" xfId="3706" xr:uid="{BE6D0FA0-C725-443B-AB04-B652F856B051}"/>
    <cellStyle name="Normal 6 4 4 2 3 2" xfId="4708" xr:uid="{8DB5C395-D1B1-4217-8DEC-C00ADA7EFD2B}"/>
    <cellStyle name="Normal 6 4 4 2 4" xfId="4207" xr:uid="{4C224CB5-2B83-4AC9-A630-67CF08073F9F}"/>
    <cellStyle name="Normal 6 4 4 2 5" xfId="3203" xr:uid="{0B4D9B2E-320B-40D3-8B62-AD2FDE54E0D6}"/>
    <cellStyle name="Normal 6 4 4 3" xfId="3327" xr:uid="{8CA11B9C-16E4-49F5-AD55-AA689B0292FF}"/>
    <cellStyle name="Normal 6 4 4 3 2" xfId="3830" xr:uid="{15B09B68-741D-4958-9963-D1C932FDF93D}"/>
    <cellStyle name="Normal 6 4 4 3 2 2" xfId="4832" xr:uid="{23E004E4-26A1-4312-9591-A97B277CBA7A}"/>
    <cellStyle name="Normal 6 4 4 3 3" xfId="4331" xr:uid="{7B584241-4D5A-479E-896F-7E5A8657E1C0}"/>
    <cellStyle name="Normal 6 4 4 4" xfId="3582" xr:uid="{3C017F20-DA96-4C8D-ABC5-3518A8BE1D98}"/>
    <cellStyle name="Normal 6 4 4 4 2" xfId="4584" xr:uid="{858DE0C5-1B71-4E65-814D-5AE69862432B}"/>
    <cellStyle name="Normal 6 4 4 5" xfId="4083" xr:uid="{9F9D6FDD-3255-4324-9CCB-C9FF00768C89}"/>
    <cellStyle name="Normal 6 4 4 6" xfId="3079" xr:uid="{AC06DD46-7E94-4FBC-833D-75994B94BF39}"/>
    <cellStyle name="Normal 6 4 5" xfId="2390" xr:uid="{00000000-0005-0000-0000-0000B8070000}"/>
    <cellStyle name="Normal 6 4 5 2" xfId="3356" xr:uid="{8A51AED8-800F-40A6-98B4-629C32B2A0EF}"/>
    <cellStyle name="Normal 6 4 5 2 2" xfId="3859" xr:uid="{CC0BC1B2-DAF9-42AA-9322-F91E10B0099B}"/>
    <cellStyle name="Normal 6 4 5 2 2 2" xfId="4861" xr:uid="{7AB2E27A-8FC5-4E62-BD1B-E8718068794C}"/>
    <cellStyle name="Normal 6 4 5 2 3" xfId="4360" xr:uid="{3F48D17F-8F72-4C06-B6A3-7FB62596493E}"/>
    <cellStyle name="Normal 6 4 5 3" xfId="3611" xr:uid="{70F16938-461F-46B9-9E6E-09E4E47C008E}"/>
    <cellStyle name="Normal 6 4 5 3 2" xfId="4613" xr:uid="{0796CEC8-1EAC-4B80-9CD6-8F83C36B8155}"/>
    <cellStyle name="Normal 6 4 5 4" xfId="4112" xr:uid="{27610F8D-C9EE-4377-AEAC-A2CB2B06B2DA}"/>
    <cellStyle name="Normal 6 4 5 5" xfId="3108" xr:uid="{8274C268-4723-4819-A695-17B41A4AADB6}"/>
    <cellStyle name="Normal 6 4 6" xfId="3232" xr:uid="{D5CB3B2A-C39D-45A1-8043-3DE40EE02683}"/>
    <cellStyle name="Normal 6 4 6 2" xfId="3735" xr:uid="{B835E353-3038-4FC9-AE10-8646C754A6BF}"/>
    <cellStyle name="Normal 6 4 6 2 2" xfId="4737" xr:uid="{713EE8C7-5305-4DBD-B17A-AC9EF5A76A59}"/>
    <cellStyle name="Normal 6 4 6 3" xfId="4236" xr:uid="{2B8855FC-710F-4D80-A492-5C50C2B3E1F8}"/>
    <cellStyle name="Normal 6 4 7" xfId="3487" xr:uid="{EE095C98-9BE3-4C37-8FE1-502954F6B759}"/>
    <cellStyle name="Normal 6 4 7 2" xfId="4489" xr:uid="{45A12F14-2C4C-43BE-9DF8-E4F898403ED6}"/>
    <cellStyle name="Normal 6 4 8" xfId="3988" xr:uid="{4C1D831A-489B-405A-9EC9-80DBC5ADA13A}"/>
    <cellStyle name="Normal 6 4 9" xfId="2984" xr:uid="{D8423F7C-C7A5-4ADE-ADB4-BE4CC0BA3A15}"/>
    <cellStyle name="Normal 6 5" xfId="2391" xr:uid="{00000000-0005-0000-0000-0000B9070000}"/>
    <cellStyle name="Normal 6 5 2" xfId="2392" xr:uid="{00000000-0005-0000-0000-0000BA070000}"/>
    <cellStyle name="Normal 6 5 2 2" xfId="2393" xr:uid="{00000000-0005-0000-0000-0000BB070000}"/>
    <cellStyle name="Normal 6 5 2 2 2" xfId="2394" xr:uid="{00000000-0005-0000-0000-0000BC070000}"/>
    <cellStyle name="Normal 6 5 2 2 2 2" xfId="3455" xr:uid="{D641A343-6BB3-4B5D-AD30-CD7F568B033A}"/>
    <cellStyle name="Normal 6 5 2 2 2 2 2" xfId="3958" xr:uid="{4F83428E-34FC-4E7B-91EE-E3BE0EC6BDBD}"/>
    <cellStyle name="Normal 6 5 2 2 2 2 2 2" xfId="4960" xr:uid="{18B9660F-7416-4AE6-9052-97175E8A0664}"/>
    <cellStyle name="Normal 6 5 2 2 2 2 3" xfId="4459" xr:uid="{0FFAF2BF-F728-4853-971C-8FAD9E6BB78B}"/>
    <cellStyle name="Normal 6 5 2 2 2 3" xfId="3710" xr:uid="{727F3719-821F-42A5-9647-E4BB5E7E0E45}"/>
    <cellStyle name="Normal 6 5 2 2 2 3 2" xfId="4712" xr:uid="{14E6DF50-E1CE-4481-BCEB-99AA44BD6493}"/>
    <cellStyle name="Normal 6 5 2 2 2 4" xfId="4211" xr:uid="{2E505406-7A71-4B11-9D53-DEEDD92F9607}"/>
    <cellStyle name="Normal 6 5 2 2 2 5" xfId="3207" xr:uid="{34F1CD60-812A-4E89-B402-7E762A2CF640}"/>
    <cellStyle name="Normal 6 5 2 2 3" xfId="3331" xr:uid="{4F1C7D97-5BDD-4299-AEE4-1767E4BA2965}"/>
    <cellStyle name="Normal 6 5 2 2 3 2" xfId="3834" xr:uid="{338F6555-4D50-491A-83BF-ACEB14AE0384}"/>
    <cellStyle name="Normal 6 5 2 2 3 2 2" xfId="4836" xr:uid="{3E59E1E7-743F-4177-8C79-09A4C03B99D9}"/>
    <cellStyle name="Normal 6 5 2 2 3 3" xfId="4335" xr:uid="{613452F4-06DD-413D-853D-560ED9E70D59}"/>
    <cellStyle name="Normal 6 5 2 2 4" xfId="3586" xr:uid="{0D512E1B-FAED-40F2-AF76-D5E913AB8191}"/>
    <cellStyle name="Normal 6 5 2 2 4 2" xfId="4588" xr:uid="{E3B9E33E-F502-4946-8AA8-D99E5B177555}"/>
    <cellStyle name="Normal 6 5 2 2 5" xfId="4087" xr:uid="{4A6DE26A-DB08-40D1-8D83-08381CE2693E}"/>
    <cellStyle name="Normal 6 5 2 2 6" xfId="3083" xr:uid="{4F30179D-E052-450D-8CF5-7351EDC4ADD9}"/>
    <cellStyle name="Normal 6 5 2 3" xfId="2395" xr:uid="{00000000-0005-0000-0000-0000BD070000}"/>
    <cellStyle name="Normal 6 5 2 3 2" xfId="3380" xr:uid="{F1DE62EA-59CD-493E-BCA0-DD78B5494250}"/>
    <cellStyle name="Normal 6 5 2 3 2 2" xfId="3883" xr:uid="{DF1E67A3-2B01-402D-8FD9-BC48C1FFAFA0}"/>
    <cellStyle name="Normal 6 5 2 3 2 2 2" xfId="4885" xr:uid="{3691A35B-771B-470A-9933-366DD2D4199E}"/>
    <cellStyle name="Normal 6 5 2 3 2 3" xfId="4384" xr:uid="{7090F3D3-3EE1-4783-BFE3-B1C77A50466D}"/>
    <cellStyle name="Normal 6 5 2 3 3" xfId="3635" xr:uid="{775F15A6-1AF6-4C74-9051-B190314C0B20}"/>
    <cellStyle name="Normal 6 5 2 3 3 2" xfId="4637" xr:uid="{69E966DD-C783-4A49-B23A-0141C3B56AC0}"/>
    <cellStyle name="Normal 6 5 2 3 4" xfId="4136" xr:uid="{A700CDA8-E287-46B2-9A98-648187F57928}"/>
    <cellStyle name="Normal 6 5 2 3 5" xfId="3132" xr:uid="{690C84A2-E0E5-4EE9-AE57-5079CED6D0F7}"/>
    <cellStyle name="Normal 6 5 2 4" xfId="3256" xr:uid="{2A938A67-40E3-4E8B-9962-ABC34C4BD515}"/>
    <cellStyle name="Normal 6 5 2 4 2" xfId="3759" xr:uid="{1583236A-3EBD-4FFA-9A38-6D0571A851B6}"/>
    <cellStyle name="Normal 6 5 2 4 2 2" xfId="4761" xr:uid="{BA47B0B2-9DCC-4B22-8185-D8C5C7C5E1EE}"/>
    <cellStyle name="Normal 6 5 2 4 3" xfId="4260" xr:uid="{677B37B0-BED3-4EBB-9648-FBDA5027E336}"/>
    <cellStyle name="Normal 6 5 2 5" xfId="3511" xr:uid="{2372D9B8-5CC4-4089-8926-472079625CC4}"/>
    <cellStyle name="Normal 6 5 2 5 2" xfId="4513" xr:uid="{145605B0-E369-4BB9-A547-681C14B212D9}"/>
    <cellStyle name="Normal 6 5 2 6" xfId="4012" xr:uid="{AE7B633B-C350-448B-BE10-433BB34BB0C1}"/>
    <cellStyle name="Normal 6 5 2 7" xfId="3008" xr:uid="{18206C4E-ACE9-4F3C-871D-A012B58799A4}"/>
    <cellStyle name="Normal 6 5 3" xfId="2396" xr:uid="{00000000-0005-0000-0000-0000BE070000}"/>
    <cellStyle name="Normal 6 5 3 2" xfId="2397" xr:uid="{00000000-0005-0000-0000-0000BF070000}"/>
    <cellStyle name="Normal 6 5 3 2 2" xfId="2398" xr:uid="{00000000-0005-0000-0000-0000C0070000}"/>
    <cellStyle name="Normal 6 5 3 2 2 2" xfId="3456" xr:uid="{00295484-59B0-45FD-9C2D-9461F86848F0}"/>
    <cellStyle name="Normal 6 5 3 2 2 2 2" xfId="3959" xr:uid="{C3411884-40AB-44A1-BC5E-5716ADB8F797}"/>
    <cellStyle name="Normal 6 5 3 2 2 2 2 2" xfId="4961" xr:uid="{003CE204-A945-4A2E-96B9-546E5B9FD418}"/>
    <cellStyle name="Normal 6 5 3 2 2 2 3" xfId="4460" xr:uid="{125BD06D-197E-4A5F-AE4A-117AA298710F}"/>
    <cellStyle name="Normal 6 5 3 2 2 3" xfId="3711" xr:uid="{D85FFA3D-D9A1-4282-9614-BFB713ECFAB9}"/>
    <cellStyle name="Normal 6 5 3 2 2 3 2" xfId="4713" xr:uid="{BC15E359-313E-4850-B860-DC2F5BC2C8D6}"/>
    <cellStyle name="Normal 6 5 3 2 2 4" xfId="4212" xr:uid="{B9FF5B0B-C526-4437-B967-C3AFD938D8CA}"/>
    <cellStyle name="Normal 6 5 3 2 2 5" xfId="3208" xr:uid="{42D4A632-2A25-43BD-9105-8C37F51BEA65}"/>
    <cellStyle name="Normal 6 5 3 2 3" xfId="3332" xr:uid="{DB9638BC-F5F7-48A9-BB7C-0B8F19B894B6}"/>
    <cellStyle name="Normal 6 5 3 2 3 2" xfId="3835" xr:uid="{6F043115-AFC0-496C-89CF-A877738922C5}"/>
    <cellStyle name="Normal 6 5 3 2 3 2 2" xfId="4837" xr:uid="{14A17063-4D3F-4E29-9E01-7BA33DC6C32D}"/>
    <cellStyle name="Normal 6 5 3 2 3 3" xfId="4336" xr:uid="{DA622E48-E3A9-4898-95E9-4F48A2BC157B}"/>
    <cellStyle name="Normal 6 5 3 2 4" xfId="3587" xr:uid="{65347DA9-31F5-4AAD-9186-958EB335AB2B}"/>
    <cellStyle name="Normal 6 5 3 2 4 2" xfId="4589" xr:uid="{2B8117C7-04EE-443B-8450-8D52E83ACAD1}"/>
    <cellStyle name="Normal 6 5 3 2 5" xfId="4088" xr:uid="{5BE5B763-8C4E-45EF-BB46-FD750DC4A1EE}"/>
    <cellStyle name="Normal 6 5 3 2 6" xfId="3084" xr:uid="{78F8A53E-7A28-474D-9987-1247B4A2577B}"/>
    <cellStyle name="Normal 6 5 3 3" xfId="2399" xr:uid="{00000000-0005-0000-0000-0000C1070000}"/>
    <cellStyle name="Normal 6 5 3 3 2" xfId="3400" xr:uid="{AF4EFA2F-A4D6-4E7D-9109-60D7EE2E2D28}"/>
    <cellStyle name="Normal 6 5 3 3 2 2" xfId="3903" xr:uid="{DDA90D6C-53C4-4E39-AF7A-433D81283014}"/>
    <cellStyle name="Normal 6 5 3 3 2 2 2" xfId="4905" xr:uid="{C372DE17-F783-4AB6-B473-8BA15F8CD7A6}"/>
    <cellStyle name="Normal 6 5 3 3 2 3" xfId="4404" xr:uid="{035E281B-3978-4BFE-AC77-93AF3FB6459F}"/>
    <cellStyle name="Normal 6 5 3 3 3" xfId="3655" xr:uid="{62F87E15-F2D8-4A6A-B9E0-EA60CADA3F15}"/>
    <cellStyle name="Normal 6 5 3 3 3 2" xfId="4657" xr:uid="{556D7573-FC16-49FB-8A44-83DE68E8546E}"/>
    <cellStyle name="Normal 6 5 3 3 4" xfId="4156" xr:uid="{BCB75B26-6A13-41D9-B821-18A760A52818}"/>
    <cellStyle name="Normal 6 5 3 3 5" xfId="3152" xr:uid="{729954B0-5A3E-4213-BA16-18D96464735F}"/>
    <cellStyle name="Normal 6 5 3 4" xfId="3276" xr:uid="{4B3DDEE8-F86F-46B3-8948-6C45AD59D982}"/>
    <cellStyle name="Normal 6 5 3 4 2" xfId="3779" xr:uid="{DCC73DE0-961C-4573-9957-98ADD34E2840}"/>
    <cellStyle name="Normal 6 5 3 4 2 2" xfId="4781" xr:uid="{39B0B6CA-942A-43A3-AC28-89864284D7CE}"/>
    <cellStyle name="Normal 6 5 3 4 3" xfId="4280" xr:uid="{FE6055CF-A87C-49B8-9EDA-DE2B6A6E0B51}"/>
    <cellStyle name="Normal 6 5 3 5" xfId="3531" xr:uid="{7CAF0551-747D-402A-A643-BCBB23179340}"/>
    <cellStyle name="Normal 6 5 3 5 2" xfId="4533" xr:uid="{CD2C1D80-FD50-4795-BF65-3DF907EC3799}"/>
    <cellStyle name="Normal 6 5 3 6" xfId="4032" xr:uid="{C2C73107-CAB5-4F5D-90DD-142A21499568}"/>
    <cellStyle name="Normal 6 5 3 7" xfId="3028" xr:uid="{AE7CF686-166B-4CC1-BD53-7E80DBE1940B}"/>
    <cellStyle name="Normal 6 5 4" xfId="2400" xr:uid="{00000000-0005-0000-0000-0000C2070000}"/>
    <cellStyle name="Normal 6 5 4 2" xfId="2401" xr:uid="{00000000-0005-0000-0000-0000C3070000}"/>
    <cellStyle name="Normal 6 5 4 2 2" xfId="3454" xr:uid="{3517A8CD-DB36-40B4-B7C5-237A56BE666B}"/>
    <cellStyle name="Normal 6 5 4 2 2 2" xfId="3957" xr:uid="{76002409-75FF-478B-B841-72D51541662A}"/>
    <cellStyle name="Normal 6 5 4 2 2 2 2" xfId="4959" xr:uid="{3BF13942-6216-4BE8-B266-A4194409E868}"/>
    <cellStyle name="Normal 6 5 4 2 2 3" xfId="4458" xr:uid="{49046B53-B07B-486C-9337-F6A43BCEC645}"/>
    <cellStyle name="Normal 6 5 4 2 3" xfId="3709" xr:uid="{9549E21F-C6AD-4416-B718-54D5C7CD95EA}"/>
    <cellStyle name="Normal 6 5 4 2 3 2" xfId="4711" xr:uid="{E0C30329-F148-4C27-A30E-5A0C511C9230}"/>
    <cellStyle name="Normal 6 5 4 2 4" xfId="4210" xr:uid="{C65D71D5-9A73-4643-B0B0-2881795277E1}"/>
    <cellStyle name="Normal 6 5 4 2 5" xfId="3206" xr:uid="{D873358E-2858-4550-B90A-6C1AC0713D73}"/>
    <cellStyle name="Normal 6 5 4 3" xfId="3330" xr:uid="{11A0EF8B-63B5-47E6-8F07-7F03B1AED498}"/>
    <cellStyle name="Normal 6 5 4 3 2" xfId="3833" xr:uid="{037EC9C1-F760-4F36-8DD6-827863396DD8}"/>
    <cellStyle name="Normal 6 5 4 3 2 2" xfId="4835" xr:uid="{B0AC3546-CA72-454A-98A7-07035DB6540A}"/>
    <cellStyle name="Normal 6 5 4 3 3" xfId="4334" xr:uid="{DD7CBCB9-D055-46D0-9221-1295EEC9813D}"/>
    <cellStyle name="Normal 6 5 4 4" xfId="3585" xr:uid="{3E210BE7-43FC-4384-9FBC-9E02FF6C815C}"/>
    <cellStyle name="Normal 6 5 4 4 2" xfId="4587" xr:uid="{ECED115A-6984-44F7-8367-426F813F490D}"/>
    <cellStyle name="Normal 6 5 4 5" xfId="4086" xr:uid="{BBAF03A1-1E66-4E7C-B545-57151B9BEC15}"/>
    <cellStyle name="Normal 6 5 4 6" xfId="3082" xr:uid="{6C025B9B-EA5C-4BC5-8791-EE4F42CE608D}"/>
    <cellStyle name="Normal 6 5 5" xfId="2402" xr:uid="{00000000-0005-0000-0000-0000C4070000}"/>
    <cellStyle name="Normal 6 5 5 2" xfId="3358" xr:uid="{F5AD3F57-5DC0-4BD1-847B-BE8D77765865}"/>
    <cellStyle name="Normal 6 5 5 2 2" xfId="3861" xr:uid="{FE4F851B-2F8E-4F1F-9981-1671857D44D0}"/>
    <cellStyle name="Normal 6 5 5 2 2 2" xfId="4863" xr:uid="{3680524B-8A38-4915-9376-41D34908605F}"/>
    <cellStyle name="Normal 6 5 5 2 3" xfId="4362" xr:uid="{9CA8E87A-5FAB-4658-AE2F-C093D3E1E852}"/>
    <cellStyle name="Normal 6 5 5 3" xfId="3613" xr:uid="{2F79C641-A9C5-4ABB-AD01-1F723D3D841E}"/>
    <cellStyle name="Normal 6 5 5 3 2" xfId="4615" xr:uid="{5BFD7039-5D04-4B15-BB81-030E23C75B20}"/>
    <cellStyle name="Normal 6 5 5 4" xfId="4114" xr:uid="{93D72D35-429F-4A3E-AE8D-B72A1C5FFB11}"/>
    <cellStyle name="Normal 6 5 5 5" xfId="3110" xr:uid="{3D83BC28-F50C-4D52-85A3-2CD301A591EC}"/>
    <cellStyle name="Normal 6 5 6" xfId="3234" xr:uid="{C8525315-F888-4657-8197-6616C2CD9B41}"/>
    <cellStyle name="Normal 6 5 6 2" xfId="3737" xr:uid="{BE7E065A-E66F-4151-99FA-FE47C5111E42}"/>
    <cellStyle name="Normal 6 5 6 2 2" xfId="4739" xr:uid="{C29EE3B6-169F-4C03-831D-8F924FB3C952}"/>
    <cellStyle name="Normal 6 5 6 3" xfId="4238" xr:uid="{D693031C-16C4-4F8D-9563-5F50FBEF1145}"/>
    <cellStyle name="Normal 6 5 7" xfId="3489" xr:uid="{1BF0A243-08A6-4355-8A07-4013745D4F70}"/>
    <cellStyle name="Normal 6 5 7 2" xfId="4491" xr:uid="{6187CBA5-0274-4564-9E0B-D229AB3480F2}"/>
    <cellStyle name="Normal 6 5 8" xfId="3990" xr:uid="{4C52D262-D8C8-4154-BA74-1E1A9B80282F}"/>
    <cellStyle name="Normal 6 5 9" xfId="2986" xr:uid="{15024D59-9FBC-4678-9CB6-37B8672DBC3B}"/>
    <cellStyle name="Normal 6 6" xfId="2403" xr:uid="{00000000-0005-0000-0000-0000C5070000}"/>
    <cellStyle name="Normal 6 6 2" xfId="2404" xr:uid="{00000000-0005-0000-0000-0000C6070000}"/>
    <cellStyle name="Normal 6 6 2 2" xfId="2405" xr:uid="{00000000-0005-0000-0000-0000C7070000}"/>
    <cellStyle name="Normal 6 6 2 2 2" xfId="2406" xr:uid="{00000000-0005-0000-0000-0000C8070000}"/>
    <cellStyle name="Normal 6 6 2 2 2 2" xfId="3458" xr:uid="{B0F8F079-3071-40C5-9038-3BDF5F480F69}"/>
    <cellStyle name="Normal 6 6 2 2 2 2 2" xfId="3961" xr:uid="{2F0FE48F-1AFA-49BA-95AE-31D7BE12D619}"/>
    <cellStyle name="Normal 6 6 2 2 2 2 2 2" xfId="4963" xr:uid="{E40D35C1-1728-44B0-ACBD-CB3145F16C47}"/>
    <cellStyle name="Normal 6 6 2 2 2 2 3" xfId="4462" xr:uid="{B244120F-F3B9-4EE9-AEB0-026DEA7E6B36}"/>
    <cellStyle name="Normal 6 6 2 2 2 3" xfId="3713" xr:uid="{8BBDFE28-408C-42CC-B750-5F99F17327CA}"/>
    <cellStyle name="Normal 6 6 2 2 2 3 2" xfId="4715" xr:uid="{7C64C3BE-9BF5-4C83-98EB-8414624727F8}"/>
    <cellStyle name="Normal 6 6 2 2 2 4" xfId="4214" xr:uid="{CA8615E8-4FF5-4D6B-B87C-A7194FC140D2}"/>
    <cellStyle name="Normal 6 6 2 2 2 5" xfId="3210" xr:uid="{352EB002-AC37-4E5D-96F1-D0600859F087}"/>
    <cellStyle name="Normal 6 6 2 2 3" xfId="3334" xr:uid="{D727A221-B784-4071-8797-FA4363B09999}"/>
    <cellStyle name="Normal 6 6 2 2 3 2" xfId="3837" xr:uid="{8B7B7B0F-C66B-4312-9FDA-642250C434E2}"/>
    <cellStyle name="Normal 6 6 2 2 3 2 2" xfId="4839" xr:uid="{51ECCB39-4161-43D5-A018-06B083134EE2}"/>
    <cellStyle name="Normal 6 6 2 2 3 3" xfId="4338" xr:uid="{48B7E088-A1E6-4CF5-B276-7FFE9256D46D}"/>
    <cellStyle name="Normal 6 6 2 2 4" xfId="3589" xr:uid="{403437DB-4F59-4E1E-B75C-7C02A59C5878}"/>
    <cellStyle name="Normal 6 6 2 2 4 2" xfId="4591" xr:uid="{E71C33AA-8435-46BA-A935-E4757229FCC4}"/>
    <cellStyle name="Normal 6 6 2 2 5" xfId="4090" xr:uid="{B4F4DCE0-6D9D-4944-B928-5E92D431C4D8}"/>
    <cellStyle name="Normal 6 6 2 2 6" xfId="3086" xr:uid="{51A3DD57-6EBE-49A1-AF70-3644842F388B}"/>
    <cellStyle name="Normal 6 6 2 3" xfId="2407" xr:uid="{00000000-0005-0000-0000-0000C9070000}"/>
    <cellStyle name="Normal 6 6 2 3 2" xfId="3382" xr:uid="{9CCF61A6-0215-4961-AF43-D880CBC007CE}"/>
    <cellStyle name="Normal 6 6 2 3 2 2" xfId="3885" xr:uid="{79D4DBA8-965E-4CDD-9730-373334162175}"/>
    <cellStyle name="Normal 6 6 2 3 2 2 2" xfId="4887" xr:uid="{9C88627B-B267-4EE1-99C1-37AF89C8BB61}"/>
    <cellStyle name="Normal 6 6 2 3 2 3" xfId="4386" xr:uid="{14CB3123-02FE-4AB3-90B0-98B52C8B6A1F}"/>
    <cellStyle name="Normal 6 6 2 3 3" xfId="3637" xr:uid="{D3A6346D-9D89-41D5-85CA-D4B37F3B3C1C}"/>
    <cellStyle name="Normal 6 6 2 3 3 2" xfId="4639" xr:uid="{A301CCF5-7514-4ACF-9021-647F046044E3}"/>
    <cellStyle name="Normal 6 6 2 3 4" xfId="4138" xr:uid="{8DB450B4-D5A2-4618-BA2C-522EDA67D7AD}"/>
    <cellStyle name="Normal 6 6 2 3 5" xfId="3134" xr:uid="{B853FA85-13AF-435A-A79F-2D80F71729DC}"/>
    <cellStyle name="Normal 6 6 2 4" xfId="3258" xr:uid="{18F4B69E-AAC0-4F49-8BCC-BB92D3C10909}"/>
    <cellStyle name="Normal 6 6 2 4 2" xfId="3761" xr:uid="{7CF3723E-2C89-473A-82B3-90243551D2EC}"/>
    <cellStyle name="Normal 6 6 2 4 2 2" xfId="4763" xr:uid="{7B77C041-E1B4-4C2D-ACC1-EACF7B349943}"/>
    <cellStyle name="Normal 6 6 2 4 3" xfId="4262" xr:uid="{D55169C8-4C4F-44F2-96FE-965EBE34EF2C}"/>
    <cellStyle name="Normal 6 6 2 5" xfId="3513" xr:uid="{903CFB54-1085-4F79-AB5D-1B43F249DCA8}"/>
    <cellStyle name="Normal 6 6 2 5 2" xfId="4515" xr:uid="{D0736F56-1506-40F3-8D3F-C3E4C651B55A}"/>
    <cellStyle name="Normal 6 6 2 6" xfId="4014" xr:uid="{7A35699F-BF8F-4902-88CD-DD4C9EEB1EAE}"/>
    <cellStyle name="Normal 6 6 2 7" xfId="3010" xr:uid="{9455CFB0-F5DF-4B60-87EA-AC67AF763776}"/>
    <cellStyle name="Normal 6 6 3" xfId="2408" xr:uid="{00000000-0005-0000-0000-0000CA070000}"/>
    <cellStyle name="Normal 6 6 3 2" xfId="2409" xr:uid="{00000000-0005-0000-0000-0000CB070000}"/>
    <cellStyle name="Normal 6 6 3 2 2" xfId="2410" xr:uid="{00000000-0005-0000-0000-0000CC070000}"/>
    <cellStyle name="Normal 6 6 3 2 2 2" xfId="3459" xr:uid="{A7709335-BC11-411A-BBD0-8F726F7EB0F3}"/>
    <cellStyle name="Normal 6 6 3 2 2 2 2" xfId="3962" xr:uid="{3EDF1C3B-D578-4F61-B8E8-D51EBCADDCAF}"/>
    <cellStyle name="Normal 6 6 3 2 2 2 2 2" xfId="4964" xr:uid="{E59C8B3F-FB1A-4894-B5D7-83991644DCB0}"/>
    <cellStyle name="Normal 6 6 3 2 2 2 3" xfId="4463" xr:uid="{E9E15D6B-8989-4E56-9AAF-21318B4FE994}"/>
    <cellStyle name="Normal 6 6 3 2 2 3" xfId="3714" xr:uid="{03335763-3E76-4598-8F73-AD8B57B2A4C8}"/>
    <cellStyle name="Normal 6 6 3 2 2 3 2" xfId="4716" xr:uid="{4618349A-B6C6-4C4B-8C91-73238E599CA4}"/>
    <cellStyle name="Normal 6 6 3 2 2 4" xfId="4215" xr:uid="{E1A33577-0A73-4DEE-9D5E-87674973AEED}"/>
    <cellStyle name="Normal 6 6 3 2 2 5" xfId="3211" xr:uid="{1FCBAE5C-213D-45AF-80DA-51D00FF023C0}"/>
    <cellStyle name="Normal 6 6 3 2 3" xfId="3335" xr:uid="{4AEBF012-DCF8-4E51-89E4-48E00CB42CF0}"/>
    <cellStyle name="Normal 6 6 3 2 3 2" xfId="3838" xr:uid="{C20D4B48-EFA0-4220-B902-EF49A33C193F}"/>
    <cellStyle name="Normal 6 6 3 2 3 2 2" xfId="4840" xr:uid="{BB3E4C55-B66A-48F4-A74E-4C9D21801A61}"/>
    <cellStyle name="Normal 6 6 3 2 3 3" xfId="4339" xr:uid="{A72A5C32-C043-47E3-85AF-5A7EA7BB9C50}"/>
    <cellStyle name="Normal 6 6 3 2 4" xfId="3590" xr:uid="{C52AD213-A0BD-486C-80FF-6A73CB4BC6D8}"/>
    <cellStyle name="Normal 6 6 3 2 4 2" xfId="4592" xr:uid="{D40A0DDA-8E32-49F3-BC18-3C52101A5BFB}"/>
    <cellStyle name="Normal 6 6 3 2 5" xfId="4091" xr:uid="{17369FEC-860D-45E2-98AF-4EA955670B37}"/>
    <cellStyle name="Normal 6 6 3 2 6" xfId="3087" xr:uid="{1AB647CA-7AE0-4A9B-BAC2-C6F82729E6AE}"/>
    <cellStyle name="Normal 6 6 3 3" xfId="2411" xr:uid="{00000000-0005-0000-0000-0000CD070000}"/>
    <cellStyle name="Normal 6 6 3 3 2" xfId="3402" xr:uid="{25404068-E5B5-4301-9088-321BA8A70D1A}"/>
    <cellStyle name="Normal 6 6 3 3 2 2" xfId="3905" xr:uid="{5F4BDD67-3299-408A-AC07-980DDAD4A97C}"/>
    <cellStyle name="Normal 6 6 3 3 2 2 2" xfId="4907" xr:uid="{10A2AE79-6AAB-4148-A917-7B7CB2D92F2C}"/>
    <cellStyle name="Normal 6 6 3 3 2 3" xfId="4406" xr:uid="{A195D382-6A27-4E23-A997-B4D9B9ECA1A0}"/>
    <cellStyle name="Normal 6 6 3 3 3" xfId="3657" xr:uid="{28DF49CA-7ED6-4135-A921-AAFFB0DFD51C}"/>
    <cellStyle name="Normal 6 6 3 3 3 2" xfId="4659" xr:uid="{37FFA36B-BFC0-4A58-8DA4-3CFC529EEE54}"/>
    <cellStyle name="Normal 6 6 3 3 4" xfId="4158" xr:uid="{F289C888-F9A4-448B-9F0F-B9564327AC5D}"/>
    <cellStyle name="Normal 6 6 3 3 5" xfId="3154" xr:uid="{82EF1AE6-16F2-4DAD-B7A4-8A2AF9D93577}"/>
    <cellStyle name="Normal 6 6 3 4" xfId="3278" xr:uid="{EF4F164C-5C27-44F8-9688-209541A4D715}"/>
    <cellStyle name="Normal 6 6 3 4 2" xfId="3781" xr:uid="{2C0DA792-CA01-4F36-9113-A4E5844CEA83}"/>
    <cellStyle name="Normal 6 6 3 4 2 2" xfId="4783" xr:uid="{D40CCFB0-F86C-45B0-8C98-F6ECCA7E8468}"/>
    <cellStyle name="Normal 6 6 3 4 3" xfId="4282" xr:uid="{9C2A943B-D55F-467C-87DD-DFB4BA3FB1D5}"/>
    <cellStyle name="Normal 6 6 3 5" xfId="3533" xr:uid="{2B73826A-7412-49E3-A7F2-AA1FA3FF3D2A}"/>
    <cellStyle name="Normal 6 6 3 5 2" xfId="4535" xr:uid="{DE00E4D6-3DD3-48B2-A592-030DFC032C99}"/>
    <cellStyle name="Normal 6 6 3 6" xfId="4034" xr:uid="{FC35840A-D25B-46C9-8293-8892BAE84BD2}"/>
    <cellStyle name="Normal 6 6 3 7" xfId="3030" xr:uid="{4094A94F-5476-4D84-AE03-60C86F2E1B1D}"/>
    <cellStyle name="Normal 6 6 4" xfId="2412" xr:uid="{00000000-0005-0000-0000-0000CE070000}"/>
    <cellStyle name="Normal 6 6 4 2" xfId="2413" xr:uid="{00000000-0005-0000-0000-0000CF070000}"/>
    <cellStyle name="Normal 6 6 4 2 2" xfId="3457" xr:uid="{78FEF32B-2098-4537-BEBE-0CA3F67096CD}"/>
    <cellStyle name="Normal 6 6 4 2 2 2" xfId="3960" xr:uid="{7AB6B14F-DE68-4F78-B2FF-9834F20FD0E7}"/>
    <cellStyle name="Normal 6 6 4 2 2 2 2" xfId="4962" xr:uid="{80AA2FA9-2A3F-4731-B369-D9C438F46317}"/>
    <cellStyle name="Normal 6 6 4 2 2 3" xfId="4461" xr:uid="{C383C14C-BA5C-4A06-BF83-C3799F3EFD86}"/>
    <cellStyle name="Normal 6 6 4 2 3" xfId="3712" xr:uid="{ACC7F75A-C42B-463D-A8C6-825860501E7B}"/>
    <cellStyle name="Normal 6 6 4 2 3 2" xfId="4714" xr:uid="{D43DC6BE-B212-44D5-8CFE-EFBE0FDF394D}"/>
    <cellStyle name="Normal 6 6 4 2 4" xfId="4213" xr:uid="{3785686B-6BD8-4C02-82E9-F6F2232BD792}"/>
    <cellStyle name="Normal 6 6 4 2 5" xfId="3209" xr:uid="{3C69C5E6-F781-475C-B525-3BFED3403509}"/>
    <cellStyle name="Normal 6 6 4 3" xfId="3333" xr:uid="{7ACC5F43-8DD4-437A-9FD0-96DF6C9E2BD2}"/>
    <cellStyle name="Normal 6 6 4 3 2" xfId="3836" xr:uid="{9D8A1EC7-DF2E-410A-8D19-4BFCF5B83529}"/>
    <cellStyle name="Normal 6 6 4 3 2 2" xfId="4838" xr:uid="{6676EAF8-8C2B-43AE-BAC0-54B26EA85682}"/>
    <cellStyle name="Normal 6 6 4 3 3" xfId="4337" xr:uid="{FCD0555A-7E23-453F-8A25-0F82C5F48B1A}"/>
    <cellStyle name="Normal 6 6 4 4" xfId="3588" xr:uid="{0975B450-DE4A-4BD9-8EAD-D81DA45436C6}"/>
    <cellStyle name="Normal 6 6 4 4 2" xfId="4590" xr:uid="{9C9A50B0-F7FA-42F1-8D95-5A94B558ACE4}"/>
    <cellStyle name="Normal 6 6 4 5" xfId="4089" xr:uid="{6C792380-E1B9-464F-BD83-CE22B404B84C}"/>
    <cellStyle name="Normal 6 6 4 6" xfId="3085" xr:uid="{1E5D1095-3410-4519-B11F-EA004C5792E5}"/>
    <cellStyle name="Normal 6 6 5" xfId="2414" xr:uid="{00000000-0005-0000-0000-0000D0070000}"/>
    <cellStyle name="Normal 6 6 5 2" xfId="3360" xr:uid="{1D0E9F22-EBEE-45C8-AF1D-F49D0AFDC261}"/>
    <cellStyle name="Normal 6 6 5 2 2" xfId="3863" xr:uid="{2F6A4D93-FF9F-4F2B-B5D0-1CEB8F495D40}"/>
    <cellStyle name="Normal 6 6 5 2 2 2" xfId="4865" xr:uid="{1B0B97EC-D5D4-4BA4-9821-8BFF6CEA83BD}"/>
    <cellStyle name="Normal 6 6 5 2 3" xfId="4364" xr:uid="{2874B0BA-5646-47C0-99FC-EED560A00FF8}"/>
    <cellStyle name="Normal 6 6 5 3" xfId="3615" xr:uid="{8D3C36DF-7DDA-414D-BB9E-F8B8887AE5FD}"/>
    <cellStyle name="Normal 6 6 5 3 2" xfId="4617" xr:uid="{79A92D90-57E6-45FC-BFF3-586B388D568C}"/>
    <cellStyle name="Normal 6 6 5 4" xfId="4116" xr:uid="{A2305A7A-9765-44F4-B142-EA129026AB84}"/>
    <cellStyle name="Normal 6 6 5 5" xfId="3112" xr:uid="{83186680-A06D-47B9-A7FC-53E55328B2E8}"/>
    <cellStyle name="Normal 6 6 6" xfId="3236" xr:uid="{8B4A1B8B-7B0E-481B-B186-49B654CDCFA3}"/>
    <cellStyle name="Normal 6 6 6 2" xfId="3739" xr:uid="{76F86F5C-BACE-453E-A96E-DD7DA75DB588}"/>
    <cellStyle name="Normal 6 6 6 2 2" xfId="4741" xr:uid="{1D2D131C-9B66-4F16-B58B-CC62099FEC5F}"/>
    <cellStyle name="Normal 6 6 6 3" xfId="4240" xr:uid="{2BC826D9-5FA8-415B-B544-FBC758FEEBEC}"/>
    <cellStyle name="Normal 6 6 7" xfId="3491" xr:uid="{0A4E26BD-D22A-4CEA-8B0A-D5493B6D8AA8}"/>
    <cellStyle name="Normal 6 6 7 2" xfId="4493" xr:uid="{CF04C523-FA8A-4E4F-B1B4-1C3E4F168915}"/>
    <cellStyle name="Normal 6 6 8" xfId="3992" xr:uid="{EA8DCCDE-0C66-48C4-90CF-F5308CE0CA46}"/>
    <cellStyle name="Normal 6 6 9" xfId="2988" xr:uid="{DFD657D9-5D4A-4485-A0A1-E5D690074FA7}"/>
    <cellStyle name="Normal 6 7" xfId="2415" xr:uid="{00000000-0005-0000-0000-0000D1070000}"/>
    <cellStyle name="Normal 6 7 2" xfId="2416" xr:uid="{00000000-0005-0000-0000-0000D2070000}"/>
    <cellStyle name="Normal 6 7 2 2" xfId="2417" xr:uid="{00000000-0005-0000-0000-0000D3070000}"/>
    <cellStyle name="Normal 6 7 2 2 2" xfId="2418" xr:uid="{00000000-0005-0000-0000-0000D4070000}"/>
    <cellStyle name="Normal 6 7 2 2 2 2" xfId="3461" xr:uid="{9FDD1579-4557-4913-93C7-E564432411E2}"/>
    <cellStyle name="Normal 6 7 2 2 2 2 2" xfId="3964" xr:uid="{D10BF40B-9650-4A2D-89FC-BAAC21457105}"/>
    <cellStyle name="Normal 6 7 2 2 2 2 2 2" xfId="4966" xr:uid="{E3E2883F-575E-4B90-9FB0-BACD4D2D9236}"/>
    <cellStyle name="Normal 6 7 2 2 2 2 3" xfId="4465" xr:uid="{C5686837-9FF6-45B5-9F72-803D076D55EE}"/>
    <cellStyle name="Normal 6 7 2 2 2 3" xfId="3716" xr:uid="{C0C956A0-6A71-4DD1-B74B-98188B6153DF}"/>
    <cellStyle name="Normal 6 7 2 2 2 3 2" xfId="4718" xr:uid="{5A4A3F4E-0DFF-4839-8CB6-DF3172A0E1E4}"/>
    <cellStyle name="Normal 6 7 2 2 2 4" xfId="4217" xr:uid="{F1EC3254-C892-400D-97BF-50B2F5B180F6}"/>
    <cellStyle name="Normal 6 7 2 2 2 5" xfId="3213" xr:uid="{39B803E7-5B4C-45B2-91BE-1EA3B8A806A8}"/>
    <cellStyle name="Normal 6 7 2 2 3" xfId="3337" xr:uid="{3B49E953-D0EC-44DD-9E51-FE444FACF341}"/>
    <cellStyle name="Normal 6 7 2 2 3 2" xfId="3840" xr:uid="{93E9185B-9CAB-4C5D-9CA0-EE4B16D7F2D1}"/>
    <cellStyle name="Normal 6 7 2 2 3 2 2" xfId="4842" xr:uid="{746BCAB4-8FA3-4058-B393-BF66C3741E15}"/>
    <cellStyle name="Normal 6 7 2 2 3 3" xfId="4341" xr:uid="{18E40338-8497-42AB-8D01-BD52AB651118}"/>
    <cellStyle name="Normal 6 7 2 2 4" xfId="3592" xr:uid="{B76A08DD-DCD8-4AFF-9EF2-55488FB64DD8}"/>
    <cellStyle name="Normal 6 7 2 2 4 2" xfId="4594" xr:uid="{A88D97FD-858A-4BFA-B72E-83393607CB67}"/>
    <cellStyle name="Normal 6 7 2 2 5" xfId="4093" xr:uid="{B21967E7-BB98-4A01-9B06-E00358E5FDC8}"/>
    <cellStyle name="Normal 6 7 2 2 6" xfId="3089" xr:uid="{386A66BD-D569-4A35-9F03-C59BB8DDAF09}"/>
    <cellStyle name="Normal 6 7 2 3" xfId="2419" xr:uid="{00000000-0005-0000-0000-0000D5070000}"/>
    <cellStyle name="Normal 6 7 2 3 2" xfId="3384" xr:uid="{893F4446-5652-4BA7-A272-F0634C5EA3C0}"/>
    <cellStyle name="Normal 6 7 2 3 2 2" xfId="3887" xr:uid="{9B767262-ACAB-41CB-A4AA-984E7635FD4C}"/>
    <cellStyle name="Normal 6 7 2 3 2 2 2" xfId="4889" xr:uid="{4A25DF93-7B4C-4A31-9851-6B52045632B6}"/>
    <cellStyle name="Normal 6 7 2 3 2 3" xfId="4388" xr:uid="{9C94A427-FA32-40B7-A746-850C1AC2B55C}"/>
    <cellStyle name="Normal 6 7 2 3 3" xfId="3639" xr:uid="{D6C8EAE8-BC4A-4CD4-86DE-C933F8F475BA}"/>
    <cellStyle name="Normal 6 7 2 3 3 2" xfId="4641" xr:uid="{45E27EA6-A2B4-4A7D-BFCC-3A7077D43808}"/>
    <cellStyle name="Normal 6 7 2 3 4" xfId="4140" xr:uid="{749407D7-05B8-4E21-A7F8-644A46AE668D}"/>
    <cellStyle name="Normal 6 7 2 3 5" xfId="3136" xr:uid="{7BCFC071-09F8-4896-BFBC-D4DDD2366489}"/>
    <cellStyle name="Normal 6 7 2 4" xfId="3260" xr:uid="{78BFDD47-AF67-48B1-B45F-796C5003D261}"/>
    <cellStyle name="Normal 6 7 2 4 2" xfId="3763" xr:uid="{C0D82FE8-AA80-4EB2-91FF-AD2CDBE62974}"/>
    <cellStyle name="Normal 6 7 2 4 2 2" xfId="4765" xr:uid="{A0266720-63E1-48D8-95C7-C8BB109FF6DB}"/>
    <cellStyle name="Normal 6 7 2 4 3" xfId="4264" xr:uid="{878A680E-924C-4A8D-9D66-1F2C252680F4}"/>
    <cellStyle name="Normal 6 7 2 5" xfId="3515" xr:uid="{B7C959EB-506B-4716-A496-2C3A8A9F4E0D}"/>
    <cellStyle name="Normal 6 7 2 5 2" xfId="4517" xr:uid="{3D8FCD35-B0CA-45B2-88FF-823E6D2F3D18}"/>
    <cellStyle name="Normal 6 7 2 6" xfId="4016" xr:uid="{95520C5F-9A7D-4E1D-BEAE-FEC4EC52E7E7}"/>
    <cellStyle name="Normal 6 7 2 7" xfId="3012" xr:uid="{2D79232F-5656-4E82-8791-E6A6B2559DA7}"/>
    <cellStyle name="Normal 6 7 3" xfId="2420" xr:uid="{00000000-0005-0000-0000-0000D6070000}"/>
    <cellStyle name="Normal 6 7 3 2" xfId="2421" xr:uid="{00000000-0005-0000-0000-0000D7070000}"/>
    <cellStyle name="Normal 6 7 3 2 2" xfId="2422" xr:uid="{00000000-0005-0000-0000-0000D8070000}"/>
    <cellStyle name="Normal 6 7 3 2 2 2" xfId="3462" xr:uid="{E2517898-88A5-4FEE-BA58-0EE306C12633}"/>
    <cellStyle name="Normal 6 7 3 2 2 2 2" xfId="3965" xr:uid="{E1C15E02-E1D4-4F13-81E9-30754A8DDAEA}"/>
    <cellStyle name="Normal 6 7 3 2 2 2 2 2" xfId="4967" xr:uid="{9D1366A4-A288-4D7A-81DA-E74C4FA1A3E8}"/>
    <cellStyle name="Normal 6 7 3 2 2 2 3" xfId="4466" xr:uid="{074CCBAB-8EB8-463C-945A-7E1C51336DBC}"/>
    <cellStyle name="Normal 6 7 3 2 2 3" xfId="3717" xr:uid="{A67EB76F-F6C1-455E-B515-34D5178A36BA}"/>
    <cellStyle name="Normal 6 7 3 2 2 3 2" xfId="4719" xr:uid="{7C27B93C-271D-4F44-AD18-A10725E3410A}"/>
    <cellStyle name="Normal 6 7 3 2 2 4" xfId="4218" xr:uid="{32B40E35-23FB-4600-B610-BD116C258E86}"/>
    <cellStyle name="Normal 6 7 3 2 2 5" xfId="3214" xr:uid="{B78BA5C3-5BC2-4770-BA6E-F4A57C40A8F5}"/>
    <cellStyle name="Normal 6 7 3 2 3" xfId="3338" xr:uid="{687C2277-CCB5-4FA4-A7A8-B02286675DF7}"/>
    <cellStyle name="Normal 6 7 3 2 3 2" xfId="3841" xr:uid="{FBDB50E9-C140-4EF0-ADA5-49921D22CCDF}"/>
    <cellStyle name="Normal 6 7 3 2 3 2 2" xfId="4843" xr:uid="{29F918F1-0B74-4C04-841B-066D1926A1FF}"/>
    <cellStyle name="Normal 6 7 3 2 3 3" xfId="4342" xr:uid="{42F53DDA-83F2-41FE-B8D8-32DE4A327BF6}"/>
    <cellStyle name="Normal 6 7 3 2 4" xfId="3593" xr:uid="{E6A433EC-EA83-48D2-8CA7-08EEC9D1120C}"/>
    <cellStyle name="Normal 6 7 3 2 4 2" xfId="4595" xr:uid="{67355868-4005-4AE5-993F-5417395DD77F}"/>
    <cellStyle name="Normal 6 7 3 2 5" xfId="4094" xr:uid="{D47F0977-9CA9-4CEC-874F-C0254EDAA88E}"/>
    <cellStyle name="Normal 6 7 3 2 6" xfId="3090" xr:uid="{3B2ACBFD-5436-40B9-9016-02FC14ADE8A3}"/>
    <cellStyle name="Normal 6 7 3 3" xfId="2423" xr:uid="{00000000-0005-0000-0000-0000D9070000}"/>
    <cellStyle name="Normal 6 7 3 3 2" xfId="3404" xr:uid="{D5838D39-EBF6-4D5F-AF63-5EC2828110B8}"/>
    <cellStyle name="Normal 6 7 3 3 2 2" xfId="3907" xr:uid="{35E303CB-2326-48BE-82B7-7D393EB240C2}"/>
    <cellStyle name="Normal 6 7 3 3 2 2 2" xfId="4909" xr:uid="{66933119-C2B6-4F69-A324-45A0A4B614D6}"/>
    <cellStyle name="Normal 6 7 3 3 2 3" xfId="4408" xr:uid="{DAF99B19-1CC2-4170-BAEF-0DDB7DCE0D71}"/>
    <cellStyle name="Normal 6 7 3 3 3" xfId="3659" xr:uid="{58A1D8D6-B181-4DC0-B603-27A4DE98381D}"/>
    <cellStyle name="Normal 6 7 3 3 3 2" xfId="4661" xr:uid="{52F90C40-6B9C-4913-9901-62779947C69F}"/>
    <cellStyle name="Normal 6 7 3 3 4" xfId="4160" xr:uid="{0B399FB6-6C62-4249-A4A1-65DD21EA3929}"/>
    <cellStyle name="Normal 6 7 3 3 5" xfId="3156" xr:uid="{1AD557B2-ADAB-444D-A013-211A1A19A7AB}"/>
    <cellStyle name="Normal 6 7 3 4" xfId="3280" xr:uid="{1B8CFDE0-124F-451D-ADB6-9F2BA0D78C63}"/>
    <cellStyle name="Normal 6 7 3 4 2" xfId="3783" xr:uid="{25EAE35F-43A0-43F8-9271-0791C3A6F2BE}"/>
    <cellStyle name="Normal 6 7 3 4 2 2" xfId="4785" xr:uid="{F6437881-2560-4B6D-ABD2-96C6BC6D4EAC}"/>
    <cellStyle name="Normal 6 7 3 4 3" xfId="4284" xr:uid="{6E95DDF3-F34F-4456-8AEF-91779ADBD73F}"/>
    <cellStyle name="Normal 6 7 3 5" xfId="3535" xr:uid="{B3944EB9-6374-4001-8358-3C16E51049F1}"/>
    <cellStyle name="Normal 6 7 3 5 2" xfId="4537" xr:uid="{47FE9EAC-C1DE-42A0-B659-F392317043D5}"/>
    <cellStyle name="Normal 6 7 3 6" xfId="4036" xr:uid="{6C4ED699-19E9-432A-B707-2C01C4FE3D4D}"/>
    <cellStyle name="Normal 6 7 3 7" xfId="3032" xr:uid="{BD13C143-50EB-4D0C-B8DB-0B9DB9CE1DF8}"/>
    <cellStyle name="Normal 6 7 4" xfId="2424" xr:uid="{00000000-0005-0000-0000-0000DA070000}"/>
    <cellStyle name="Normal 6 7 4 2" xfId="2425" xr:uid="{00000000-0005-0000-0000-0000DB070000}"/>
    <cellStyle name="Normal 6 7 4 2 2" xfId="3460" xr:uid="{84556D69-9BC9-4A03-AAD9-F16F3F5099B3}"/>
    <cellStyle name="Normal 6 7 4 2 2 2" xfId="3963" xr:uid="{8CC6DFBF-7609-40D7-8927-C040FB99CC15}"/>
    <cellStyle name="Normal 6 7 4 2 2 2 2" xfId="4965" xr:uid="{9851D388-EDEE-4C32-B61B-9D7183261FFD}"/>
    <cellStyle name="Normal 6 7 4 2 2 3" xfId="4464" xr:uid="{01057F5F-83C4-4414-9AAD-3844D9EFE817}"/>
    <cellStyle name="Normal 6 7 4 2 3" xfId="3715" xr:uid="{77BF881E-509F-4255-8914-EAB4DFF7B452}"/>
    <cellStyle name="Normal 6 7 4 2 3 2" xfId="4717" xr:uid="{9F38899F-AA06-47DD-8184-57013020B393}"/>
    <cellStyle name="Normal 6 7 4 2 4" xfId="4216" xr:uid="{25D072B4-2387-4565-9F4F-C44E9C949AE8}"/>
    <cellStyle name="Normal 6 7 4 2 5" xfId="3212" xr:uid="{10136165-EFBB-4103-A886-F812B4CCC58C}"/>
    <cellStyle name="Normal 6 7 4 3" xfId="3336" xr:uid="{40575A2B-FD75-4C73-938E-C91F932C425B}"/>
    <cellStyle name="Normal 6 7 4 3 2" xfId="3839" xr:uid="{3B37BEFE-4123-4EBF-90CB-7689EBAD2897}"/>
    <cellStyle name="Normal 6 7 4 3 2 2" xfId="4841" xr:uid="{97262601-C0A8-4121-A34A-D906259DD0B4}"/>
    <cellStyle name="Normal 6 7 4 3 3" xfId="4340" xr:uid="{32725ABE-98D4-4DFF-9679-EF9CB1CA1CDD}"/>
    <cellStyle name="Normal 6 7 4 4" xfId="3591" xr:uid="{C6592F44-E0F3-4218-9F8A-9A345B6D422B}"/>
    <cellStyle name="Normal 6 7 4 4 2" xfId="4593" xr:uid="{DC22BA05-EA0D-4362-BB81-E1B8CBAE4A96}"/>
    <cellStyle name="Normal 6 7 4 5" xfId="4092" xr:uid="{3FE4A4F1-CB4F-4C1D-A0AA-83A81E8DEE90}"/>
    <cellStyle name="Normal 6 7 4 6" xfId="3088" xr:uid="{CF61CEA0-E23B-4C8D-8CB9-028DF06FC27A}"/>
    <cellStyle name="Normal 6 7 5" xfId="2426" xr:uid="{00000000-0005-0000-0000-0000DC070000}"/>
    <cellStyle name="Normal 6 7 5 2" xfId="3362" xr:uid="{88A8CBF5-AB3C-4B4B-887C-0A745F77BCA4}"/>
    <cellStyle name="Normal 6 7 5 2 2" xfId="3865" xr:uid="{CFE38F5B-C6B0-44BD-9D75-A605AAA3EE9B}"/>
    <cellStyle name="Normal 6 7 5 2 2 2" xfId="4867" xr:uid="{81D4185E-EB9F-4F5D-B4B1-B267B7EB9FF9}"/>
    <cellStyle name="Normal 6 7 5 2 3" xfId="4366" xr:uid="{B729FFB7-4C40-4158-8050-AD9292C520BD}"/>
    <cellStyle name="Normal 6 7 5 3" xfId="3617" xr:uid="{462E8025-E735-4296-9C77-AB9A781751AD}"/>
    <cellStyle name="Normal 6 7 5 3 2" xfId="4619" xr:uid="{2B9D075E-2429-4E72-B4B4-6E0F8CBDE92C}"/>
    <cellStyle name="Normal 6 7 5 4" xfId="4118" xr:uid="{93460890-EBC4-4835-8150-2EA43ACFC0A7}"/>
    <cellStyle name="Normal 6 7 5 5" xfId="3114" xr:uid="{80DD8C91-F5A5-43BD-A436-CF217BB021C8}"/>
    <cellStyle name="Normal 6 7 6" xfId="3238" xr:uid="{E7165592-9009-46DA-A6D1-791B647DB703}"/>
    <cellStyle name="Normal 6 7 6 2" xfId="3741" xr:uid="{6FA88422-29A4-4B71-9D2D-E473FA76A994}"/>
    <cellStyle name="Normal 6 7 6 2 2" xfId="4743" xr:uid="{E9285A3F-ED46-4E8E-AA24-E8098885FE6E}"/>
    <cellStyle name="Normal 6 7 6 3" xfId="4242" xr:uid="{3898A97C-9FD3-4F61-8B1C-831EB3A1768A}"/>
    <cellStyle name="Normal 6 7 7" xfId="3493" xr:uid="{136AA0C5-B08F-4FAB-9ED9-44F043197787}"/>
    <cellStyle name="Normal 6 7 7 2" xfId="4495" xr:uid="{67BCA155-46C5-4CDF-83E1-BE1CFDB001A7}"/>
    <cellStyle name="Normal 6 7 8" xfId="3994" xr:uid="{A32E80BA-A203-4793-9246-0D87F97CF7BA}"/>
    <cellStyle name="Normal 6 7 9" xfId="2990" xr:uid="{92B6EC5B-1ECB-4C4E-9C4F-99B8AD628FC6}"/>
    <cellStyle name="Normal 6 8" xfId="2427" xr:uid="{00000000-0005-0000-0000-0000DD070000}"/>
    <cellStyle name="Normal 6 8 2" xfId="2428" xr:uid="{00000000-0005-0000-0000-0000DE070000}"/>
    <cellStyle name="Normal 6 8 2 2" xfId="2429" xr:uid="{00000000-0005-0000-0000-0000DF070000}"/>
    <cellStyle name="Normal 6 8 2 2 2" xfId="2430" xr:uid="{00000000-0005-0000-0000-0000E0070000}"/>
    <cellStyle name="Normal 6 8 2 2 2 2" xfId="3464" xr:uid="{B42F6FF8-53B8-42F9-9394-6DDDD09482B5}"/>
    <cellStyle name="Normal 6 8 2 2 2 2 2" xfId="3967" xr:uid="{706EF087-67AF-403B-97DE-F9504D6B6B2D}"/>
    <cellStyle name="Normal 6 8 2 2 2 2 2 2" xfId="4969" xr:uid="{FEE99E5C-3EA5-4C72-B339-A87E79457E71}"/>
    <cellStyle name="Normal 6 8 2 2 2 2 3" xfId="4468" xr:uid="{2E25BDE1-7D38-4725-B7A5-422F4DCBFDDA}"/>
    <cellStyle name="Normal 6 8 2 2 2 3" xfId="3719" xr:uid="{0FE2857C-AA9A-4D62-B225-C4EEA94C0030}"/>
    <cellStyle name="Normal 6 8 2 2 2 3 2" xfId="4721" xr:uid="{0E7E32F9-B359-4761-A82C-7372E49B91B7}"/>
    <cellStyle name="Normal 6 8 2 2 2 4" xfId="4220" xr:uid="{FFC67FFA-1ECB-4056-B450-411ACFADE326}"/>
    <cellStyle name="Normal 6 8 2 2 2 5" xfId="3216" xr:uid="{6563B1EE-CF55-4251-8E77-CB60878453C9}"/>
    <cellStyle name="Normal 6 8 2 2 3" xfId="3340" xr:uid="{FED5686D-9630-4F25-8E3C-449BC9B549E3}"/>
    <cellStyle name="Normal 6 8 2 2 3 2" xfId="3843" xr:uid="{CADCDFC0-2991-46FE-8AB3-6B6BB51A8680}"/>
    <cellStyle name="Normal 6 8 2 2 3 2 2" xfId="4845" xr:uid="{C94F9AD7-D486-449F-8DE7-92D51F6CEBC4}"/>
    <cellStyle name="Normal 6 8 2 2 3 3" xfId="4344" xr:uid="{40B4171C-C31B-4AEA-8749-8C628611C9EA}"/>
    <cellStyle name="Normal 6 8 2 2 4" xfId="3595" xr:uid="{1840F692-832A-451D-B183-ADD5FB1F8C55}"/>
    <cellStyle name="Normal 6 8 2 2 4 2" xfId="4597" xr:uid="{C02A5552-B79A-40BE-BBBC-AA3A849A1634}"/>
    <cellStyle name="Normal 6 8 2 2 5" xfId="4096" xr:uid="{39FF141A-E8F3-4A0F-89D7-CB364BA068FE}"/>
    <cellStyle name="Normal 6 8 2 2 6" xfId="3092" xr:uid="{6BF87044-A365-4EB5-8105-FF4BF40D8CC9}"/>
    <cellStyle name="Normal 6 8 2 3" xfId="2431" xr:uid="{00000000-0005-0000-0000-0000E1070000}"/>
    <cellStyle name="Normal 6 8 2 3 2" xfId="3386" xr:uid="{BCD8AA8D-0592-42AC-AF35-519E10508196}"/>
    <cellStyle name="Normal 6 8 2 3 2 2" xfId="3889" xr:uid="{613F5E1C-D9DC-4D4A-BB72-E43201F1D14C}"/>
    <cellStyle name="Normal 6 8 2 3 2 2 2" xfId="4891" xr:uid="{0E07702C-6518-4238-9656-F7CEE5CB737D}"/>
    <cellStyle name="Normal 6 8 2 3 2 3" xfId="4390" xr:uid="{E83C6E71-0691-461B-B6AA-D305A19F2E0D}"/>
    <cellStyle name="Normal 6 8 2 3 3" xfId="3641" xr:uid="{37D69DB2-0AB7-43E2-BFEB-840E8E7ECFFE}"/>
    <cellStyle name="Normal 6 8 2 3 3 2" xfId="4643" xr:uid="{A4CFA991-75C3-4E65-9001-76AE3B5D0603}"/>
    <cellStyle name="Normal 6 8 2 3 4" xfId="4142" xr:uid="{0A3086FE-1AF7-4B32-B220-FEE0F62F7911}"/>
    <cellStyle name="Normal 6 8 2 3 5" xfId="3138" xr:uid="{CFB83E8C-3AB9-446C-96D8-1544B6921162}"/>
    <cellStyle name="Normal 6 8 2 4" xfId="3262" xr:uid="{FBC1414C-8ABD-4C1B-8839-A9C021735FA5}"/>
    <cellStyle name="Normal 6 8 2 4 2" xfId="3765" xr:uid="{D9FE3929-DC02-41B3-8DFF-0D2B89C67A94}"/>
    <cellStyle name="Normal 6 8 2 4 2 2" xfId="4767" xr:uid="{78F903C7-0845-4EB7-AD14-DE7C087C790E}"/>
    <cellStyle name="Normal 6 8 2 4 3" xfId="4266" xr:uid="{84C4898C-0545-4D04-B15D-1878B60BF1FA}"/>
    <cellStyle name="Normal 6 8 2 5" xfId="3517" xr:uid="{3AF7756C-381C-4B16-8BA5-26AFEF8F45E8}"/>
    <cellStyle name="Normal 6 8 2 5 2" xfId="4519" xr:uid="{7609C57A-2DB2-42C1-83CE-355EEEBC2E95}"/>
    <cellStyle name="Normal 6 8 2 6" xfId="4018" xr:uid="{364B0ADA-3989-466E-B6E1-63C641BAF902}"/>
    <cellStyle name="Normal 6 8 2 7" xfId="3014" xr:uid="{6D5DBAFD-DDC6-459C-8FAA-EDB86561BB73}"/>
    <cellStyle name="Normal 6 8 3" xfId="2432" xr:uid="{00000000-0005-0000-0000-0000E2070000}"/>
    <cellStyle name="Normal 6 8 3 2" xfId="2433" xr:uid="{00000000-0005-0000-0000-0000E3070000}"/>
    <cellStyle name="Normal 6 8 3 2 2" xfId="2434" xr:uid="{00000000-0005-0000-0000-0000E4070000}"/>
    <cellStyle name="Normal 6 8 3 2 2 2" xfId="3465" xr:uid="{3A491E57-1A46-4657-8D29-4A61D312062D}"/>
    <cellStyle name="Normal 6 8 3 2 2 2 2" xfId="3968" xr:uid="{CA7A941F-0356-44E0-9233-0B365DA5FA62}"/>
    <cellStyle name="Normal 6 8 3 2 2 2 2 2" xfId="4970" xr:uid="{5CEB1421-C6F5-40CB-BE96-26282ADDEF9C}"/>
    <cellStyle name="Normal 6 8 3 2 2 2 3" xfId="4469" xr:uid="{CB91ED9C-4D09-4B16-BED5-C2EF21298BC9}"/>
    <cellStyle name="Normal 6 8 3 2 2 3" xfId="3720" xr:uid="{4CAFDB92-4BBF-4F5F-A840-ECDC8C580254}"/>
    <cellStyle name="Normal 6 8 3 2 2 3 2" xfId="4722" xr:uid="{33F3BBCA-3D23-46D0-94E5-74DF52A3F307}"/>
    <cellStyle name="Normal 6 8 3 2 2 4" xfId="4221" xr:uid="{0801E3AF-9E29-4CFE-83C7-66C3576CD7EC}"/>
    <cellStyle name="Normal 6 8 3 2 2 5" xfId="3217" xr:uid="{4482B552-07BF-47EC-8861-0BE4646FA019}"/>
    <cellStyle name="Normal 6 8 3 2 3" xfId="3341" xr:uid="{DD07A238-4643-45F2-8F45-FDD98CB32E1C}"/>
    <cellStyle name="Normal 6 8 3 2 3 2" xfId="3844" xr:uid="{48B440E4-4ADE-4ABF-8821-57CE6ECBB4AA}"/>
    <cellStyle name="Normal 6 8 3 2 3 2 2" xfId="4846" xr:uid="{90FB138C-4B5D-40A2-B0AA-8DF3D5C95D85}"/>
    <cellStyle name="Normal 6 8 3 2 3 3" xfId="4345" xr:uid="{C5084BB9-BCA9-4464-81B9-649E3DE3F81E}"/>
    <cellStyle name="Normal 6 8 3 2 4" xfId="3596" xr:uid="{DB932948-DE13-4780-B032-BDC946003E59}"/>
    <cellStyle name="Normal 6 8 3 2 4 2" xfId="4598" xr:uid="{FE9BD14B-CF9B-4A05-AEBD-9628890BBFD3}"/>
    <cellStyle name="Normal 6 8 3 2 5" xfId="4097" xr:uid="{3323773C-AED8-41DE-9D6C-44DC2E846E38}"/>
    <cellStyle name="Normal 6 8 3 2 6" xfId="3093" xr:uid="{823A24A6-28D8-4DBD-9FF1-C74FF150AEC5}"/>
    <cellStyle name="Normal 6 8 3 3" xfId="2435" xr:uid="{00000000-0005-0000-0000-0000E5070000}"/>
    <cellStyle name="Normal 6 8 3 3 2" xfId="3406" xr:uid="{B9D07546-8AA4-4EC0-BCB9-9DB65CB8030A}"/>
    <cellStyle name="Normal 6 8 3 3 2 2" xfId="3909" xr:uid="{13DB2A99-5F89-4469-8B79-E48AB26DF80D}"/>
    <cellStyle name="Normal 6 8 3 3 2 2 2" xfId="4911" xr:uid="{EEAFBEDA-4C10-448F-9C2A-94AFC14D14B5}"/>
    <cellStyle name="Normal 6 8 3 3 2 3" xfId="4410" xr:uid="{A78AC6BA-4418-4487-B635-CB340AD1A092}"/>
    <cellStyle name="Normal 6 8 3 3 3" xfId="3661" xr:uid="{762002E3-5CC6-4EA1-BDCD-AE65FB9EF3C5}"/>
    <cellStyle name="Normal 6 8 3 3 3 2" xfId="4663" xr:uid="{CEBEEBD9-BAF5-4C3E-A0B2-C85D8F403A60}"/>
    <cellStyle name="Normal 6 8 3 3 4" xfId="4162" xr:uid="{B20238F1-C81D-4861-B845-D967732733A8}"/>
    <cellStyle name="Normal 6 8 3 3 5" xfId="3158" xr:uid="{1411359C-C299-43B6-9974-BC75378BF170}"/>
    <cellStyle name="Normal 6 8 3 4" xfId="3282" xr:uid="{D6E8B96F-2A1C-4400-8A9B-E6D144DC1ECD}"/>
    <cellStyle name="Normal 6 8 3 4 2" xfId="3785" xr:uid="{C97C142F-0DF9-454B-99F9-877BB70B15EE}"/>
    <cellStyle name="Normal 6 8 3 4 2 2" xfId="4787" xr:uid="{06E0A916-C3A0-46D1-B69A-8D2E73FA8AEE}"/>
    <cellStyle name="Normal 6 8 3 4 3" xfId="4286" xr:uid="{5CF1E7DA-B289-4513-BC61-8BA2F320F306}"/>
    <cellStyle name="Normal 6 8 3 5" xfId="3537" xr:uid="{64292B95-9985-4E0F-B352-CF87E0F78E39}"/>
    <cellStyle name="Normal 6 8 3 5 2" xfId="4539" xr:uid="{7FC83C55-FC29-4C7F-ACC5-8F252CDDC137}"/>
    <cellStyle name="Normal 6 8 3 6" xfId="4038" xr:uid="{086D20F5-1A00-4E34-858C-EA96980A3C80}"/>
    <cellStyle name="Normal 6 8 3 7" xfId="3034" xr:uid="{B39E6441-D15B-4279-B2F5-7DADDE110441}"/>
    <cellStyle name="Normal 6 8 4" xfId="2436" xr:uid="{00000000-0005-0000-0000-0000E6070000}"/>
    <cellStyle name="Normal 6 8 4 2" xfId="2437" xr:uid="{00000000-0005-0000-0000-0000E7070000}"/>
    <cellStyle name="Normal 6 8 4 2 2" xfId="3463" xr:uid="{FA4DDAE2-6DB1-40F3-B42B-F509FA19607E}"/>
    <cellStyle name="Normal 6 8 4 2 2 2" xfId="3966" xr:uid="{85F1E64A-0B20-4A45-8671-36AAB699799B}"/>
    <cellStyle name="Normal 6 8 4 2 2 2 2" xfId="4968" xr:uid="{EDD43AD9-21FC-4232-89E0-3A81B4C8885D}"/>
    <cellStyle name="Normal 6 8 4 2 2 3" xfId="4467" xr:uid="{89DAAAFA-D28A-464F-B262-4D0D776BD14D}"/>
    <cellStyle name="Normal 6 8 4 2 3" xfId="3718" xr:uid="{F313F4DF-D11A-430B-85BE-CA9DE7DB1773}"/>
    <cellStyle name="Normal 6 8 4 2 3 2" xfId="4720" xr:uid="{AED0C324-9A87-48CA-AEF5-46F16B347A80}"/>
    <cellStyle name="Normal 6 8 4 2 4" xfId="4219" xr:uid="{E8B4156E-646A-4CB1-A66A-8E44AE9779C3}"/>
    <cellStyle name="Normal 6 8 4 2 5" xfId="3215" xr:uid="{FCF2C3AB-7416-454A-8117-7B8663A8BE82}"/>
    <cellStyle name="Normal 6 8 4 3" xfId="3339" xr:uid="{36D7C0A1-F44A-4E96-9CB3-A641F22DEF3A}"/>
    <cellStyle name="Normal 6 8 4 3 2" xfId="3842" xr:uid="{C15457CE-6D85-48CD-8469-87513E1F26B8}"/>
    <cellStyle name="Normal 6 8 4 3 2 2" xfId="4844" xr:uid="{5D1B78B7-FF80-4242-8A8C-F9119380CF55}"/>
    <cellStyle name="Normal 6 8 4 3 3" xfId="4343" xr:uid="{1100118A-5DF0-4FDB-AE85-4CBBBD9DE097}"/>
    <cellStyle name="Normal 6 8 4 4" xfId="3594" xr:uid="{C63B5202-3508-4A06-8A34-EB8C6BD0D52A}"/>
    <cellStyle name="Normal 6 8 4 4 2" xfId="4596" xr:uid="{12FD3F21-96FE-4A39-91B6-5AB6DA8056CD}"/>
    <cellStyle name="Normal 6 8 4 5" xfId="4095" xr:uid="{2533D0BB-DC48-42FB-B4D9-76C621382481}"/>
    <cellStyle name="Normal 6 8 4 6" xfId="3091" xr:uid="{DD05DB09-6363-4AC9-9233-B70EC84271C3}"/>
    <cellStyle name="Normal 6 8 5" xfId="2438" xr:uid="{00000000-0005-0000-0000-0000E8070000}"/>
    <cellStyle name="Normal 6 8 5 2" xfId="3364" xr:uid="{9DC0D006-F95B-4E01-B3CE-D947C1FB35FF}"/>
    <cellStyle name="Normal 6 8 5 2 2" xfId="3867" xr:uid="{DAC692FC-6CBC-41BE-84A8-0120E7758524}"/>
    <cellStyle name="Normal 6 8 5 2 2 2" xfId="4869" xr:uid="{8C05EB04-61BA-45D4-AB30-252DBE29574B}"/>
    <cellStyle name="Normal 6 8 5 2 3" xfId="4368" xr:uid="{D1351F21-B335-4ED7-8272-15DBBAA856FC}"/>
    <cellStyle name="Normal 6 8 5 3" xfId="3619" xr:uid="{39066C14-F668-4FD3-BFB6-DDF643AD9A22}"/>
    <cellStyle name="Normal 6 8 5 3 2" xfId="4621" xr:uid="{F1DFC39A-B5EF-47B5-A378-916828D7466A}"/>
    <cellStyle name="Normal 6 8 5 4" xfId="4120" xr:uid="{A9E9A2BA-11B0-4447-92C5-8FBAAF2C17FE}"/>
    <cellStyle name="Normal 6 8 5 5" xfId="3116" xr:uid="{4B07AAFA-1D61-4E8E-AA52-335CA8BD72D8}"/>
    <cellStyle name="Normal 6 8 6" xfId="3240" xr:uid="{2EC7827B-DF48-4A2F-9951-3B3935CCF435}"/>
    <cellStyle name="Normal 6 8 6 2" xfId="3743" xr:uid="{16C03384-11E7-403A-B8BE-E69A105CE298}"/>
    <cellStyle name="Normal 6 8 6 2 2" xfId="4745" xr:uid="{03EDD13E-03D8-4A51-9B0F-7AEBC853CC3C}"/>
    <cellStyle name="Normal 6 8 6 3" xfId="4244" xr:uid="{8BFAD8A5-C3BF-4B20-8AA0-4CBC2AC3961F}"/>
    <cellStyle name="Normal 6 8 7" xfId="3495" xr:uid="{7789AD1A-49B2-4269-85F2-F9BA607EBCC4}"/>
    <cellStyle name="Normal 6 8 7 2" xfId="4497" xr:uid="{3C70799A-6164-42F4-BC48-9E0091F84C2E}"/>
    <cellStyle name="Normal 6 8 8" xfId="3996" xr:uid="{6C3986F4-0908-45B5-9520-D8D407630C6B}"/>
    <cellStyle name="Normal 6 8 9" xfId="2992" xr:uid="{0DAF62A8-3A5E-4C01-866B-91EEC150B422}"/>
    <cellStyle name="Normal 6 9" xfId="2439" xr:uid="{00000000-0005-0000-0000-0000E9070000}"/>
    <cellStyle name="Normal 60" xfId="2815" xr:uid="{AE5A4E50-2408-457F-8B20-2FED5D2025C8}"/>
    <cellStyle name="Normal 61" xfId="2917" xr:uid="{F8ABDB42-719D-419A-BA4D-B6E24847CF45}"/>
    <cellStyle name="Normal 62" xfId="2961" xr:uid="{380D9B1C-751F-4561-AEB3-E3EE9704AD1F}"/>
    <cellStyle name="Normal 7" xfId="1166" xr:uid="{00000000-0005-0000-0000-0000EA070000}"/>
    <cellStyle name="Normal 7 2" xfId="2440" xr:uid="{00000000-0005-0000-0000-0000EB070000}"/>
    <cellStyle name="Normal 7 3" xfId="2596" xr:uid="{00000000-0005-0000-0000-0000EC070000}"/>
    <cellStyle name="Normal 7 4" xfId="2897" xr:uid="{E719AFA9-5E9C-4EB0-B708-001008810ACF}"/>
    <cellStyle name="Normal 7 5" xfId="2940" xr:uid="{DAC8F036-5EB1-4F6A-A6B0-94C6F9FB665F}"/>
    <cellStyle name="Normal 7 6" xfId="2968" xr:uid="{5B8D9831-37D2-4DE7-AFEF-09359902A447}"/>
    <cellStyle name="Normal 72 2" xfId="2880" xr:uid="{1DB88341-CA94-4B62-BECF-2BA4B2E65D47}"/>
    <cellStyle name="Normal 8" xfId="1167" xr:uid="{00000000-0005-0000-0000-0000ED070000}"/>
    <cellStyle name="Normal 8 2" xfId="1168" xr:uid="{00000000-0005-0000-0000-0000EE070000}"/>
    <cellStyle name="Normal 8 3" xfId="1169" xr:uid="{00000000-0005-0000-0000-0000EF070000}"/>
    <cellStyle name="Normal 8 4" xfId="2441" xr:uid="{00000000-0005-0000-0000-0000F0070000}"/>
    <cellStyle name="Normal 8 5" xfId="2597" xr:uid="{00000000-0005-0000-0000-0000F1070000}"/>
    <cellStyle name="Normal 8 6" xfId="2899" xr:uid="{62B746A0-DDDA-4C23-97A8-3EBACAB5EC42}"/>
    <cellStyle name="Normal 9" xfId="1170" xr:uid="{00000000-0005-0000-0000-0000F2070000}"/>
    <cellStyle name="Normal 9 2" xfId="2442" xr:uid="{00000000-0005-0000-0000-0000F3070000}"/>
    <cellStyle name="Normal 9 3" xfId="2598" xr:uid="{00000000-0005-0000-0000-0000F4070000}"/>
    <cellStyle name="Normal 9 4" xfId="2909" xr:uid="{6366CCCB-29D1-44E5-8A62-1263CD2EC355}"/>
    <cellStyle name="Normal Bold" xfId="531" xr:uid="{00000000-0005-0000-0000-0000F5070000}"/>
    <cellStyle name="Normal Pct" xfId="532" xr:uid="{00000000-0005-0000-0000-0000F6070000}"/>
    <cellStyle name="Normal_RateReturn_AFUDC" xfId="533" xr:uid="{00000000-0005-0000-0000-0000F7070000}"/>
    <cellStyle name="normal5" xfId="534" xr:uid="{00000000-0005-0000-0000-0000F8070000}"/>
    <cellStyle name="Normale_All 2" xfId="1171" xr:uid="{00000000-0005-0000-0000-0000F9070000}"/>
    <cellStyle name="NormalGB" xfId="535" xr:uid="{00000000-0005-0000-0000-0000FA070000}"/>
    <cellStyle name="NOT" xfId="1172" xr:uid="{00000000-0005-0000-0000-0000FB070000}"/>
    <cellStyle name="Note" xfId="536" builtinId="10" customBuiltin="1"/>
    <cellStyle name="Note 10" xfId="2443" xr:uid="{00000000-0005-0000-0000-0000FD070000}"/>
    <cellStyle name="Note 11" xfId="2444" xr:uid="{00000000-0005-0000-0000-0000FE070000}"/>
    <cellStyle name="Note 2" xfId="537" xr:uid="{00000000-0005-0000-0000-0000FF070000}"/>
    <cellStyle name="Note 2 2" xfId="1173" xr:uid="{00000000-0005-0000-0000-000000080000}"/>
    <cellStyle name="Note 2 2 2" xfId="2446" xr:uid="{00000000-0005-0000-0000-000001080000}"/>
    <cellStyle name="Note 2 3" xfId="1886" xr:uid="{00000000-0005-0000-0000-000002080000}"/>
    <cellStyle name="Note 2 4" xfId="2445" xr:uid="{00000000-0005-0000-0000-000003080000}"/>
    <cellStyle name="Note 2_Allocators" xfId="2447" xr:uid="{00000000-0005-0000-0000-000004080000}"/>
    <cellStyle name="Note 3" xfId="625" xr:uid="{00000000-0005-0000-0000-000005080000}"/>
    <cellStyle name="Note 3 2" xfId="1174" xr:uid="{00000000-0005-0000-0000-000006080000}"/>
    <cellStyle name="Note 3 2 2" xfId="2449" xr:uid="{00000000-0005-0000-0000-000007080000}"/>
    <cellStyle name="Note 3 3" xfId="2450" xr:uid="{00000000-0005-0000-0000-000008080000}"/>
    <cellStyle name="Note 3 4" xfId="2448" xr:uid="{00000000-0005-0000-0000-000009080000}"/>
    <cellStyle name="Note 3_Allocators" xfId="2451" xr:uid="{00000000-0005-0000-0000-00000A080000}"/>
    <cellStyle name="Note 4" xfId="2452" xr:uid="{00000000-0005-0000-0000-00000B080000}"/>
    <cellStyle name="Note 4 2" xfId="2453" xr:uid="{00000000-0005-0000-0000-00000C080000}"/>
    <cellStyle name="Note 4_Allocators" xfId="2454" xr:uid="{00000000-0005-0000-0000-00000D080000}"/>
    <cellStyle name="Note 5" xfId="2455" xr:uid="{00000000-0005-0000-0000-00000E080000}"/>
    <cellStyle name="Note 6" xfId="2456" xr:uid="{00000000-0005-0000-0000-00000F080000}"/>
    <cellStyle name="Note 6 2" xfId="2457" xr:uid="{00000000-0005-0000-0000-000010080000}"/>
    <cellStyle name="Note 6_Allocators" xfId="2458" xr:uid="{00000000-0005-0000-0000-000011080000}"/>
    <cellStyle name="Note 7" xfId="2459" xr:uid="{00000000-0005-0000-0000-000012080000}"/>
    <cellStyle name="Note 7 2" xfId="2460" xr:uid="{00000000-0005-0000-0000-000013080000}"/>
    <cellStyle name="Note 8" xfId="2461" xr:uid="{00000000-0005-0000-0000-000014080000}"/>
    <cellStyle name="Note 9" xfId="2462" xr:uid="{00000000-0005-0000-0000-000015080000}"/>
    <cellStyle name="Notes" xfId="1175" xr:uid="{00000000-0005-0000-0000-000016080000}"/>
    <cellStyle name="nPlosion" xfId="538" xr:uid="{00000000-0005-0000-0000-000017080000}"/>
    <cellStyle name="NPPESalesPct" xfId="539" xr:uid="{00000000-0005-0000-0000-000018080000}"/>
    <cellStyle name="ntec" xfId="540" xr:uid="{00000000-0005-0000-0000-000019080000}"/>
    <cellStyle name="Number" xfId="1176" xr:uid="{00000000-0005-0000-0000-00001A080000}"/>
    <cellStyle name="NumberFormat" xfId="1177" xr:uid="{00000000-0005-0000-0000-00001B080000}"/>
    <cellStyle name="nvision" xfId="541" xr:uid="{00000000-0005-0000-0000-00001C080000}"/>
    <cellStyle name="NWI%S" xfId="542" xr:uid="{00000000-0005-0000-0000-00001D080000}"/>
    <cellStyle name="Œ…‹æØ‚è [0.00]_GE 3 MINIMUM" xfId="1178" xr:uid="{00000000-0005-0000-0000-00001E080000}"/>
    <cellStyle name="Œ…‹æØ‚è_GE 3 MINIMUM" xfId="1179" xr:uid="{00000000-0005-0000-0000-00001F080000}"/>
    <cellStyle name="Offsheet" xfId="2829" xr:uid="{EE9467F3-7B27-4787-8EAE-FFE3B25310F0}"/>
    <cellStyle name="outh America" xfId="1180" xr:uid="{00000000-0005-0000-0000-000020080000}"/>
    <cellStyle name="outh America 2" xfId="1181" xr:uid="{00000000-0005-0000-0000-000021080000}"/>
    <cellStyle name="outh America 3" xfId="1182" xr:uid="{00000000-0005-0000-0000-000022080000}"/>
    <cellStyle name="outh America 4" xfId="1183" xr:uid="{00000000-0005-0000-0000-000023080000}"/>
    <cellStyle name="Outlined" xfId="543" xr:uid="{00000000-0005-0000-0000-000024080000}"/>
    <cellStyle name="Output" xfId="544" builtinId="21" customBuiltin="1"/>
    <cellStyle name="Output 2" xfId="545" xr:uid="{00000000-0005-0000-0000-000026080000}"/>
    <cellStyle name="Output 2 2" xfId="1184" xr:uid="{00000000-0005-0000-0000-000027080000}"/>
    <cellStyle name="Output 3" xfId="2463" xr:uid="{00000000-0005-0000-0000-000028080000}"/>
    <cellStyle name="Output 4" xfId="2464" xr:uid="{00000000-0005-0000-0000-000029080000}"/>
    <cellStyle name="Output 5" xfId="2465" xr:uid="{00000000-0005-0000-0000-00002A080000}"/>
    <cellStyle name="Output 6" xfId="2466" xr:uid="{00000000-0005-0000-0000-00002B080000}"/>
    <cellStyle name="p" xfId="1185" xr:uid="{00000000-0005-0000-0000-00002C080000}"/>
    <cellStyle name="p_WACC benchmarking" xfId="1186" xr:uid="{00000000-0005-0000-0000-00002D080000}"/>
    <cellStyle name="p1" xfId="1187" xr:uid="{00000000-0005-0000-0000-00002E080000}"/>
    <cellStyle name="Page Heading Large" xfId="546" xr:uid="{00000000-0005-0000-0000-00002F080000}"/>
    <cellStyle name="Page Heading Large 2" xfId="1189" xr:uid="{00000000-0005-0000-0000-000030080000}"/>
    <cellStyle name="Page Heading Large 3" xfId="1190" xr:uid="{00000000-0005-0000-0000-000031080000}"/>
    <cellStyle name="Page Heading Large 4" xfId="1191" xr:uid="{00000000-0005-0000-0000-000032080000}"/>
    <cellStyle name="Page Heading Large 5" xfId="1188" xr:uid="{00000000-0005-0000-0000-000033080000}"/>
    <cellStyle name="Page Heading Small" xfId="547" xr:uid="{00000000-0005-0000-0000-000034080000}"/>
    <cellStyle name="Page Heading Small 2" xfId="1193" xr:uid="{00000000-0005-0000-0000-000035080000}"/>
    <cellStyle name="Page Heading Small 3" xfId="1194" xr:uid="{00000000-0005-0000-0000-000036080000}"/>
    <cellStyle name="Page Heading Small 4" xfId="1195" xr:uid="{00000000-0005-0000-0000-000037080000}"/>
    <cellStyle name="Page Heading Small 5" xfId="1192" xr:uid="{00000000-0005-0000-0000-000038080000}"/>
    <cellStyle name="Page Number" xfId="548" xr:uid="{00000000-0005-0000-0000-000039080000}"/>
    <cellStyle name="Page Number 2" xfId="1197" xr:uid="{00000000-0005-0000-0000-00003A080000}"/>
    <cellStyle name="Page Number 3" xfId="1196" xr:uid="{00000000-0005-0000-0000-00003B080000}"/>
    <cellStyle name="Page Title" xfId="549" xr:uid="{00000000-0005-0000-0000-00003C080000}"/>
    <cellStyle name="Parent row" xfId="2904" xr:uid="{03862389-B4DB-4780-BE6A-E38864D1F150}"/>
    <cellStyle name="PctChg" xfId="1198" xr:uid="{00000000-0005-0000-0000-00003D080000}"/>
    <cellStyle name="PctChgCol" xfId="1199" xr:uid="{00000000-0005-0000-0000-00003E080000}"/>
    <cellStyle name="pd" xfId="1200" xr:uid="{00000000-0005-0000-0000-00003F080000}"/>
    <cellStyle name="pe" xfId="1201" xr:uid="{00000000-0005-0000-0000-000040080000}"/>
    <cellStyle name="pe 2" xfId="1202" xr:uid="{00000000-0005-0000-0000-000041080000}"/>
    <cellStyle name="per" xfId="1203" xr:uid="{00000000-0005-0000-0000-000042080000}"/>
    <cellStyle name="per m3" xfId="550" xr:uid="{00000000-0005-0000-0000-000043080000}"/>
    <cellStyle name="per Ton" xfId="551" xr:uid="{00000000-0005-0000-0000-000044080000}"/>
    <cellStyle name="Percen - Style1" xfId="552" xr:uid="{00000000-0005-0000-0000-000045080000}"/>
    <cellStyle name="Percen - Style1 2" xfId="1204" xr:uid="{00000000-0005-0000-0000-000046080000}"/>
    <cellStyle name="Percent" xfId="553" builtinId="5"/>
    <cellStyle name="Percent [.00%]" xfId="554" xr:uid="{00000000-0005-0000-0000-000048080000}"/>
    <cellStyle name="Percent [0]" xfId="555" xr:uid="{00000000-0005-0000-0000-000049080000}"/>
    <cellStyle name="Percent [0] 2" xfId="1206" xr:uid="{00000000-0005-0000-0000-00004A080000}"/>
    <cellStyle name="Percent [0] 3" xfId="1887" xr:uid="{00000000-0005-0000-0000-00004B080000}"/>
    <cellStyle name="Percent [0] 4" xfId="2846" xr:uid="{FB94DEE4-2C5E-4256-A82D-93B015F1B079}"/>
    <cellStyle name="Percent [1]" xfId="556" xr:uid="{00000000-0005-0000-0000-00004C080000}"/>
    <cellStyle name="Percent [1] 2" xfId="1207" xr:uid="{00000000-0005-0000-0000-00004D080000}"/>
    <cellStyle name="Percent [2]" xfId="557" xr:uid="{00000000-0005-0000-0000-00004E080000}"/>
    <cellStyle name="Percent [2] 2" xfId="1209" xr:uid="{00000000-0005-0000-0000-00004F080000}"/>
    <cellStyle name="Percent [2] 3" xfId="1210" xr:uid="{00000000-0005-0000-0000-000050080000}"/>
    <cellStyle name="Percent [2] 4" xfId="1211" xr:uid="{00000000-0005-0000-0000-000051080000}"/>
    <cellStyle name="Percent [2] 5" xfId="1208" xr:uid="{00000000-0005-0000-0000-000052080000}"/>
    <cellStyle name="Percent [2] 6" xfId="1888" xr:uid="{00000000-0005-0000-0000-000053080000}"/>
    <cellStyle name="Percent 00" xfId="1212" xr:uid="{00000000-0005-0000-0000-000054080000}"/>
    <cellStyle name="Percent 10" xfId="634" xr:uid="{00000000-0005-0000-0000-000055080000}"/>
    <cellStyle name="Percent 10 2" xfId="1213" xr:uid="{00000000-0005-0000-0000-000056080000}"/>
    <cellStyle name="Percent 10 3" xfId="2468" xr:uid="{00000000-0005-0000-0000-000057080000}"/>
    <cellStyle name="Percent 10 4" xfId="2807" xr:uid="{00000000-0005-0000-0000-000058080000}"/>
    <cellStyle name="Percent 11" xfId="1214" xr:uid="{00000000-0005-0000-0000-000059080000}"/>
    <cellStyle name="Percent 12" xfId="1215" xr:uid="{00000000-0005-0000-0000-00005A080000}"/>
    <cellStyle name="Percent 13" xfId="1216" xr:uid="{00000000-0005-0000-0000-00005B080000}"/>
    <cellStyle name="Percent 13 2" xfId="2470" xr:uid="{00000000-0005-0000-0000-00005C080000}"/>
    <cellStyle name="Percent 13 2 2" xfId="2471" xr:uid="{00000000-0005-0000-0000-00005D080000}"/>
    <cellStyle name="Percent 13 2 2 2" xfId="2472" xr:uid="{00000000-0005-0000-0000-00005E080000}"/>
    <cellStyle name="Percent 13 2 2 2 2" xfId="3467" xr:uid="{8CA041A2-F960-49CE-BC43-1C1477566264}"/>
    <cellStyle name="Percent 13 2 2 2 2 2" xfId="3970" xr:uid="{31531DD1-8F2D-45D0-8A5F-165943C8EB36}"/>
    <cellStyle name="Percent 13 2 2 2 2 2 2" xfId="4972" xr:uid="{37727959-8329-4C6E-BE10-5A6934FE1799}"/>
    <cellStyle name="Percent 13 2 2 2 2 3" xfId="4471" xr:uid="{BE40C7F9-BCE7-44B4-9C63-2359F257A4AF}"/>
    <cellStyle name="Percent 13 2 2 2 3" xfId="3722" xr:uid="{29587A5A-EFB7-47EE-ABA0-AF3F3B7DBA3F}"/>
    <cellStyle name="Percent 13 2 2 2 3 2" xfId="4724" xr:uid="{D44DE1B8-9465-4E58-BAB3-DF38CE9AF87A}"/>
    <cellStyle name="Percent 13 2 2 2 4" xfId="4223" xr:uid="{E2DEC605-4E76-4ABB-B7F5-208ECEBB2320}"/>
    <cellStyle name="Percent 13 2 2 2 5" xfId="3219" xr:uid="{5269BFA1-0A3C-4EE7-8EF4-2F7ABE3CB27F}"/>
    <cellStyle name="Percent 13 2 2 3" xfId="3343" xr:uid="{3C85D9E5-7DAD-46AC-83B2-9D699D414DE5}"/>
    <cellStyle name="Percent 13 2 2 3 2" xfId="3846" xr:uid="{D87B00FE-4570-43E6-B73F-239393A2E96B}"/>
    <cellStyle name="Percent 13 2 2 3 2 2" xfId="4848" xr:uid="{FF449489-7B02-4BBE-BE0E-D91E1C960C0F}"/>
    <cellStyle name="Percent 13 2 2 3 3" xfId="4347" xr:uid="{0FD104D6-363C-467D-BA53-A0AC9E239898}"/>
    <cellStyle name="Percent 13 2 2 4" xfId="3598" xr:uid="{C9D82B96-79C8-465A-B5C8-36892413B03B}"/>
    <cellStyle name="Percent 13 2 2 4 2" xfId="4600" xr:uid="{63700316-A3ED-4807-9FBA-957411DB9E32}"/>
    <cellStyle name="Percent 13 2 2 5" xfId="4099" xr:uid="{330B877F-3D69-49F3-B2E3-066A2829BB16}"/>
    <cellStyle name="Percent 13 2 2 6" xfId="3095" xr:uid="{54AFB141-F865-4116-A7F2-A3E47AC06151}"/>
    <cellStyle name="Percent 13 2 3" xfId="2473" xr:uid="{00000000-0005-0000-0000-00005F080000}"/>
    <cellStyle name="Percent 13 2 3 2" xfId="3372" xr:uid="{DA4E501D-0183-44C9-ABCB-2250253D8CF2}"/>
    <cellStyle name="Percent 13 2 3 2 2" xfId="3875" xr:uid="{956ADED6-F286-4B61-A5D6-410EB1E33D0E}"/>
    <cellStyle name="Percent 13 2 3 2 2 2" xfId="4877" xr:uid="{D1E7B468-7289-40C4-9A5E-DF23741BBAD0}"/>
    <cellStyle name="Percent 13 2 3 2 3" xfId="4376" xr:uid="{C113E2EA-3538-4DD1-B66C-6C3BFDD49A01}"/>
    <cellStyle name="Percent 13 2 3 3" xfId="3627" xr:uid="{3F4C8450-DF4C-497C-805E-2A29E5CA8316}"/>
    <cellStyle name="Percent 13 2 3 3 2" xfId="4629" xr:uid="{0F5A492D-AA54-4C1F-AF69-BCDE4F25CF46}"/>
    <cellStyle name="Percent 13 2 3 4" xfId="4128" xr:uid="{EBCFC5C6-D551-4239-B273-7C7AD3B0598D}"/>
    <cellStyle name="Percent 13 2 3 5" xfId="3124" xr:uid="{386558FB-4ADA-4072-AFF4-33415ADC5FBD}"/>
    <cellStyle name="Percent 13 2 4" xfId="3248" xr:uid="{79F32FD9-8933-4E10-9AC3-C2C94DF11E37}"/>
    <cellStyle name="Percent 13 2 4 2" xfId="3751" xr:uid="{B0A22475-643F-43BA-AD85-C013AA5F2B81}"/>
    <cellStyle name="Percent 13 2 4 2 2" xfId="4753" xr:uid="{8D2142DB-BFE2-43A4-AC78-CB299A7901C6}"/>
    <cellStyle name="Percent 13 2 4 3" xfId="4252" xr:uid="{2C4EFE8C-BEDC-4E8D-8113-BCFCA9799FB3}"/>
    <cellStyle name="Percent 13 2 5" xfId="3503" xr:uid="{18A29B24-0A62-4A5D-95BC-AEA8631179F7}"/>
    <cellStyle name="Percent 13 2 5 2" xfId="4505" xr:uid="{ACFEBE79-11E6-458A-9239-86B78F160A29}"/>
    <cellStyle name="Percent 13 2 6" xfId="4004" xr:uid="{9DC893FF-BD0A-4F26-B690-FDD3D0CCC1B6}"/>
    <cellStyle name="Percent 13 2 7" xfId="3000" xr:uid="{3B3E4A51-D9B0-4C6F-9141-46BAABA98F7F}"/>
    <cellStyle name="Percent 13 3" xfId="2474" xr:uid="{00000000-0005-0000-0000-000060080000}"/>
    <cellStyle name="Percent 13 3 2" xfId="2475" xr:uid="{00000000-0005-0000-0000-000061080000}"/>
    <cellStyle name="Percent 13 3 2 2" xfId="2476" xr:uid="{00000000-0005-0000-0000-000062080000}"/>
    <cellStyle name="Percent 13 3 2 2 2" xfId="3468" xr:uid="{B94333AE-3B5B-43AB-ACF5-08B9E8CA5D1F}"/>
    <cellStyle name="Percent 13 3 2 2 2 2" xfId="3971" xr:uid="{EEEC74B9-113D-4849-B1C8-77F0D134A752}"/>
    <cellStyle name="Percent 13 3 2 2 2 2 2" xfId="4973" xr:uid="{E644B281-24A1-4CA0-AE33-E368E1C7C286}"/>
    <cellStyle name="Percent 13 3 2 2 2 3" xfId="4472" xr:uid="{A2714ADF-12AB-468F-989A-527779A7C01E}"/>
    <cellStyle name="Percent 13 3 2 2 3" xfId="3723" xr:uid="{8F672877-EE49-4E54-ABE1-AEC47A7F8A64}"/>
    <cellStyle name="Percent 13 3 2 2 3 2" xfId="4725" xr:uid="{380BDC3B-8E0D-41D3-8053-054C925A1E05}"/>
    <cellStyle name="Percent 13 3 2 2 4" xfId="4224" xr:uid="{AB09AC62-9286-4189-B2F6-ACFBA086AC69}"/>
    <cellStyle name="Percent 13 3 2 2 5" xfId="3220" xr:uid="{4F408EB9-4C77-4CF9-9381-BB589CB57DEE}"/>
    <cellStyle name="Percent 13 3 2 3" xfId="3344" xr:uid="{65943B65-EB59-4704-922D-61775368692E}"/>
    <cellStyle name="Percent 13 3 2 3 2" xfId="3847" xr:uid="{89EAB310-BAC3-41D8-BA39-F4C068B70D22}"/>
    <cellStyle name="Percent 13 3 2 3 2 2" xfId="4849" xr:uid="{341BD13F-4961-47BA-BF1E-5268616E9256}"/>
    <cellStyle name="Percent 13 3 2 3 3" xfId="4348" xr:uid="{2CD5468D-46A4-440D-BB67-54FEE53DCCE3}"/>
    <cellStyle name="Percent 13 3 2 4" xfId="3599" xr:uid="{EFF64BB2-A5B2-46B3-92F9-9FFDE1B12A1F}"/>
    <cellStyle name="Percent 13 3 2 4 2" xfId="4601" xr:uid="{CE1FE8F3-6AC5-4E16-B436-28D0C3203F39}"/>
    <cellStyle name="Percent 13 3 2 5" xfId="4100" xr:uid="{BD8268E8-E714-42BF-8B59-5ED521D14DCB}"/>
    <cellStyle name="Percent 13 3 2 6" xfId="3096" xr:uid="{C598B2B2-540D-454A-8173-F932E50A2B23}"/>
    <cellStyle name="Percent 13 3 3" xfId="2477" xr:uid="{00000000-0005-0000-0000-000063080000}"/>
    <cellStyle name="Percent 13 3 3 2" xfId="3392" xr:uid="{FD7C40FE-F536-48A0-8BD2-B08FF87C1BCA}"/>
    <cellStyle name="Percent 13 3 3 2 2" xfId="3895" xr:uid="{B6C4AD0B-D44E-4A7C-ADB1-8262D9CBB968}"/>
    <cellStyle name="Percent 13 3 3 2 2 2" xfId="4897" xr:uid="{DF33913C-2BB2-41C3-98F5-3D2C8DBD1276}"/>
    <cellStyle name="Percent 13 3 3 2 3" xfId="4396" xr:uid="{0CB2F331-4112-4834-A1FD-487062D1694E}"/>
    <cellStyle name="Percent 13 3 3 3" xfId="3647" xr:uid="{A3389429-0C3D-4A60-ACDA-C12A2436CCF9}"/>
    <cellStyle name="Percent 13 3 3 3 2" xfId="4649" xr:uid="{1449408F-80F4-4273-87F0-EC0F7F612AEE}"/>
    <cellStyle name="Percent 13 3 3 4" xfId="4148" xr:uid="{6715212D-CD9E-45F6-A498-D373B8EC65DE}"/>
    <cellStyle name="Percent 13 3 3 5" xfId="3144" xr:uid="{2049BC6D-0F24-4C68-A70D-88CA193457C9}"/>
    <cellStyle name="Percent 13 3 4" xfId="3268" xr:uid="{5DC73AB0-DF38-4B18-B772-E999BDC89D66}"/>
    <cellStyle name="Percent 13 3 4 2" xfId="3771" xr:uid="{F7825CCC-CED7-4A23-9F46-2C5F9CD5F258}"/>
    <cellStyle name="Percent 13 3 4 2 2" xfId="4773" xr:uid="{D52EA302-29E4-40D8-88D6-26D9458363AC}"/>
    <cellStyle name="Percent 13 3 4 3" xfId="4272" xr:uid="{F11C6B7E-23CD-48C3-A9EC-D5A7C5A8EA27}"/>
    <cellStyle name="Percent 13 3 5" xfId="3523" xr:uid="{8B8035C0-6173-4E7B-BC14-57045B31E5A3}"/>
    <cellStyle name="Percent 13 3 5 2" xfId="4525" xr:uid="{6C220045-A5EC-46CD-BEB1-D4DA9699F2DE}"/>
    <cellStyle name="Percent 13 3 6" xfId="4024" xr:uid="{4686074B-2153-4E53-9E24-6EA192EC08C1}"/>
    <cellStyle name="Percent 13 3 7" xfId="3020" xr:uid="{74934278-9BED-4008-A718-5DBC690C8AD7}"/>
    <cellStyle name="Percent 13 4" xfId="2478" xr:uid="{00000000-0005-0000-0000-000064080000}"/>
    <cellStyle name="Percent 13 4 2" xfId="2479" xr:uid="{00000000-0005-0000-0000-000065080000}"/>
    <cellStyle name="Percent 13 4 2 2" xfId="3466" xr:uid="{96D917C6-2BFE-4936-8556-3D984038EF8F}"/>
    <cellStyle name="Percent 13 4 2 2 2" xfId="3969" xr:uid="{DA6C124F-73DD-4946-8247-A54621C26835}"/>
    <cellStyle name="Percent 13 4 2 2 2 2" xfId="4971" xr:uid="{3C76F109-AF9F-4DC9-822A-A46121E0855A}"/>
    <cellStyle name="Percent 13 4 2 2 3" xfId="4470" xr:uid="{BF3ECB01-5217-4C94-843F-5F93ACC53ACA}"/>
    <cellStyle name="Percent 13 4 2 3" xfId="3721" xr:uid="{86EE380E-CCC3-47D1-BF10-8A792F53A7BE}"/>
    <cellStyle name="Percent 13 4 2 3 2" xfId="4723" xr:uid="{758E0B23-1FDB-4C2D-8874-F31B01F34650}"/>
    <cellStyle name="Percent 13 4 2 4" xfId="4222" xr:uid="{9936AA7E-512D-4947-BC76-E0C7F74C3936}"/>
    <cellStyle name="Percent 13 4 2 5" xfId="3218" xr:uid="{9AFD5B62-4540-4824-AF76-D0CDA01949CC}"/>
    <cellStyle name="Percent 13 4 3" xfId="3342" xr:uid="{533A0884-635D-46F2-AA3A-7DEB72A48DB1}"/>
    <cellStyle name="Percent 13 4 3 2" xfId="3845" xr:uid="{77BED3F4-996E-4520-AC26-EF456558C9F8}"/>
    <cellStyle name="Percent 13 4 3 2 2" xfId="4847" xr:uid="{5CAD8B35-ADEB-4285-A0E7-1610BCFC1F05}"/>
    <cellStyle name="Percent 13 4 3 3" xfId="4346" xr:uid="{25B1521C-700A-457E-895E-56172697C5D6}"/>
    <cellStyle name="Percent 13 4 4" xfId="3597" xr:uid="{912C6F3B-8543-42FB-935F-DBE1F9C2E425}"/>
    <cellStyle name="Percent 13 4 4 2" xfId="4599" xr:uid="{F542944B-F379-440A-B116-4644A6E3C8D9}"/>
    <cellStyle name="Percent 13 4 5" xfId="4098" xr:uid="{23B81A44-71E5-44CD-A6E4-3098D95951C0}"/>
    <cellStyle name="Percent 13 4 6" xfId="3094" xr:uid="{F2D78058-1EFD-45C5-BA07-A073B9CD27EF}"/>
    <cellStyle name="Percent 13 5" xfId="2480" xr:uid="{00000000-0005-0000-0000-000066080000}"/>
    <cellStyle name="Percent 13 5 2" xfId="3350" xr:uid="{6974D64C-BB0A-4E62-8D70-3A0A314F4ACA}"/>
    <cellStyle name="Percent 13 5 2 2" xfId="3853" xr:uid="{F6DB2F5C-D11B-4834-A7C9-66FC96B7C008}"/>
    <cellStyle name="Percent 13 5 2 2 2" xfId="4855" xr:uid="{0E747099-09BD-4AF8-A22D-A35755EB6F30}"/>
    <cellStyle name="Percent 13 5 2 3" xfId="4354" xr:uid="{41BE1F2E-D086-4629-AECE-2708CCAD4450}"/>
    <cellStyle name="Percent 13 5 3" xfId="3605" xr:uid="{8484B3E8-D250-45B0-8333-53BAD37B6A2A}"/>
    <cellStyle name="Percent 13 5 3 2" xfId="4607" xr:uid="{106D6F6E-0B03-4A9E-BCD4-AF132C05147A}"/>
    <cellStyle name="Percent 13 5 4" xfId="4106" xr:uid="{ECE8C727-F1FD-4EBD-AD67-EE7F2DE1CC20}"/>
    <cellStyle name="Percent 13 5 5" xfId="3102" xr:uid="{996D035D-78E0-478A-A895-ABF971A8D87D}"/>
    <cellStyle name="Percent 13 6" xfId="2469" xr:uid="{00000000-0005-0000-0000-000067080000}"/>
    <cellStyle name="Percent 13 6 2" xfId="3729" xr:uid="{F73AED29-705F-46AA-B76A-0983ED2C8250}"/>
    <cellStyle name="Percent 13 6 2 2" xfId="4731" xr:uid="{0DC35800-B8C7-462F-A257-9A8733B3E9FF}"/>
    <cellStyle name="Percent 13 6 3" xfId="4230" xr:uid="{6122A257-5008-4EED-AA98-3EF1DC023459}"/>
    <cellStyle name="Percent 13 6 4" xfId="3226" xr:uid="{65C54663-FC9D-4676-B877-14F79156F37C}"/>
    <cellStyle name="Percent 13 7" xfId="3481" xr:uid="{A9A71B17-47D1-4BCC-BF23-F96111E1B496}"/>
    <cellStyle name="Percent 13 7 2" xfId="4483" xr:uid="{C37DD0DB-9B5C-4A84-9CE9-5BF241793325}"/>
    <cellStyle name="Percent 13 8" xfId="3982" xr:uid="{020736BB-451B-40FA-A63B-85E093559905}"/>
    <cellStyle name="Percent 13 9" xfId="2978" xr:uid="{45488162-5F6D-4E68-A2A3-F4C3F8CD4180}"/>
    <cellStyle name="Percent 14" xfId="1205" xr:uid="{00000000-0005-0000-0000-000068080000}"/>
    <cellStyle name="Percent 14 2" xfId="1639" xr:uid="{00000000-0005-0000-0000-000069080000}"/>
    <cellStyle name="Percent 15" xfId="1918" xr:uid="{00000000-0005-0000-0000-00006A080000}"/>
    <cellStyle name="Percent 15 2" xfId="2708" xr:uid="{00000000-0005-0000-0000-00006B080000}"/>
    <cellStyle name="Percent 16" xfId="2467" xr:uid="{00000000-0005-0000-0000-00006C080000}"/>
    <cellStyle name="Percent 16 2" xfId="2709" xr:uid="{00000000-0005-0000-0000-00006D080000}"/>
    <cellStyle name="Percent 17" xfId="2599" xr:uid="{00000000-0005-0000-0000-00006E080000}"/>
    <cellStyle name="Percent 17 2" xfId="2710" xr:uid="{00000000-0005-0000-0000-00006F080000}"/>
    <cellStyle name="Percent 18" xfId="2579" xr:uid="{00000000-0005-0000-0000-000070080000}"/>
    <cellStyle name="Percent 18 2" xfId="2711" xr:uid="{00000000-0005-0000-0000-000071080000}"/>
    <cellStyle name="Percent 19" xfId="2572" xr:uid="{00000000-0005-0000-0000-000072080000}"/>
    <cellStyle name="Percent 19 2" xfId="2712" xr:uid="{00000000-0005-0000-0000-000073080000}"/>
    <cellStyle name="Percent 2" xfId="558" xr:uid="{00000000-0005-0000-0000-000074080000}"/>
    <cellStyle name="Percent 2 2" xfId="630" xr:uid="{00000000-0005-0000-0000-000075080000}"/>
    <cellStyle name="Percent 2 2 2" xfId="2481" xr:uid="{00000000-0005-0000-0000-000076080000}"/>
    <cellStyle name="Percent 2 2 3" xfId="2884" xr:uid="{5563C8B2-CBFA-4C5F-9C92-541B4C99DFF5}"/>
    <cellStyle name="Percent 2 2 4" xfId="2956" xr:uid="{6F1573A4-4489-44EC-90E2-29962FF34AC6}"/>
    <cellStyle name="Percent 2 3" xfId="1217" xr:uid="{00000000-0005-0000-0000-000077080000}"/>
    <cellStyle name="Percent 2 3 2" xfId="2714" xr:uid="{00000000-0005-0000-0000-000078080000}"/>
    <cellStyle name="Percent 2 3 3" xfId="2713" xr:uid="{00000000-0005-0000-0000-000079080000}"/>
    <cellStyle name="Percent 2 4" xfId="2715" xr:uid="{00000000-0005-0000-0000-00007A080000}"/>
    <cellStyle name="Percent 2 5" xfId="2930" xr:uid="{1B439411-96AD-4491-A159-D581A6B0527E}"/>
    <cellStyle name="Percent 20" xfId="2639" xr:uid="{00000000-0005-0000-0000-00007B080000}"/>
    <cellStyle name="Percent 20 2" xfId="2716" xr:uid="{00000000-0005-0000-0000-00007C080000}"/>
    <cellStyle name="Percent 21" xfId="2640" xr:uid="{00000000-0005-0000-0000-00007D080000}"/>
    <cellStyle name="Percent 21 2" xfId="2717" xr:uid="{00000000-0005-0000-0000-00007E080000}"/>
    <cellStyle name="Percent 22" xfId="2657" xr:uid="{00000000-0005-0000-0000-00007F080000}"/>
    <cellStyle name="Percent 22 2" xfId="2718" xr:uid="{00000000-0005-0000-0000-000080080000}"/>
    <cellStyle name="Percent 23" xfId="2669" xr:uid="{00000000-0005-0000-0000-000081080000}"/>
    <cellStyle name="Percent 23 2" xfId="2719" xr:uid="{00000000-0005-0000-0000-000082080000}"/>
    <cellStyle name="Percent 24" xfId="2720" xr:uid="{00000000-0005-0000-0000-000083080000}"/>
    <cellStyle name="Percent 25" xfId="2721" xr:uid="{00000000-0005-0000-0000-000084080000}"/>
    <cellStyle name="Percent 26" xfId="2722" xr:uid="{00000000-0005-0000-0000-000085080000}"/>
    <cellStyle name="Percent 27" xfId="2723" xr:uid="{00000000-0005-0000-0000-000086080000}"/>
    <cellStyle name="Percent 28" xfId="2724" xr:uid="{00000000-0005-0000-0000-000087080000}"/>
    <cellStyle name="Percent 29" xfId="2725" xr:uid="{00000000-0005-0000-0000-000088080000}"/>
    <cellStyle name="Percent 3" xfId="626" xr:uid="{00000000-0005-0000-0000-000089080000}"/>
    <cellStyle name="Percent 3 2" xfId="1218" xr:uid="{00000000-0005-0000-0000-00008A080000}"/>
    <cellStyle name="Percent 3 2 2" xfId="2483" xr:uid="{00000000-0005-0000-0000-00008B080000}"/>
    <cellStyle name="Percent 3 2 3" xfId="2726" xr:uid="{00000000-0005-0000-0000-00008C080000}"/>
    <cellStyle name="Percent 3 2 4" xfId="2839" xr:uid="{627CBAA0-F84E-46F8-8880-1D3C04BA2943}"/>
    <cellStyle name="Percent 3 3" xfId="2484" xr:uid="{00000000-0005-0000-0000-00008D080000}"/>
    <cellStyle name="Percent 3 3 2" xfId="2727" xr:uid="{00000000-0005-0000-0000-00008E080000}"/>
    <cellStyle name="Percent 3 3 3" xfId="2821" xr:uid="{1EC2C56C-BB90-4EC1-8F80-5B91F24BAA89}"/>
    <cellStyle name="Percent 3 4" xfId="2485" xr:uid="{00000000-0005-0000-0000-00008F080000}"/>
    <cellStyle name="Percent 3 5" xfId="2486" xr:uid="{00000000-0005-0000-0000-000090080000}"/>
    <cellStyle name="Percent 3 6" xfId="2487" xr:uid="{00000000-0005-0000-0000-000091080000}"/>
    <cellStyle name="Percent 3 7" xfId="2482" xr:uid="{00000000-0005-0000-0000-000092080000}"/>
    <cellStyle name="Percent 3 8" xfId="2933" xr:uid="{60CF94F3-DEAC-49BE-A57A-9457B3B45A2D}"/>
    <cellStyle name="Percent 30" xfId="2733" xr:uid="{00000000-0005-0000-0000-000093080000}"/>
    <cellStyle name="Percent 30 2" xfId="2831" xr:uid="{4AC58B40-E08D-4C76-96E5-786B9E261680}"/>
    <cellStyle name="Percent 31" xfId="2744" xr:uid="{00000000-0005-0000-0000-000094080000}"/>
    <cellStyle name="Percent 32" xfId="2745" xr:uid="{00000000-0005-0000-0000-000095080000}"/>
    <cellStyle name="Percent 33" xfId="2743" xr:uid="{00000000-0005-0000-0000-000096080000}"/>
    <cellStyle name="Percent 34" xfId="2748" xr:uid="{00000000-0005-0000-0000-000097080000}"/>
    <cellStyle name="Percent 34 2" xfId="2967" xr:uid="{0361A149-408C-49EB-A15F-E8AE4B2A3023}"/>
    <cellStyle name="Percent 35" xfId="2765" xr:uid="{00000000-0005-0000-0000-000098080000}"/>
    <cellStyle name="Percent 36" xfId="2768" xr:uid="{00000000-0005-0000-0000-000099080000}"/>
    <cellStyle name="Percent 37" xfId="2782" xr:uid="{00000000-0005-0000-0000-00009A080000}"/>
    <cellStyle name="Percent 38" xfId="2786" xr:uid="{00000000-0005-0000-0000-00009B080000}"/>
    <cellStyle name="Percent 39" xfId="2783" xr:uid="{00000000-0005-0000-0000-00009C080000}"/>
    <cellStyle name="Percent 4" xfId="619" xr:uid="{00000000-0005-0000-0000-00009D080000}"/>
    <cellStyle name="Percent 4 2" xfId="1219" xr:uid="{00000000-0005-0000-0000-00009E080000}"/>
    <cellStyle name="Percent 4 2 2" xfId="2489" xr:uid="{00000000-0005-0000-0000-00009F080000}"/>
    <cellStyle name="Percent 4 2 3" xfId="2825" xr:uid="{014F62B3-5BAB-4920-A16F-88A016E34ECA}"/>
    <cellStyle name="Percent 4 3" xfId="2490" xr:uid="{00000000-0005-0000-0000-0000A0080000}"/>
    <cellStyle name="Percent 4 4" xfId="2491" xr:uid="{00000000-0005-0000-0000-0000A1080000}"/>
    <cellStyle name="Percent 4 5" xfId="2488" xr:uid="{00000000-0005-0000-0000-0000A2080000}"/>
    <cellStyle name="Percent 4 6" xfId="2898" xr:uid="{62D39130-91FC-4462-BA25-4133E70ACEB2}"/>
    <cellStyle name="Percent 4 7" xfId="2937" xr:uid="{68B7B530-8174-4544-B47A-63086C72267E}"/>
    <cellStyle name="Percent 4 8" xfId="2960" xr:uid="{17FB40AC-EC67-4DE1-98C4-4CC76C61CF52}"/>
    <cellStyle name="Percent 40" xfId="2788" xr:uid="{00000000-0005-0000-0000-0000A3080000}"/>
    <cellStyle name="Percent 41" xfId="2787" xr:uid="{00000000-0005-0000-0000-0000A4080000}"/>
    <cellStyle name="Percent 42" xfId="2789" xr:uid="{00000000-0005-0000-0000-0000A5080000}"/>
    <cellStyle name="Percent 43" xfId="2806" xr:uid="{00000000-0005-0000-0000-0000A6080000}"/>
    <cellStyle name="Percent 44" xfId="2809" xr:uid="{00000000-0005-0000-0000-0000A7080000}"/>
    <cellStyle name="Percent 45" xfId="2814" xr:uid="{00000000-0005-0000-0000-0000A8080000}"/>
    <cellStyle name="Percent 46" xfId="2816" xr:uid="{34CEE42D-116A-4F75-8048-AD87BE06375D}"/>
    <cellStyle name="Percent 47" xfId="2918" xr:uid="{5EA424A0-1719-46B0-B329-626FA678A346}"/>
    <cellStyle name="Percent 48" xfId="2969" xr:uid="{DADC50A1-95DB-4F65-9C25-F96F25EAA678}"/>
    <cellStyle name="Percent 5" xfId="649" xr:uid="{00000000-0005-0000-0000-0000A9080000}"/>
    <cellStyle name="Percent 5 10" xfId="2766" xr:uid="{00000000-0005-0000-0000-0000AA080000}"/>
    <cellStyle name="Percent 5 11" xfId="2784" xr:uid="{00000000-0005-0000-0000-0000AB080000}"/>
    <cellStyle name="Percent 5 12" xfId="2906" xr:uid="{495555F9-5D17-410E-BAAD-0EADD5CCD9EF}"/>
    <cellStyle name="Percent 5 2" xfId="1221" xr:uid="{00000000-0005-0000-0000-0000AC080000}"/>
    <cellStyle name="Percent 5 2 2" xfId="2892" xr:uid="{9B56BA73-BFAB-4207-9A08-9A38F0108756}"/>
    <cellStyle name="Percent 5 3" xfId="1222" xr:uid="{00000000-0005-0000-0000-0000AD080000}"/>
    <cellStyle name="Percent 5 4" xfId="1220" xr:uid="{00000000-0005-0000-0000-0000AE080000}"/>
    <cellStyle name="Percent 5 5" xfId="2600" xr:uid="{00000000-0005-0000-0000-0000AF080000}"/>
    <cellStyle name="Percent 5 6" xfId="2641" xr:uid="{00000000-0005-0000-0000-0000B0080000}"/>
    <cellStyle name="Percent 5 7" xfId="2658" xr:uid="{00000000-0005-0000-0000-0000B1080000}"/>
    <cellStyle name="Percent 5 8" xfId="2670" xr:uid="{00000000-0005-0000-0000-0000B2080000}"/>
    <cellStyle name="Percent 5 9" xfId="2746" xr:uid="{00000000-0005-0000-0000-0000B3080000}"/>
    <cellStyle name="Percent 6" xfId="632" xr:uid="{00000000-0005-0000-0000-0000B4080000}"/>
    <cellStyle name="Percent 6 10" xfId="2767" xr:uid="{00000000-0005-0000-0000-0000B5080000}"/>
    <cellStyle name="Percent 6 11" xfId="2785" xr:uid="{00000000-0005-0000-0000-0000B6080000}"/>
    <cellStyle name="Percent 6 12" xfId="2910" xr:uid="{07BC2B86-FD18-4D81-B79F-2E97BB183993}"/>
    <cellStyle name="Percent 6 2" xfId="1224" xr:uid="{00000000-0005-0000-0000-0000B7080000}"/>
    <cellStyle name="Percent 6 3" xfId="1225" xr:uid="{00000000-0005-0000-0000-0000B8080000}"/>
    <cellStyle name="Percent 6 4" xfId="1223" xr:uid="{00000000-0005-0000-0000-0000B9080000}"/>
    <cellStyle name="Percent 6 5" xfId="2601" xr:uid="{00000000-0005-0000-0000-0000BA080000}"/>
    <cellStyle name="Percent 6 6" xfId="2642" xr:uid="{00000000-0005-0000-0000-0000BB080000}"/>
    <cellStyle name="Percent 6 7" xfId="2659" xr:uid="{00000000-0005-0000-0000-0000BC080000}"/>
    <cellStyle name="Percent 6 8" xfId="2671" xr:uid="{00000000-0005-0000-0000-0000BD080000}"/>
    <cellStyle name="Percent 6 9" xfId="2747" xr:uid="{00000000-0005-0000-0000-0000BE080000}"/>
    <cellStyle name="Percent 7" xfId="648" xr:uid="{00000000-0005-0000-0000-0000BF080000}"/>
    <cellStyle name="Percent 7 2" xfId="1226" xr:uid="{00000000-0005-0000-0000-0000C0080000}"/>
    <cellStyle name="Percent 7 3" xfId="2492" xr:uid="{00000000-0005-0000-0000-0000C1080000}"/>
    <cellStyle name="Percent 7 4" xfId="2911" xr:uid="{5EF03CDD-F030-4F40-BD1A-5EFB2C1C2ADC}"/>
    <cellStyle name="Percent 8" xfId="633" xr:uid="{00000000-0005-0000-0000-0000C2080000}"/>
    <cellStyle name="Percent 8 2" xfId="1227" xr:uid="{00000000-0005-0000-0000-0000C3080000}"/>
    <cellStyle name="Percent 8 3" xfId="2493" xr:uid="{00000000-0005-0000-0000-0000C4080000}"/>
    <cellStyle name="Percent 9" xfId="647" xr:uid="{00000000-0005-0000-0000-0000C5080000}"/>
    <cellStyle name="Percent 9 2" xfId="1228" xr:uid="{00000000-0005-0000-0000-0000C6080000}"/>
    <cellStyle name="Percent 9 3" xfId="2494" xr:uid="{00000000-0005-0000-0000-0000C7080000}"/>
    <cellStyle name="Percent Hard" xfId="559" xr:uid="{00000000-0005-0000-0000-0000C8080000}"/>
    <cellStyle name="Percent Hard 2" xfId="1229" xr:uid="{00000000-0005-0000-0000-0000C9080000}"/>
    <cellStyle name="Percentage" xfId="1230" xr:uid="{00000000-0005-0000-0000-0000CA080000}"/>
    <cellStyle name="Percentage 2" xfId="1231" xr:uid="{00000000-0005-0000-0000-0000CB080000}"/>
    <cellStyle name="Percentage 3" xfId="1232" xr:uid="{00000000-0005-0000-0000-0000CC080000}"/>
    <cellStyle name="Percentage 4" xfId="1233" xr:uid="{00000000-0005-0000-0000-0000CD080000}"/>
    <cellStyle name="PercentSales" xfId="560" xr:uid="{00000000-0005-0000-0000-0000CE080000}"/>
    <cellStyle name="pf" xfId="1234" xr:uid="{00000000-0005-0000-0000-0000CF080000}"/>
    <cellStyle name="Pound" xfId="1235" xr:uid="{00000000-0005-0000-0000-0000D0080000}"/>
    <cellStyle name="Pound [1]" xfId="1236" xr:uid="{00000000-0005-0000-0000-0000D1080000}"/>
    <cellStyle name="Pound [2]" xfId="1237" xr:uid="{00000000-0005-0000-0000-0000D2080000}"/>
    <cellStyle name="Pourcentage 2" xfId="2944" xr:uid="{94C9A13D-7BF4-4709-B7E9-E68CF0C4665E}"/>
    <cellStyle name="Power Price" xfId="561" xr:uid="{00000000-0005-0000-0000-0000D3080000}"/>
    <cellStyle name="pp" xfId="1238" xr:uid="{00000000-0005-0000-0000-0000D4080000}"/>
    <cellStyle name="ppp" xfId="1239" xr:uid="{00000000-0005-0000-0000-0000D5080000}"/>
    <cellStyle name="Present Value" xfId="562" xr:uid="{00000000-0005-0000-0000-0000D6080000}"/>
    <cellStyle name="Price" xfId="1240" xr:uid="{00000000-0005-0000-0000-0000D7080000}"/>
    <cellStyle name="Price 2" xfId="1241" xr:uid="{00000000-0005-0000-0000-0000D8080000}"/>
    <cellStyle name="Product Title" xfId="1242" xr:uid="{00000000-0005-0000-0000-0000D9080000}"/>
    <cellStyle name="PSChar" xfId="563" xr:uid="{00000000-0005-0000-0000-0000DA080000}"/>
    <cellStyle name="PSChar 10" xfId="2922" xr:uid="{58B3EDB3-8244-45BB-BD33-646D4B686534}"/>
    <cellStyle name="PSChar 2" xfId="2495" xr:uid="{00000000-0005-0000-0000-0000DB080000}"/>
    <cellStyle name="PSChar 2 2" xfId="2496" xr:uid="{00000000-0005-0000-0000-0000DC080000}"/>
    <cellStyle name="PSChar 2 3" xfId="2497" xr:uid="{00000000-0005-0000-0000-0000DD080000}"/>
    <cellStyle name="PSChar 3" xfId="2498" xr:uid="{00000000-0005-0000-0000-0000DE080000}"/>
    <cellStyle name="PSChar 3 2" xfId="2499" xr:uid="{00000000-0005-0000-0000-0000DF080000}"/>
    <cellStyle name="PSChar 4" xfId="2500" xr:uid="{00000000-0005-0000-0000-0000E0080000}"/>
    <cellStyle name="PSChar 5" xfId="2501" xr:uid="{00000000-0005-0000-0000-0000E1080000}"/>
    <cellStyle name="PSChar 6" xfId="2502" xr:uid="{00000000-0005-0000-0000-0000E2080000}"/>
    <cellStyle name="PSChar 7" xfId="2603" xr:uid="{00000000-0005-0000-0000-0000E3080000}"/>
    <cellStyle name="PSChar 8" xfId="2604" xr:uid="{00000000-0005-0000-0000-0000E4080000}"/>
    <cellStyle name="PSChar 9" xfId="2605" xr:uid="{00000000-0005-0000-0000-0000E5080000}"/>
    <cellStyle name="PSDate" xfId="564" xr:uid="{00000000-0005-0000-0000-0000E6080000}"/>
    <cellStyle name="PSDate 10" xfId="2923" xr:uid="{472AFDC4-2809-4270-98EE-7914C92C06A9}"/>
    <cellStyle name="PSDate 2" xfId="2503" xr:uid="{00000000-0005-0000-0000-0000E7080000}"/>
    <cellStyle name="PSDate 2 2" xfId="2504" xr:uid="{00000000-0005-0000-0000-0000E8080000}"/>
    <cellStyle name="PSDate 2 3" xfId="2505" xr:uid="{00000000-0005-0000-0000-0000E9080000}"/>
    <cellStyle name="PSDate 3" xfId="2506" xr:uid="{00000000-0005-0000-0000-0000EA080000}"/>
    <cellStyle name="PSDate 3 2" xfId="2507" xr:uid="{00000000-0005-0000-0000-0000EB080000}"/>
    <cellStyle name="PSDate 4" xfId="2508" xr:uid="{00000000-0005-0000-0000-0000EC080000}"/>
    <cellStyle name="PSDate 5" xfId="2509" xr:uid="{00000000-0005-0000-0000-0000ED080000}"/>
    <cellStyle name="PSDate 6" xfId="2510" xr:uid="{00000000-0005-0000-0000-0000EE080000}"/>
    <cellStyle name="PSDate 7" xfId="2607" xr:uid="{00000000-0005-0000-0000-0000EF080000}"/>
    <cellStyle name="PSDate 8" xfId="2608" xr:uid="{00000000-0005-0000-0000-0000F0080000}"/>
    <cellStyle name="PSDate 9" xfId="2609" xr:uid="{00000000-0005-0000-0000-0000F1080000}"/>
    <cellStyle name="PSDec" xfId="565" xr:uid="{00000000-0005-0000-0000-0000F2080000}"/>
    <cellStyle name="PSDec 10" xfId="2924" xr:uid="{BA4DA736-8C7E-43B7-9851-3C52E35185EE}"/>
    <cellStyle name="PSDec 2" xfId="2511" xr:uid="{00000000-0005-0000-0000-0000F3080000}"/>
    <cellStyle name="PSDec 2 2" xfId="2512" xr:uid="{00000000-0005-0000-0000-0000F4080000}"/>
    <cellStyle name="PSDec 2 3" xfId="2513" xr:uid="{00000000-0005-0000-0000-0000F5080000}"/>
    <cellStyle name="PSDec 3" xfId="2514" xr:uid="{00000000-0005-0000-0000-0000F6080000}"/>
    <cellStyle name="PSDec 3 2" xfId="2515" xr:uid="{00000000-0005-0000-0000-0000F7080000}"/>
    <cellStyle name="PSDec 4" xfId="2516" xr:uid="{00000000-0005-0000-0000-0000F8080000}"/>
    <cellStyle name="PSDec 5" xfId="2517" xr:uid="{00000000-0005-0000-0000-0000F9080000}"/>
    <cellStyle name="PSDec 6" xfId="2518" xr:uid="{00000000-0005-0000-0000-0000FA080000}"/>
    <cellStyle name="PSDec 7" xfId="2610" xr:uid="{00000000-0005-0000-0000-0000FB080000}"/>
    <cellStyle name="PSDec 8" xfId="2611" xr:uid="{00000000-0005-0000-0000-0000FC080000}"/>
    <cellStyle name="PSDec 9" xfId="2612" xr:uid="{00000000-0005-0000-0000-0000FD080000}"/>
    <cellStyle name="PSHeading" xfId="566" xr:uid="{00000000-0005-0000-0000-0000FE080000}"/>
    <cellStyle name="PSHeading 10" xfId="2519" xr:uid="{00000000-0005-0000-0000-0000FF080000}"/>
    <cellStyle name="PSHeading 11" xfId="2520" xr:uid="{00000000-0005-0000-0000-000000090000}"/>
    <cellStyle name="PSHeading 12" xfId="2925" xr:uid="{9B016ED1-1AB7-41D9-8409-239AFF999F8B}"/>
    <cellStyle name="PSHeading 2" xfId="2521" xr:uid="{00000000-0005-0000-0000-000001090000}"/>
    <cellStyle name="PSHeading 2 2" xfId="2522" xr:uid="{00000000-0005-0000-0000-000002090000}"/>
    <cellStyle name="PSHeading 2 3" xfId="2523" xr:uid="{00000000-0005-0000-0000-000003090000}"/>
    <cellStyle name="PSHeading 2_108 Summary" xfId="2524" xr:uid="{00000000-0005-0000-0000-000004090000}"/>
    <cellStyle name="PSHeading 3" xfId="2525" xr:uid="{00000000-0005-0000-0000-000005090000}"/>
    <cellStyle name="PSHeading 3 2" xfId="2526" xr:uid="{00000000-0005-0000-0000-000006090000}"/>
    <cellStyle name="PSHeading 3_108 Summary" xfId="2527" xr:uid="{00000000-0005-0000-0000-000007090000}"/>
    <cellStyle name="PSHeading 4" xfId="2528" xr:uid="{00000000-0005-0000-0000-000008090000}"/>
    <cellStyle name="PSHeading 5" xfId="2529" xr:uid="{00000000-0005-0000-0000-000009090000}"/>
    <cellStyle name="PSHeading 6" xfId="2530" xr:uid="{00000000-0005-0000-0000-00000A090000}"/>
    <cellStyle name="PSHeading 7" xfId="2531" xr:uid="{00000000-0005-0000-0000-00000B090000}"/>
    <cellStyle name="PSHeading 8" xfId="2532" xr:uid="{00000000-0005-0000-0000-00000C090000}"/>
    <cellStyle name="PSHeading 9" xfId="2533" xr:uid="{00000000-0005-0000-0000-00000D090000}"/>
    <cellStyle name="PSHeading_101 check" xfId="2534" xr:uid="{00000000-0005-0000-0000-00000E090000}"/>
    <cellStyle name="PSInt" xfId="567" xr:uid="{00000000-0005-0000-0000-00000F090000}"/>
    <cellStyle name="PSInt 10" xfId="2926" xr:uid="{3069DE00-3896-4450-A6C4-AA711BE83C82}"/>
    <cellStyle name="PSInt 2" xfId="2535" xr:uid="{00000000-0005-0000-0000-000010090000}"/>
    <cellStyle name="PSInt 2 2" xfId="2536" xr:uid="{00000000-0005-0000-0000-000011090000}"/>
    <cellStyle name="PSInt 2 3" xfId="2537" xr:uid="{00000000-0005-0000-0000-000012090000}"/>
    <cellStyle name="PSInt 3" xfId="2538" xr:uid="{00000000-0005-0000-0000-000013090000}"/>
    <cellStyle name="PSInt 3 2" xfId="2539" xr:uid="{00000000-0005-0000-0000-000014090000}"/>
    <cellStyle name="PSInt 4" xfId="2540" xr:uid="{00000000-0005-0000-0000-000015090000}"/>
    <cellStyle name="PSInt 5" xfId="2541" xr:uid="{00000000-0005-0000-0000-000016090000}"/>
    <cellStyle name="PSInt 6" xfId="2542" xr:uid="{00000000-0005-0000-0000-000017090000}"/>
    <cellStyle name="PSInt 7" xfId="2613" xr:uid="{00000000-0005-0000-0000-000018090000}"/>
    <cellStyle name="PSInt 8" xfId="2614" xr:uid="{00000000-0005-0000-0000-000019090000}"/>
    <cellStyle name="PSInt 9" xfId="2615" xr:uid="{00000000-0005-0000-0000-00001A090000}"/>
    <cellStyle name="PSSpacer" xfId="568" xr:uid="{00000000-0005-0000-0000-00001B090000}"/>
    <cellStyle name="PSSpacer 2" xfId="2543" xr:uid="{00000000-0005-0000-0000-00001C090000}"/>
    <cellStyle name="PSSpacer 2 2" xfId="2544" xr:uid="{00000000-0005-0000-0000-00001D090000}"/>
    <cellStyle name="PSSpacer 2 3" xfId="2545" xr:uid="{00000000-0005-0000-0000-00001E090000}"/>
    <cellStyle name="PSSpacer 3" xfId="2546" xr:uid="{00000000-0005-0000-0000-00001F090000}"/>
    <cellStyle name="PSSpacer 3 2" xfId="2547" xr:uid="{00000000-0005-0000-0000-000020090000}"/>
    <cellStyle name="PSSpacer 4" xfId="2548" xr:uid="{00000000-0005-0000-0000-000021090000}"/>
    <cellStyle name="PSSpacer 5" xfId="2549" xr:uid="{00000000-0005-0000-0000-000022090000}"/>
    <cellStyle name="PSSpacer 6" xfId="2550" xr:uid="{00000000-0005-0000-0000-000023090000}"/>
    <cellStyle name="PSSpacer 7" xfId="2927" xr:uid="{A1DCBC8A-4551-4D53-B66D-5B4646B97B0C}"/>
    <cellStyle name="pt" xfId="1243" xr:uid="{00000000-0005-0000-0000-000024090000}"/>
    <cellStyle name="ptit" xfId="1244" xr:uid="{00000000-0005-0000-0000-000025090000}"/>
    <cellStyle name="r" xfId="1245" xr:uid="{00000000-0005-0000-0000-000026090000}"/>
    <cellStyle name="rat" xfId="1246" xr:uid="{00000000-0005-0000-0000-000027090000}"/>
    <cellStyle name="rat 2" xfId="1247" xr:uid="{00000000-0005-0000-0000-000028090000}"/>
    <cellStyle name="rate" xfId="1248" xr:uid="{00000000-0005-0000-0000-000029090000}"/>
    <cellStyle name="rate 2" xfId="1249" xr:uid="{00000000-0005-0000-0000-00002A090000}"/>
    <cellStyle name="rate 3" xfId="1250" xr:uid="{00000000-0005-0000-0000-00002B090000}"/>
    <cellStyle name="rate 4" xfId="1251" xr:uid="{00000000-0005-0000-0000-00002C090000}"/>
    <cellStyle name="Ratio" xfId="1252" xr:uid="{00000000-0005-0000-0000-00002D090000}"/>
    <cellStyle name="Red font" xfId="569" xr:uid="{00000000-0005-0000-0000-00002E090000}"/>
    <cellStyle name="ReportHeader" xfId="1253" xr:uid="{00000000-0005-0000-0000-00002F090000}"/>
    <cellStyle name="RISKbigPercent" xfId="1254" xr:uid="{00000000-0005-0000-0000-000030090000}"/>
    <cellStyle name="RISKblandrEdge" xfId="1255" xr:uid="{00000000-0005-0000-0000-000031090000}"/>
    <cellStyle name="RISKblCorner" xfId="1256" xr:uid="{00000000-0005-0000-0000-000032090000}"/>
    <cellStyle name="RISKbottomEdge" xfId="1257" xr:uid="{00000000-0005-0000-0000-000033090000}"/>
    <cellStyle name="RISKbrCorner" xfId="1258" xr:uid="{00000000-0005-0000-0000-000034090000}"/>
    <cellStyle name="RISKdarkBoxed" xfId="1259" xr:uid="{00000000-0005-0000-0000-000035090000}"/>
    <cellStyle name="RISKdarkShade" xfId="1260" xr:uid="{00000000-0005-0000-0000-000036090000}"/>
    <cellStyle name="RISKdbottomEdge" xfId="1261" xr:uid="{00000000-0005-0000-0000-000037090000}"/>
    <cellStyle name="RISKdrightEdge" xfId="1262" xr:uid="{00000000-0005-0000-0000-000038090000}"/>
    <cellStyle name="RISKdurationTime" xfId="1263" xr:uid="{00000000-0005-0000-0000-000039090000}"/>
    <cellStyle name="RISKinNumber" xfId="1264" xr:uid="{00000000-0005-0000-0000-00003A090000}"/>
    <cellStyle name="RISKlandrEdge" xfId="1265" xr:uid="{00000000-0005-0000-0000-00003B090000}"/>
    <cellStyle name="RISKleftEdge" xfId="1266" xr:uid="{00000000-0005-0000-0000-00003C090000}"/>
    <cellStyle name="RISKlightBoxed" xfId="1267" xr:uid="{00000000-0005-0000-0000-00003D090000}"/>
    <cellStyle name="RISKltandbEdge" xfId="1268" xr:uid="{00000000-0005-0000-0000-00003E090000}"/>
    <cellStyle name="RISKnormBoxed" xfId="1269" xr:uid="{00000000-0005-0000-0000-00003F090000}"/>
    <cellStyle name="RISKnormCenter" xfId="1270" xr:uid="{00000000-0005-0000-0000-000040090000}"/>
    <cellStyle name="RISKnormHeading" xfId="1271" xr:uid="{00000000-0005-0000-0000-000041090000}"/>
    <cellStyle name="RISKnormItal" xfId="1272" xr:uid="{00000000-0005-0000-0000-000042090000}"/>
    <cellStyle name="RISKnormLabel" xfId="1273" xr:uid="{00000000-0005-0000-0000-000043090000}"/>
    <cellStyle name="RISKnormShade" xfId="1274" xr:uid="{00000000-0005-0000-0000-000044090000}"/>
    <cellStyle name="RISKnormTitle" xfId="1275" xr:uid="{00000000-0005-0000-0000-000045090000}"/>
    <cellStyle name="RISKoutNumber" xfId="1276" xr:uid="{00000000-0005-0000-0000-000046090000}"/>
    <cellStyle name="RISKrightEdge" xfId="1277" xr:uid="{00000000-0005-0000-0000-000047090000}"/>
    <cellStyle name="RISKrtandbEdge" xfId="1278" xr:uid="{00000000-0005-0000-0000-000048090000}"/>
    <cellStyle name="RISKssTime" xfId="1279" xr:uid="{00000000-0005-0000-0000-000049090000}"/>
    <cellStyle name="RISKtandbEdge" xfId="1280" xr:uid="{00000000-0005-0000-0000-00004A090000}"/>
    <cellStyle name="RISKtlandrEdge" xfId="1281" xr:uid="{00000000-0005-0000-0000-00004B090000}"/>
    <cellStyle name="RISKtlCorner" xfId="1282" xr:uid="{00000000-0005-0000-0000-00004C090000}"/>
    <cellStyle name="RISKtopEdge" xfId="1283" xr:uid="{00000000-0005-0000-0000-00004D090000}"/>
    <cellStyle name="RISKtrCorner" xfId="1284" xr:uid="{00000000-0005-0000-0000-00004E090000}"/>
    <cellStyle name="Row Heading" xfId="1285" xr:uid="{00000000-0005-0000-0000-00004F090000}"/>
    <cellStyle name="Row Title 1" xfId="1286" xr:uid="{00000000-0005-0000-0000-000050090000}"/>
    <cellStyle name="Row Title 2" xfId="1287" xr:uid="{00000000-0005-0000-0000-000051090000}"/>
    <cellStyle name="Row Title 3" xfId="1288" xr:uid="{00000000-0005-0000-0000-000052090000}"/>
    <cellStyle name="Row Total" xfId="1289" xr:uid="{00000000-0005-0000-0000-000053090000}"/>
    <cellStyle name="s" xfId="1290" xr:uid="{00000000-0005-0000-0000-000054090000}"/>
    <cellStyle name="s_AcquisitionFinanceFrontSheet" xfId="1291" xr:uid="{00000000-0005-0000-0000-000055090000}"/>
    <cellStyle name="s_ad3" xfId="1292" xr:uid="{00000000-0005-0000-0000-000056090000}"/>
    <cellStyle name="s_ad3_1" xfId="1293" xr:uid="{00000000-0005-0000-0000-000057090000}"/>
    <cellStyle name="s_ad3_2" xfId="1294" xr:uid="{00000000-0005-0000-0000-000058090000}"/>
    <cellStyle name="s_ad5" xfId="1295" xr:uid="{00000000-0005-0000-0000-000059090000}"/>
    <cellStyle name="s_ad5_1" xfId="1296" xr:uid="{00000000-0005-0000-0000-00005A090000}"/>
    <cellStyle name="s_asko1" xfId="1297" xr:uid="{00000000-0005-0000-0000-00005B090000}"/>
    <cellStyle name="s_asko1_1" xfId="1298" xr:uid="{00000000-0005-0000-0000-00005C090000}"/>
    <cellStyle name="s_Assumptions" xfId="1299" xr:uid="{00000000-0005-0000-0000-00005D090000}"/>
    <cellStyle name="s_B_S_Ratios _B" xfId="1300" xr:uid="{00000000-0005-0000-0000-00005E090000}"/>
    <cellStyle name="s_B_S_Ratios_T" xfId="1301" xr:uid="{00000000-0005-0000-0000-00005F090000}"/>
    <cellStyle name="s_btr_2" xfId="1302" xr:uid="{00000000-0005-0000-0000-000060090000}"/>
    <cellStyle name="s_btr_2_1" xfId="1303" xr:uid="{00000000-0005-0000-0000-000061090000}"/>
    <cellStyle name="s_btr_2_2" xfId="1304" xr:uid="{00000000-0005-0000-0000-000062090000}"/>
    <cellStyle name="s_btr_3" xfId="1305" xr:uid="{00000000-0005-0000-0000-000063090000}"/>
    <cellStyle name="s_btr_3_1" xfId="1306" xr:uid="{00000000-0005-0000-0000-000064090000}"/>
    <cellStyle name="s_Bullet model 122" xfId="1307" xr:uid="{00000000-0005-0000-0000-000065090000}"/>
    <cellStyle name="s_Buy Back Model_adapted" xfId="1308" xr:uid="{00000000-0005-0000-0000-000066090000}"/>
    <cellStyle name="s_Cases (2)" xfId="1309" xr:uid="{00000000-0005-0000-0000-000067090000}"/>
    <cellStyle name="s_Cases (2)_1" xfId="1310" xr:uid="{00000000-0005-0000-0000-000068090000}"/>
    <cellStyle name="s_dccmod1" xfId="1311" xr:uid="{00000000-0005-0000-0000-000069090000}"/>
    <cellStyle name="s_dccmod1_1" xfId="1312" xr:uid="{00000000-0005-0000-0000-00006A090000}"/>
    <cellStyle name="s_dccmod1_2" xfId="1313" xr:uid="{00000000-0005-0000-0000-00006B090000}"/>
    <cellStyle name="s_dcf" xfId="1314" xr:uid="{00000000-0005-0000-0000-00006C090000}"/>
    <cellStyle name="s_dcf_1" xfId="1315" xr:uid="{00000000-0005-0000-0000-00006D090000}"/>
    <cellStyle name="s_DCFLBO Code" xfId="1316" xr:uid="{00000000-0005-0000-0000-00006E090000}"/>
    <cellStyle name="s_DCFLBO Code_1" xfId="1317" xr:uid="{00000000-0005-0000-0000-00006F090000}"/>
    <cellStyle name="s_Definc_dcf_Industries_270301_ma" xfId="1318" xr:uid="{00000000-0005-0000-0000-000070090000}"/>
    <cellStyle name="s_Dilution" xfId="1319" xr:uid="{00000000-0005-0000-0000-000071090000}"/>
    <cellStyle name="s_Earnings (2)" xfId="1320" xr:uid="{00000000-0005-0000-0000-000072090000}"/>
    <cellStyle name="s_Earnings (2)_1" xfId="1321" xr:uid="{00000000-0005-0000-0000-000073090000}"/>
    <cellStyle name="s_Earnings (2)_2" xfId="1322" xr:uid="{00000000-0005-0000-0000-000074090000}"/>
    <cellStyle name="s_Final Model2" xfId="1323" xr:uid="{00000000-0005-0000-0000-000075090000}"/>
    <cellStyle name="s_Final Model2_1" xfId="1324" xr:uid="{00000000-0005-0000-0000-000076090000}"/>
    <cellStyle name="s_FINALWOOLMODEL" xfId="1325" xr:uid="{00000000-0005-0000-0000-000077090000}"/>
    <cellStyle name="s_FINALWOOLMODEL_1" xfId="1326" xr:uid="{00000000-0005-0000-0000-000078090000}"/>
    <cellStyle name="s_Financials_B" xfId="1327" xr:uid="{00000000-0005-0000-0000-000079090000}"/>
    <cellStyle name="s_Financials_T" xfId="1328" xr:uid="{00000000-0005-0000-0000-00007A090000}"/>
    <cellStyle name="s_Grandvision_LBO2" xfId="1329" xr:uid="{00000000-0005-0000-0000-00007B090000}"/>
    <cellStyle name="s_Grouse+Pelican" xfId="1330" xr:uid="{00000000-0005-0000-0000-00007C090000}"/>
    <cellStyle name="s_Grouse+Pelican 2" xfId="1331" xr:uid="{00000000-0005-0000-0000-00007D090000}"/>
    <cellStyle name="s_LBO" xfId="1332" xr:uid="{00000000-0005-0000-0000-00007E090000}"/>
    <cellStyle name="s_LBO_1" xfId="1333" xr:uid="{00000000-0005-0000-0000-00007F090000}"/>
    <cellStyle name="s_LBO_2" xfId="1334" xr:uid="{00000000-0005-0000-0000-000080090000}"/>
    <cellStyle name="s_lbo1" xfId="1335" xr:uid="{00000000-0005-0000-0000-000081090000}"/>
    <cellStyle name="s_lbo1_1" xfId="1336" xr:uid="{00000000-0005-0000-0000-000082090000}"/>
    <cellStyle name="s_lbo1_2" xfId="1337" xr:uid="{00000000-0005-0000-0000-000083090000}"/>
    <cellStyle name="s_lbo3" xfId="1338" xr:uid="{00000000-0005-0000-0000-000084090000}"/>
    <cellStyle name="s_lbo3_1" xfId="1339" xr:uid="{00000000-0005-0000-0000-000085090000}"/>
    <cellStyle name="s_LBO5" xfId="1340" xr:uid="{00000000-0005-0000-0000-000086090000}"/>
    <cellStyle name="s_LBO5_1" xfId="1341" xr:uid="{00000000-0005-0000-0000-000087090000}"/>
    <cellStyle name="s_Matrix_B" xfId="1342" xr:uid="{00000000-0005-0000-0000-000088090000}"/>
    <cellStyle name="s_Matrix_T" xfId="1343" xr:uid="{00000000-0005-0000-0000-000089090000}"/>
    <cellStyle name="s_Merger" xfId="1344" xr:uid="{00000000-0005-0000-0000-00008A090000}"/>
    <cellStyle name="s_model1" xfId="1345" xr:uid="{00000000-0005-0000-0000-00008B090000}"/>
    <cellStyle name="s_model1_1" xfId="1346" xr:uid="{00000000-0005-0000-0000-00008C090000}"/>
    <cellStyle name="s_model1_2" xfId="1347" xr:uid="{00000000-0005-0000-0000-00008D090000}"/>
    <cellStyle name="s_model19" xfId="1348" xr:uid="{00000000-0005-0000-0000-00008E090000}"/>
    <cellStyle name="s_model19_1" xfId="1349" xr:uid="{00000000-0005-0000-0000-00008F090000}"/>
    <cellStyle name="s_model2" xfId="1350" xr:uid="{00000000-0005-0000-0000-000090090000}"/>
    <cellStyle name="s_model6" xfId="1351" xr:uid="{00000000-0005-0000-0000-000091090000}"/>
    <cellStyle name="s_model6_1" xfId="1352" xr:uid="{00000000-0005-0000-0000-000092090000}"/>
    <cellStyle name="s_model6_2" xfId="1353" xr:uid="{00000000-0005-0000-0000-000093090000}"/>
    <cellStyle name="s_P_L_Ratios" xfId="1354" xr:uid="{00000000-0005-0000-0000-000094090000}"/>
    <cellStyle name="s_P_L_Ratios_B" xfId="1355" xr:uid="{00000000-0005-0000-0000-000095090000}"/>
    <cellStyle name="s_Paint 18 - MC" xfId="1356" xr:uid="{00000000-0005-0000-0000-000096090000}"/>
    <cellStyle name="s_RECESSA" xfId="1357" xr:uid="{00000000-0005-0000-0000-000097090000}"/>
    <cellStyle name="s_RECESSA_1" xfId="1358" xr:uid="{00000000-0005-0000-0000-000098090000}"/>
    <cellStyle name="s_S_By_S" xfId="1359" xr:uid="{00000000-0005-0000-0000-000099090000}"/>
    <cellStyle name="s_saft_1" xfId="1360" xr:uid="{00000000-0005-0000-0000-00009A090000}"/>
    <cellStyle name="s_saft_1_1" xfId="1361" xr:uid="{00000000-0005-0000-0000-00009B090000}"/>
    <cellStyle name="s_saft_1_2" xfId="1362" xr:uid="{00000000-0005-0000-0000-00009C090000}"/>
    <cellStyle name="s_Sheet5" xfId="1363" xr:uid="{00000000-0005-0000-0000-00009D090000}"/>
    <cellStyle name="s_Valuation " xfId="1364" xr:uid="{00000000-0005-0000-0000-00009E090000}"/>
    <cellStyle name="s_WACC benchmarking" xfId="1365" xr:uid="{00000000-0005-0000-0000-00009F090000}"/>
    <cellStyle name="s_WACC benchmarking 2" xfId="1366" xr:uid="{00000000-0005-0000-0000-0000A0090000}"/>
    <cellStyle name="s_West Ham (2)" xfId="1367" xr:uid="{00000000-0005-0000-0000-0000A1090000}"/>
    <cellStyle name="s_West Ham (2)_1" xfId="1368" xr:uid="{00000000-0005-0000-0000-0000A2090000}"/>
    <cellStyle name="s_West Ham (2)_2" xfId="1369" xr:uid="{00000000-0005-0000-0000-0000A3090000}"/>
    <cellStyle name="s_Westham (2)" xfId="1370" xr:uid="{00000000-0005-0000-0000-0000A4090000}"/>
    <cellStyle name="s_Westham (2)_1" xfId="1371" xr:uid="{00000000-0005-0000-0000-0000A5090000}"/>
    <cellStyle name="s_Westham (2)_2" xfId="1372" xr:uid="{00000000-0005-0000-0000-0000A6090000}"/>
    <cellStyle name="s_Wool_01_07_12_1999" xfId="1373" xr:uid="{00000000-0005-0000-0000-0000A7090000}"/>
    <cellStyle name="s_Wool_01_07_12_1999_1" xfId="1374" xr:uid="{00000000-0005-0000-0000-0000A8090000}"/>
    <cellStyle name="s_Wool_01_07_12_1999_2" xfId="1375" xr:uid="{00000000-0005-0000-0000-0000A9090000}"/>
    <cellStyle name="s_Wool_14_12_1999_2" xfId="1376" xr:uid="{00000000-0005-0000-0000-0000AA090000}"/>
    <cellStyle name="s_Wool_14_12_1999_2_1" xfId="1377" xr:uid="{00000000-0005-0000-0000-0000AB090000}"/>
    <cellStyle name="s_Wool_14_12_1999_2_2" xfId="1378" xr:uid="{00000000-0005-0000-0000-0000AC090000}"/>
    <cellStyle name="s_Wool_15_02_2000" xfId="1379" xr:uid="{00000000-0005-0000-0000-0000AD090000}"/>
    <cellStyle name="s_Wool_15_02_2000_1" xfId="1380" xr:uid="{00000000-0005-0000-0000-0000AE090000}"/>
    <cellStyle name="s_Wool_15_02_2000_2" xfId="1381" xr:uid="{00000000-0005-0000-0000-0000AF090000}"/>
    <cellStyle name="s_Wool_28_01_2000_02" xfId="1382" xr:uid="{00000000-0005-0000-0000-0000B0090000}"/>
    <cellStyle name="s_Wool_28_01_2000_02_1" xfId="1383" xr:uid="{00000000-0005-0000-0000-0000B1090000}"/>
    <cellStyle name="s_Wool_28_01_2000_02_2" xfId="1384" xr:uid="{00000000-0005-0000-0000-0000B2090000}"/>
    <cellStyle name="s_WoolEuro_12_04_2000_02" xfId="1385" xr:uid="{00000000-0005-0000-0000-0000B3090000}"/>
    <cellStyle name="s_WoolEuro_12_04_2000_02_1" xfId="1386" xr:uid="{00000000-0005-0000-0000-0000B4090000}"/>
    <cellStyle name="s_WoolEuro_12_04_2000_02_2" xfId="1387" xr:uid="{00000000-0005-0000-0000-0000B5090000}"/>
    <cellStyle name="s_WoolEuro_17_03_2000" xfId="1388" xr:uid="{00000000-0005-0000-0000-0000B6090000}"/>
    <cellStyle name="s_WoolEuro_17_03_2000_1" xfId="1389" xr:uid="{00000000-0005-0000-0000-0000B7090000}"/>
    <cellStyle name="s_WoolEuro_20_03_2000_3" xfId="1390" xr:uid="{00000000-0005-0000-0000-0000B8090000}"/>
    <cellStyle name="s_WoolEuro_20_03_2000_3_1" xfId="1391" xr:uid="{00000000-0005-0000-0000-0000B9090000}"/>
    <cellStyle name="s_WoolEuroEx_14_04_2000_01" xfId="1392" xr:uid="{00000000-0005-0000-0000-0000BA090000}"/>
    <cellStyle name="s_WoolEuroEx_14_04_2000_01_1" xfId="1393" xr:uid="{00000000-0005-0000-0000-0000BB090000}"/>
    <cellStyle name="Salomon Logo" xfId="570" xr:uid="{00000000-0005-0000-0000-0000BC090000}"/>
    <cellStyle name="SAPBEXaggData" xfId="1394" xr:uid="{00000000-0005-0000-0000-0000BD090000}"/>
    <cellStyle name="SAPBEXaggData 2" xfId="1395" xr:uid="{00000000-0005-0000-0000-0000BE090000}"/>
    <cellStyle name="SAPBEXaggData 3" xfId="1396" xr:uid="{00000000-0005-0000-0000-0000BF090000}"/>
    <cellStyle name="SAPBEXaggDataEmph" xfId="1397" xr:uid="{00000000-0005-0000-0000-0000C0090000}"/>
    <cellStyle name="SAPBEXaggItem" xfId="1398" xr:uid="{00000000-0005-0000-0000-0000C1090000}"/>
    <cellStyle name="SAPBEXaggItem 2" xfId="1399" xr:uid="{00000000-0005-0000-0000-0000C2090000}"/>
    <cellStyle name="SAPBEXaggItem 3" xfId="1400" xr:uid="{00000000-0005-0000-0000-0000C3090000}"/>
    <cellStyle name="SAPBEXaggItemX" xfId="1401" xr:uid="{00000000-0005-0000-0000-0000C4090000}"/>
    <cellStyle name="SAPBEXaggItemX 2" xfId="1402" xr:uid="{00000000-0005-0000-0000-0000C5090000}"/>
    <cellStyle name="SAPBEXaggItemX 3" xfId="1403" xr:uid="{00000000-0005-0000-0000-0000C6090000}"/>
    <cellStyle name="SAPBEXchaText" xfId="1404" xr:uid="{00000000-0005-0000-0000-0000C7090000}"/>
    <cellStyle name="SAPBEXchaText 2" xfId="1405" xr:uid="{00000000-0005-0000-0000-0000C8090000}"/>
    <cellStyle name="SAPBEXchaText 3" xfId="1406" xr:uid="{00000000-0005-0000-0000-0000C9090000}"/>
    <cellStyle name="SAPBEXchaText 4" xfId="1407" xr:uid="{00000000-0005-0000-0000-0000CA090000}"/>
    <cellStyle name="SAPBEXexcBad7" xfId="1408" xr:uid="{00000000-0005-0000-0000-0000CB090000}"/>
    <cellStyle name="SAPBEXexcBad7 2" xfId="1409" xr:uid="{00000000-0005-0000-0000-0000CC090000}"/>
    <cellStyle name="SAPBEXexcBad7 3" xfId="1410" xr:uid="{00000000-0005-0000-0000-0000CD090000}"/>
    <cellStyle name="SAPBEXexcBad8" xfId="1411" xr:uid="{00000000-0005-0000-0000-0000CE090000}"/>
    <cellStyle name="SAPBEXexcBad8 2" xfId="1412" xr:uid="{00000000-0005-0000-0000-0000CF090000}"/>
    <cellStyle name="SAPBEXexcBad8 3" xfId="1413" xr:uid="{00000000-0005-0000-0000-0000D0090000}"/>
    <cellStyle name="SAPBEXexcBad9" xfId="1414" xr:uid="{00000000-0005-0000-0000-0000D1090000}"/>
    <cellStyle name="SAPBEXexcBad9 2" xfId="1415" xr:uid="{00000000-0005-0000-0000-0000D2090000}"/>
    <cellStyle name="SAPBEXexcBad9 3" xfId="1416" xr:uid="{00000000-0005-0000-0000-0000D3090000}"/>
    <cellStyle name="SAPBEXexcCritical4" xfId="1417" xr:uid="{00000000-0005-0000-0000-0000D4090000}"/>
    <cellStyle name="SAPBEXexcCritical4 2" xfId="1418" xr:uid="{00000000-0005-0000-0000-0000D5090000}"/>
    <cellStyle name="SAPBEXexcCritical4 3" xfId="1419" xr:uid="{00000000-0005-0000-0000-0000D6090000}"/>
    <cellStyle name="SAPBEXexcCritical5" xfId="1420" xr:uid="{00000000-0005-0000-0000-0000D7090000}"/>
    <cellStyle name="SAPBEXexcCritical5 2" xfId="1421" xr:uid="{00000000-0005-0000-0000-0000D8090000}"/>
    <cellStyle name="SAPBEXexcCritical5 3" xfId="1422" xr:uid="{00000000-0005-0000-0000-0000D9090000}"/>
    <cellStyle name="SAPBEXexcCritical6" xfId="1423" xr:uid="{00000000-0005-0000-0000-0000DA090000}"/>
    <cellStyle name="SAPBEXexcCritical6 2" xfId="1424" xr:uid="{00000000-0005-0000-0000-0000DB090000}"/>
    <cellStyle name="SAPBEXexcCritical6 3" xfId="1425" xr:uid="{00000000-0005-0000-0000-0000DC090000}"/>
    <cellStyle name="SAPBEXexcGood1" xfId="1426" xr:uid="{00000000-0005-0000-0000-0000DD090000}"/>
    <cellStyle name="SAPBEXexcGood1 2" xfId="1427" xr:uid="{00000000-0005-0000-0000-0000DE090000}"/>
    <cellStyle name="SAPBEXexcGood1 3" xfId="1428" xr:uid="{00000000-0005-0000-0000-0000DF090000}"/>
    <cellStyle name="SAPBEXexcGood2" xfId="1429" xr:uid="{00000000-0005-0000-0000-0000E0090000}"/>
    <cellStyle name="SAPBEXexcGood2 2" xfId="1430" xr:uid="{00000000-0005-0000-0000-0000E1090000}"/>
    <cellStyle name="SAPBEXexcGood2 3" xfId="1431" xr:uid="{00000000-0005-0000-0000-0000E2090000}"/>
    <cellStyle name="SAPBEXexcGood3" xfId="1432" xr:uid="{00000000-0005-0000-0000-0000E3090000}"/>
    <cellStyle name="SAPBEXexcGood3 2" xfId="1433" xr:uid="{00000000-0005-0000-0000-0000E4090000}"/>
    <cellStyle name="SAPBEXexcGood3 3" xfId="1434" xr:uid="{00000000-0005-0000-0000-0000E5090000}"/>
    <cellStyle name="SAPBEXfilterDrill" xfId="1435" xr:uid="{00000000-0005-0000-0000-0000E6090000}"/>
    <cellStyle name="SAPBEXfilterItem" xfId="1436" xr:uid="{00000000-0005-0000-0000-0000E7090000}"/>
    <cellStyle name="SAPBEXfilterItem 2" xfId="1437" xr:uid="{00000000-0005-0000-0000-0000E8090000}"/>
    <cellStyle name="SAPBEXfilterItem 3" xfId="1438" xr:uid="{00000000-0005-0000-0000-0000E9090000}"/>
    <cellStyle name="SAPBEXfilterText" xfId="1439" xr:uid="{00000000-0005-0000-0000-0000EA090000}"/>
    <cellStyle name="SAPBEXformats" xfId="1440" xr:uid="{00000000-0005-0000-0000-0000EB090000}"/>
    <cellStyle name="SAPBEXformats 2" xfId="1441" xr:uid="{00000000-0005-0000-0000-0000EC090000}"/>
    <cellStyle name="SAPBEXformats 3" xfId="1442" xr:uid="{00000000-0005-0000-0000-0000ED090000}"/>
    <cellStyle name="SAPBEXformats 4" xfId="1443" xr:uid="{00000000-0005-0000-0000-0000EE090000}"/>
    <cellStyle name="SAPBEXheaderItem" xfId="1444" xr:uid="{00000000-0005-0000-0000-0000EF090000}"/>
    <cellStyle name="SAPBEXheaderText" xfId="1445" xr:uid="{00000000-0005-0000-0000-0000F0090000}"/>
    <cellStyle name="SAPBEXHLevel0" xfId="1446" xr:uid="{00000000-0005-0000-0000-0000F1090000}"/>
    <cellStyle name="SAPBEXHLevel0 2" xfId="1447" xr:uid="{00000000-0005-0000-0000-0000F2090000}"/>
    <cellStyle name="SAPBEXHLevel0 3" xfId="1448" xr:uid="{00000000-0005-0000-0000-0000F3090000}"/>
    <cellStyle name="SAPBEXHLevel0 4" xfId="1449" xr:uid="{00000000-0005-0000-0000-0000F4090000}"/>
    <cellStyle name="SAPBEXHLevel0X" xfId="1450" xr:uid="{00000000-0005-0000-0000-0000F5090000}"/>
    <cellStyle name="SAPBEXHLevel0X 2" xfId="1451" xr:uid="{00000000-0005-0000-0000-0000F6090000}"/>
    <cellStyle name="SAPBEXHLevel0X 3" xfId="1452" xr:uid="{00000000-0005-0000-0000-0000F7090000}"/>
    <cellStyle name="SAPBEXHLevel0X 4" xfId="1453" xr:uid="{00000000-0005-0000-0000-0000F8090000}"/>
    <cellStyle name="SAPBEXHLevel1" xfId="1454" xr:uid="{00000000-0005-0000-0000-0000F9090000}"/>
    <cellStyle name="SAPBEXHLevel1 2" xfId="1455" xr:uid="{00000000-0005-0000-0000-0000FA090000}"/>
    <cellStyle name="SAPBEXHLevel1 3" xfId="1456" xr:uid="{00000000-0005-0000-0000-0000FB090000}"/>
    <cellStyle name="SAPBEXHLevel1 4" xfId="1457" xr:uid="{00000000-0005-0000-0000-0000FC090000}"/>
    <cellStyle name="SAPBEXHLevel1X" xfId="1458" xr:uid="{00000000-0005-0000-0000-0000FD090000}"/>
    <cellStyle name="SAPBEXHLevel1X 2" xfId="1459" xr:uid="{00000000-0005-0000-0000-0000FE090000}"/>
    <cellStyle name="SAPBEXHLevel1X 3" xfId="1460" xr:uid="{00000000-0005-0000-0000-0000FF090000}"/>
    <cellStyle name="SAPBEXHLevel1X 4" xfId="1461" xr:uid="{00000000-0005-0000-0000-0000000A0000}"/>
    <cellStyle name="SAPBEXHLevel2" xfId="1462" xr:uid="{00000000-0005-0000-0000-0000010A0000}"/>
    <cellStyle name="SAPBEXHLevel2 2" xfId="1463" xr:uid="{00000000-0005-0000-0000-0000020A0000}"/>
    <cellStyle name="SAPBEXHLevel2 3" xfId="1464" xr:uid="{00000000-0005-0000-0000-0000030A0000}"/>
    <cellStyle name="SAPBEXHLevel2 4" xfId="1465" xr:uid="{00000000-0005-0000-0000-0000040A0000}"/>
    <cellStyle name="SAPBEXHLevel2X" xfId="1466" xr:uid="{00000000-0005-0000-0000-0000050A0000}"/>
    <cellStyle name="SAPBEXHLevel2X 2" xfId="1467" xr:uid="{00000000-0005-0000-0000-0000060A0000}"/>
    <cellStyle name="SAPBEXHLevel2X 3" xfId="1468" xr:uid="{00000000-0005-0000-0000-0000070A0000}"/>
    <cellStyle name="SAPBEXHLevel2X 4" xfId="1469" xr:uid="{00000000-0005-0000-0000-0000080A0000}"/>
    <cellStyle name="SAPBEXHLevel3" xfId="1470" xr:uid="{00000000-0005-0000-0000-0000090A0000}"/>
    <cellStyle name="SAPBEXHLevel3 2" xfId="1471" xr:uid="{00000000-0005-0000-0000-00000A0A0000}"/>
    <cellStyle name="SAPBEXHLevel3 3" xfId="1472" xr:uid="{00000000-0005-0000-0000-00000B0A0000}"/>
    <cellStyle name="SAPBEXHLevel3 4" xfId="1473" xr:uid="{00000000-0005-0000-0000-00000C0A0000}"/>
    <cellStyle name="SAPBEXHLevel3X" xfId="1474" xr:uid="{00000000-0005-0000-0000-00000D0A0000}"/>
    <cellStyle name="SAPBEXHLevel3X 2" xfId="1475" xr:uid="{00000000-0005-0000-0000-00000E0A0000}"/>
    <cellStyle name="SAPBEXHLevel3X 3" xfId="1476" xr:uid="{00000000-0005-0000-0000-00000F0A0000}"/>
    <cellStyle name="SAPBEXHLevel3X 4" xfId="1477" xr:uid="{00000000-0005-0000-0000-0000100A0000}"/>
    <cellStyle name="SAPBEXresData" xfId="1478" xr:uid="{00000000-0005-0000-0000-0000110A0000}"/>
    <cellStyle name="SAPBEXresData 2" xfId="1479" xr:uid="{00000000-0005-0000-0000-0000120A0000}"/>
    <cellStyle name="SAPBEXresData 3" xfId="1480" xr:uid="{00000000-0005-0000-0000-0000130A0000}"/>
    <cellStyle name="SAPBEXresDataEmph" xfId="1481" xr:uid="{00000000-0005-0000-0000-0000140A0000}"/>
    <cellStyle name="SAPBEXresItem" xfId="1482" xr:uid="{00000000-0005-0000-0000-0000150A0000}"/>
    <cellStyle name="SAPBEXresItem 2" xfId="1483" xr:uid="{00000000-0005-0000-0000-0000160A0000}"/>
    <cellStyle name="SAPBEXresItem 3" xfId="1484" xr:uid="{00000000-0005-0000-0000-0000170A0000}"/>
    <cellStyle name="SAPBEXresItemX" xfId="1485" xr:uid="{00000000-0005-0000-0000-0000180A0000}"/>
    <cellStyle name="SAPBEXresItemX 2" xfId="1486" xr:uid="{00000000-0005-0000-0000-0000190A0000}"/>
    <cellStyle name="SAPBEXresItemX 3" xfId="1487" xr:uid="{00000000-0005-0000-0000-00001A0A0000}"/>
    <cellStyle name="SAPBEXstdData" xfId="1488" xr:uid="{00000000-0005-0000-0000-00001B0A0000}"/>
    <cellStyle name="SAPBEXstdData 2" xfId="1489" xr:uid="{00000000-0005-0000-0000-00001C0A0000}"/>
    <cellStyle name="SAPBEXstdData 3" xfId="1490" xr:uid="{00000000-0005-0000-0000-00001D0A0000}"/>
    <cellStyle name="SAPBEXstdDataEmph" xfId="1491" xr:uid="{00000000-0005-0000-0000-00001E0A0000}"/>
    <cellStyle name="SAPBEXstdItem" xfId="1492" xr:uid="{00000000-0005-0000-0000-00001F0A0000}"/>
    <cellStyle name="SAPBEXstdItem 2" xfId="1493" xr:uid="{00000000-0005-0000-0000-0000200A0000}"/>
    <cellStyle name="SAPBEXstdItem 3" xfId="1494" xr:uid="{00000000-0005-0000-0000-0000210A0000}"/>
    <cellStyle name="SAPBEXstdItem 4" xfId="1495" xr:uid="{00000000-0005-0000-0000-0000220A0000}"/>
    <cellStyle name="SAPBEXstdItemX" xfId="1496" xr:uid="{00000000-0005-0000-0000-0000230A0000}"/>
    <cellStyle name="SAPBEXstdItemX 2" xfId="1497" xr:uid="{00000000-0005-0000-0000-0000240A0000}"/>
    <cellStyle name="SAPBEXstdItemX 3" xfId="1498" xr:uid="{00000000-0005-0000-0000-0000250A0000}"/>
    <cellStyle name="SAPBEXstdItemX 4" xfId="1499" xr:uid="{00000000-0005-0000-0000-0000260A0000}"/>
    <cellStyle name="SAPBEXtitle" xfId="1500" xr:uid="{00000000-0005-0000-0000-0000270A0000}"/>
    <cellStyle name="SAPBEXundefined" xfId="1501" xr:uid="{00000000-0005-0000-0000-0000280A0000}"/>
    <cellStyle name="sd" xfId="1502" xr:uid="{00000000-0005-0000-0000-0000290A0000}"/>
    <cellStyle name="SecSubTitle" xfId="1503" xr:uid="{00000000-0005-0000-0000-00002A0A0000}"/>
    <cellStyle name="Section Heading-Large" xfId="571" xr:uid="{00000000-0005-0000-0000-00002B0A0000}"/>
    <cellStyle name="Section Heading-Small" xfId="572" xr:uid="{00000000-0005-0000-0000-00002C0A0000}"/>
    <cellStyle name="Section Number" xfId="1504" xr:uid="{00000000-0005-0000-0000-00002D0A0000}"/>
    <cellStyle name="Section Title" xfId="1505" xr:uid="{00000000-0005-0000-0000-00002E0A0000}"/>
    <cellStyle name="SecTitle" xfId="1506" xr:uid="{00000000-0005-0000-0000-00002F0A0000}"/>
    <cellStyle name="sf" xfId="1507" xr:uid="{00000000-0005-0000-0000-0000300A0000}"/>
    <cellStyle name="sff" xfId="1508" xr:uid="{00000000-0005-0000-0000-0000310A0000}"/>
    <cellStyle name="Shaded" xfId="573" xr:uid="{00000000-0005-0000-0000-0000320A0000}"/>
    <cellStyle name="Shaded 2" xfId="1509" xr:uid="{00000000-0005-0000-0000-0000330A0000}"/>
    <cellStyle name="Shading" xfId="1510" xr:uid="{00000000-0005-0000-0000-0000340A0000}"/>
    <cellStyle name="Shading 2" xfId="1511" xr:uid="{00000000-0005-0000-0000-0000350A0000}"/>
    <cellStyle name="Single Accounting" xfId="1512" xr:uid="{00000000-0005-0000-0000-0000360A0000}"/>
    <cellStyle name="Small Cost" xfId="1513" xr:uid="{00000000-0005-0000-0000-0000370A0000}"/>
    <cellStyle name="Small Cost 2" xfId="1514" xr:uid="{00000000-0005-0000-0000-0000380A0000}"/>
    <cellStyle name="Small Cost 3" xfId="1515" xr:uid="{00000000-0005-0000-0000-0000390A0000}"/>
    <cellStyle name="Small Cost 4" xfId="1516" xr:uid="{00000000-0005-0000-0000-00003A0A0000}"/>
    <cellStyle name="Small Currency" xfId="1517" xr:uid="{00000000-0005-0000-0000-00003B0A0000}"/>
    <cellStyle name="Small Currency 2" xfId="1518" xr:uid="{00000000-0005-0000-0000-00003C0A0000}"/>
    <cellStyle name="Small Currency 3" xfId="1519" xr:uid="{00000000-0005-0000-0000-00003D0A0000}"/>
    <cellStyle name="Small Currency 4" xfId="1520" xr:uid="{00000000-0005-0000-0000-00003E0A0000}"/>
    <cellStyle name="Small Number" xfId="1521" xr:uid="{00000000-0005-0000-0000-00003F0A0000}"/>
    <cellStyle name="Small Percentage" xfId="1522" xr:uid="{00000000-0005-0000-0000-0000400A0000}"/>
    <cellStyle name="Small Percentage 2" xfId="1523" xr:uid="{00000000-0005-0000-0000-0000410A0000}"/>
    <cellStyle name="Small Percentage 3" xfId="1524" xr:uid="{00000000-0005-0000-0000-0000420A0000}"/>
    <cellStyle name="Small Percentage 4" xfId="1525" xr:uid="{00000000-0005-0000-0000-0000430A0000}"/>
    <cellStyle name="ss" xfId="1526" xr:uid="{00000000-0005-0000-0000-0000440A0000}"/>
    <cellStyle name="ssp " xfId="1527" xr:uid="{00000000-0005-0000-0000-0000450A0000}"/>
    <cellStyle name="st" xfId="1528" xr:uid="{00000000-0005-0000-0000-0000460A0000}"/>
    <cellStyle name="st 2" xfId="1529" xr:uid="{00000000-0005-0000-0000-0000470A0000}"/>
    <cellStyle name="Standaard_Sheet1" xfId="1530" xr:uid="{00000000-0005-0000-0000-0000480A0000}"/>
    <cellStyle name="Standard_311299 freie Spitze" xfId="1531" xr:uid="{00000000-0005-0000-0000-0000490A0000}"/>
    <cellStyle name="Style 1" xfId="574" xr:uid="{00000000-0005-0000-0000-00004A0A0000}"/>
    <cellStyle name="Style 1 2" xfId="1533" xr:uid="{00000000-0005-0000-0000-00004B0A0000}"/>
    <cellStyle name="Style 1 3" xfId="1534" xr:uid="{00000000-0005-0000-0000-00004C0A0000}"/>
    <cellStyle name="Style 1 4" xfId="1535" xr:uid="{00000000-0005-0000-0000-00004D0A0000}"/>
    <cellStyle name="Style 1 5" xfId="1532" xr:uid="{00000000-0005-0000-0000-00004E0A0000}"/>
    <cellStyle name="Style 1 6" xfId="1889" xr:uid="{00000000-0005-0000-0000-00004F0A0000}"/>
    <cellStyle name="Style 2" xfId="575" xr:uid="{00000000-0005-0000-0000-0000500A0000}"/>
    <cellStyle name="Style 2 2" xfId="1890" xr:uid="{00000000-0005-0000-0000-0000510A0000}"/>
    <cellStyle name="Style 3" xfId="576" xr:uid="{00000000-0005-0000-0000-0000520A0000}"/>
    <cellStyle name="Style 3 2" xfId="1891" xr:uid="{00000000-0005-0000-0000-0000530A0000}"/>
    <cellStyle name="Style 4" xfId="577" xr:uid="{00000000-0005-0000-0000-0000540A0000}"/>
    <cellStyle name="Style 4 2" xfId="1892" xr:uid="{00000000-0005-0000-0000-0000550A0000}"/>
    <cellStyle name="STYLE1" xfId="1536" xr:uid="{00000000-0005-0000-0000-0000560A0000}"/>
    <cellStyle name="STYLE1 2" xfId="1537" xr:uid="{00000000-0005-0000-0000-0000570A0000}"/>
    <cellStyle name="STYLE2" xfId="1538" xr:uid="{00000000-0005-0000-0000-0000580A0000}"/>
    <cellStyle name="STYLE2 2" xfId="1539" xr:uid="{00000000-0005-0000-0000-0000590A0000}"/>
    <cellStyle name="STYLE2 2 2" xfId="1540" xr:uid="{00000000-0005-0000-0000-00005A0A0000}"/>
    <cellStyle name="STYLE2 2 3" xfId="1541" xr:uid="{00000000-0005-0000-0000-00005B0A0000}"/>
    <cellStyle name="STYLE2 3" xfId="1542" xr:uid="{00000000-0005-0000-0000-00005C0A0000}"/>
    <cellStyle name="STYLE2 4" xfId="1543" xr:uid="{00000000-0005-0000-0000-00005D0A0000}"/>
    <cellStyle name="STYLE3" xfId="1544" xr:uid="{00000000-0005-0000-0000-00005E0A0000}"/>
    <cellStyle name="STYLE4" xfId="1545" xr:uid="{00000000-0005-0000-0000-00005F0A0000}"/>
    <cellStyle name="STYLE4 2" xfId="1546" xr:uid="{00000000-0005-0000-0000-0000600A0000}"/>
    <cellStyle name="STYLE4 2 2" xfId="1547" xr:uid="{00000000-0005-0000-0000-0000610A0000}"/>
    <cellStyle name="STYLE4 2 3" xfId="1548" xr:uid="{00000000-0005-0000-0000-0000620A0000}"/>
    <cellStyle name="STYLE4 3" xfId="1549" xr:uid="{00000000-0005-0000-0000-0000630A0000}"/>
    <cellStyle name="STYLE4 4" xfId="1550" xr:uid="{00000000-0005-0000-0000-0000640A0000}"/>
    <cellStyle name="STYLE5" xfId="1551" xr:uid="{00000000-0005-0000-0000-0000650A0000}"/>
    <cellStyle name="STYLE6" xfId="1552" xr:uid="{00000000-0005-0000-0000-0000660A0000}"/>
    <cellStyle name="STYLE7" xfId="1553" xr:uid="{00000000-0005-0000-0000-0000670A0000}"/>
    <cellStyle name="STYLE8" xfId="1554" xr:uid="{00000000-0005-0000-0000-0000680A0000}"/>
    <cellStyle name="SubTot" xfId="1555" xr:uid="{00000000-0005-0000-0000-0000690A0000}"/>
    <cellStyle name="SubTot 2" xfId="1556" xr:uid="{00000000-0005-0000-0000-00006A0A0000}"/>
    <cellStyle name="SubTotal" xfId="578" xr:uid="{00000000-0005-0000-0000-00006B0A0000}"/>
    <cellStyle name="summation" xfId="579" xr:uid="{00000000-0005-0000-0000-00006C0A0000}"/>
    <cellStyle name="t" xfId="1557" xr:uid="{00000000-0005-0000-0000-00006D0A0000}"/>
    <cellStyle name="t 2" xfId="1558" xr:uid="{00000000-0005-0000-0000-00006E0A0000}"/>
    <cellStyle name="t#" xfId="1559" xr:uid="{00000000-0005-0000-0000-00006F0A0000}"/>
    <cellStyle name="t_Manager" xfId="1560" xr:uid="{00000000-0005-0000-0000-0000700A0000}"/>
    <cellStyle name="t_Manager 2" xfId="1561" xr:uid="{00000000-0005-0000-0000-0000710A0000}"/>
    <cellStyle name="t_Valuation" xfId="1562" xr:uid="{00000000-0005-0000-0000-0000720A0000}"/>
    <cellStyle name="t_Valuation 2" xfId="1563" xr:uid="{00000000-0005-0000-0000-0000730A0000}"/>
    <cellStyle name="t_WACC benchmarking" xfId="1564" xr:uid="{00000000-0005-0000-0000-0000740A0000}"/>
    <cellStyle name="t_WACC benchmarking 2" xfId="1565" xr:uid="{00000000-0005-0000-0000-0000750A0000}"/>
    <cellStyle name="t1" xfId="1566" xr:uid="{00000000-0005-0000-0000-0000760A0000}"/>
    <cellStyle name="t1 2" xfId="1567" xr:uid="{00000000-0005-0000-0000-0000770A0000}"/>
    <cellStyle name="Table (Normal)" xfId="4981" xr:uid="{14641B99-A74F-436F-9194-FC00293E8366}"/>
    <cellStyle name="Table body numbers" xfId="2618" xr:uid="{00000000-0005-0000-0000-0000780A0000}"/>
    <cellStyle name="Table body text" xfId="2619" xr:uid="{00000000-0005-0000-0000-0000790A0000}"/>
    <cellStyle name="Table Col Head" xfId="580" xr:uid="{00000000-0005-0000-0000-00007A0A0000}"/>
    <cellStyle name="Table footer - notes" xfId="2620" xr:uid="{00000000-0005-0000-0000-00007B0A0000}"/>
    <cellStyle name="Table footer - source-notes" xfId="2621" xr:uid="{00000000-0005-0000-0000-00007C0A0000}"/>
    <cellStyle name="Table Head" xfId="581" xr:uid="{00000000-0005-0000-0000-00007D0A0000}"/>
    <cellStyle name="Table Head 2" xfId="1569" xr:uid="{00000000-0005-0000-0000-00007E0A0000}"/>
    <cellStyle name="Table Head 3" xfId="1568" xr:uid="{00000000-0005-0000-0000-00007F0A0000}"/>
    <cellStyle name="Table Head Aligned" xfId="582" xr:uid="{00000000-0005-0000-0000-0000800A0000}"/>
    <cellStyle name="Table Head Blue" xfId="583" xr:uid="{00000000-0005-0000-0000-0000810A0000}"/>
    <cellStyle name="Table Head Green" xfId="584" xr:uid="{00000000-0005-0000-0000-0000820A0000}"/>
    <cellStyle name="Table Head_AccessGroup 012509 v3" xfId="1570" xr:uid="{00000000-0005-0000-0000-0000830A0000}"/>
    <cellStyle name="Table Heading" xfId="585" xr:uid="{00000000-0005-0000-0000-0000840A0000}"/>
    <cellStyle name="Table heading 10" xfId="2752" xr:uid="{00000000-0005-0000-0000-0000850A0000}"/>
    <cellStyle name="Table Heading 2" xfId="1572" xr:uid="{00000000-0005-0000-0000-0000860A0000}"/>
    <cellStyle name="Table heading 3" xfId="2622" xr:uid="{00000000-0005-0000-0000-0000870A0000}"/>
    <cellStyle name="Table heading 4" xfId="2628" xr:uid="{00000000-0005-0000-0000-0000880A0000}"/>
    <cellStyle name="Table heading 5" xfId="2630" xr:uid="{00000000-0005-0000-0000-0000890A0000}"/>
    <cellStyle name="Table heading 6" xfId="2646" xr:uid="{00000000-0005-0000-0000-00008A0A0000}"/>
    <cellStyle name="Table heading 7" xfId="2648" xr:uid="{00000000-0005-0000-0000-00008B0A0000}"/>
    <cellStyle name="Table heading 8" xfId="2660" xr:uid="{00000000-0005-0000-0000-00008C0A0000}"/>
    <cellStyle name="Table heading 9" xfId="2672" xr:uid="{00000000-0005-0000-0000-00008D0A0000}"/>
    <cellStyle name="Table number-column heading (right)" xfId="2623" xr:uid="{00000000-0005-0000-0000-00008E0A0000}"/>
    <cellStyle name="Table Source" xfId="1573" xr:uid="{00000000-0005-0000-0000-00008F0A0000}"/>
    <cellStyle name="Table Sub Head" xfId="586" xr:uid="{00000000-0005-0000-0000-0000900A0000}"/>
    <cellStyle name="Table Sub Head 2" xfId="1574" xr:uid="{00000000-0005-0000-0000-0000910A0000}"/>
    <cellStyle name="Table Text" xfId="587" xr:uid="{00000000-0005-0000-0000-0000920A0000}"/>
    <cellStyle name="Table Text 2" xfId="1575" xr:uid="{00000000-0005-0000-0000-0000930A0000}"/>
    <cellStyle name="Table text-column heading (left)" xfId="2624" xr:uid="{00000000-0005-0000-0000-0000940A0000}"/>
    <cellStyle name="Table Title" xfId="588" xr:uid="{00000000-0005-0000-0000-0000950A0000}"/>
    <cellStyle name="Table Title 2" xfId="1577" xr:uid="{00000000-0005-0000-0000-0000960A0000}"/>
    <cellStyle name="Table Title 3" xfId="1576" xr:uid="{00000000-0005-0000-0000-0000970A0000}"/>
    <cellStyle name="Table title 4" xfId="2905" xr:uid="{BDC170BC-DFA8-41F1-81C3-4BD3E2EAF10F}"/>
    <cellStyle name="Table Units" xfId="589" xr:uid="{00000000-0005-0000-0000-0000980A0000}"/>
    <cellStyle name="Table Units 2" xfId="1579" xr:uid="{00000000-0005-0000-0000-0000990A0000}"/>
    <cellStyle name="Table Units 3" xfId="1578" xr:uid="{00000000-0005-0000-0000-00009A0A0000}"/>
    <cellStyle name="Table_Header" xfId="590" xr:uid="{00000000-0005-0000-0000-00009B0A0000}"/>
    <cellStyle name="Text" xfId="1580" xr:uid="{00000000-0005-0000-0000-00009C0A0000}"/>
    <cellStyle name="Text 1" xfId="591" xr:uid="{00000000-0005-0000-0000-00009D0A0000}"/>
    <cellStyle name="Text 1 2" xfId="1581" xr:uid="{00000000-0005-0000-0000-00009E0A0000}"/>
    <cellStyle name="Text 2" xfId="1582" xr:uid="{00000000-0005-0000-0000-00009F0A0000}"/>
    <cellStyle name="Text Head 1" xfId="592" xr:uid="{00000000-0005-0000-0000-0000A00A0000}"/>
    <cellStyle name="Text Head 1 2" xfId="1583" xr:uid="{00000000-0005-0000-0000-0000A10A0000}"/>
    <cellStyle name="Text Head 2" xfId="1584" xr:uid="{00000000-0005-0000-0000-0000A20A0000}"/>
    <cellStyle name="Text Indent 1" xfId="1585" xr:uid="{00000000-0005-0000-0000-0000A30A0000}"/>
    <cellStyle name="Text Indent 2" xfId="1586" xr:uid="{00000000-0005-0000-0000-0000A40A0000}"/>
    <cellStyle name="TFCF" xfId="593" xr:uid="{00000000-0005-0000-0000-0000A50A0000}"/>
    <cellStyle name="Thousands" xfId="1587" xr:uid="{00000000-0005-0000-0000-0000A60A0000}"/>
    <cellStyle name="Times 10" xfId="1588" xr:uid="{00000000-0005-0000-0000-0000A70A0000}"/>
    <cellStyle name="Times 10 2" xfId="1589" xr:uid="{00000000-0005-0000-0000-0000A80A0000}"/>
    <cellStyle name="Times 12" xfId="1590" xr:uid="{00000000-0005-0000-0000-0000A90A0000}"/>
    <cellStyle name="Title" xfId="594" builtinId="15" customBuiltin="1"/>
    <cellStyle name="Title 2" xfId="595" xr:uid="{00000000-0005-0000-0000-0000AB0A0000}"/>
    <cellStyle name="Title 2 2" xfId="2551" xr:uid="{00000000-0005-0000-0000-0000AC0A0000}"/>
    <cellStyle name="Title 2 2 2" xfId="2731" xr:uid="{00000000-0005-0000-0000-0000AD0A0000}"/>
    <cellStyle name="Title 2 3" xfId="2853" xr:uid="{02AD3A64-5090-4FB9-BECA-85AFC8DAA805}"/>
    <cellStyle name="Title 3" xfId="2552" xr:uid="{00000000-0005-0000-0000-0000AE0A0000}"/>
    <cellStyle name="Title 4" xfId="2553" xr:uid="{00000000-0005-0000-0000-0000AF0A0000}"/>
    <cellStyle name="Title 5" xfId="2554" xr:uid="{00000000-0005-0000-0000-0000B00A0000}"/>
    <cellStyle name="Title 6" xfId="2946" xr:uid="{B37C1C5A-53B5-47F1-A527-EB5739C2A4E0}"/>
    <cellStyle name="Title Heading" xfId="1591" xr:uid="{00000000-0005-0000-0000-0000B10A0000}"/>
    <cellStyle name="Title:Column" xfId="2955" xr:uid="{FBF777B2-C9C5-4687-B3B7-FB784A4EE431}"/>
    <cellStyle name="To" xfId="1592" xr:uid="{00000000-0005-0000-0000-0000B20A0000}"/>
    <cellStyle name="TOC 1" xfId="1593" xr:uid="{00000000-0005-0000-0000-0000B30A0000}"/>
    <cellStyle name="TOC 2" xfId="1594" xr:uid="{00000000-0005-0000-0000-0000B40A0000}"/>
    <cellStyle name="Top_Double_Bottom" xfId="1595" xr:uid="{00000000-0005-0000-0000-0000B50A0000}"/>
    <cellStyle name="Total" xfId="596" builtinId="25" customBuiltin="1"/>
    <cellStyle name="Total 2" xfId="597" xr:uid="{00000000-0005-0000-0000-0000B70A0000}"/>
    <cellStyle name="Total 2 2" xfId="1596" xr:uid="{00000000-0005-0000-0000-0000B80A0000}"/>
    <cellStyle name="Total 2 3" xfId="2555" xr:uid="{00000000-0005-0000-0000-0000B90A0000}"/>
    <cellStyle name="Total 3" xfId="2556" xr:uid="{00000000-0005-0000-0000-0000BA0A0000}"/>
    <cellStyle name="Total 4" xfId="2557" xr:uid="{00000000-0005-0000-0000-0000BB0A0000}"/>
    <cellStyle name="Total 5" xfId="2558" xr:uid="{00000000-0005-0000-0000-0000BC0A0000}"/>
    <cellStyle name="Total 6" xfId="2559" xr:uid="{00000000-0005-0000-0000-0000BD0A0000}"/>
    <cellStyle name="Total 7" xfId="2560" xr:uid="{00000000-0005-0000-0000-0000BE0A0000}"/>
    <cellStyle name="Total 8" xfId="2561" xr:uid="{00000000-0005-0000-0000-0000BF0A0000}"/>
    <cellStyle name="tt" xfId="1597" xr:uid="{00000000-0005-0000-0000-0000C00A0000}"/>
    <cellStyle name="tt 2" xfId="1598" xr:uid="{00000000-0005-0000-0000-0000C10A0000}"/>
    <cellStyle name="u" xfId="1599" xr:uid="{00000000-0005-0000-0000-0000C20A0000}"/>
    <cellStyle name="uk" xfId="598" xr:uid="{00000000-0005-0000-0000-0000C30A0000}"/>
    <cellStyle name="uk 2" xfId="1893" xr:uid="{00000000-0005-0000-0000-0000C40A0000}"/>
    <cellStyle name="Un" xfId="599" xr:uid="{00000000-0005-0000-0000-0000C50A0000}"/>
    <cellStyle name="Underline_Single" xfId="600" xr:uid="{00000000-0005-0000-0000-0000C60A0000}"/>
    <cellStyle name="Unit" xfId="1600" xr:uid="{00000000-0005-0000-0000-0000C70A0000}"/>
    <cellStyle name="Unit 2" xfId="1601" xr:uid="{00000000-0005-0000-0000-0000C80A0000}"/>
    <cellStyle name="Unit 3" xfId="1602" xr:uid="{00000000-0005-0000-0000-0000C90A0000}"/>
    <cellStyle name="Unit 4" xfId="1603" xr:uid="{00000000-0005-0000-0000-0000CA0A0000}"/>
    <cellStyle name="Unprot" xfId="601" xr:uid="{00000000-0005-0000-0000-0000CB0A0000}"/>
    <cellStyle name="Unprot$" xfId="602" xr:uid="{00000000-0005-0000-0000-0000CC0A0000}"/>
    <cellStyle name="Unprot_021112 Trent Wind_uden" xfId="603" xr:uid="{00000000-0005-0000-0000-0000CD0A0000}"/>
    <cellStyle name="Unprotect" xfId="604" xr:uid="{00000000-0005-0000-0000-0000CE0A0000}"/>
    <cellStyle name="unprotected" xfId="2920" xr:uid="{8A47F450-6741-4A16-9A05-2BF07A492219}"/>
    <cellStyle name="Upload Only" xfId="1604" xr:uid="{00000000-0005-0000-0000-0000CF0A0000}"/>
    <cellStyle name="Upload Only 2" xfId="1605" xr:uid="{00000000-0005-0000-0000-0000D00A0000}"/>
    <cellStyle name="Upload Only 3" xfId="1606" xr:uid="{00000000-0005-0000-0000-0000D10A0000}"/>
    <cellStyle name="Upload Only 4" xfId="1607" xr:uid="{00000000-0005-0000-0000-0000D20A0000}"/>
    <cellStyle name="UsedCell" xfId="2830" xr:uid="{CFCCB653-3425-4C09-A84F-B2D726B56557}"/>
    <cellStyle name="Valuta (0)_33RATEI 05" xfId="1608" xr:uid="{00000000-0005-0000-0000-0000D30A0000}"/>
    <cellStyle name="Valuta [0]_Sheet1" xfId="1609" xr:uid="{00000000-0005-0000-0000-0000D40A0000}"/>
    <cellStyle name="Valuta_All 2" xfId="1610" xr:uid="{00000000-0005-0000-0000-0000D50A0000}"/>
    <cellStyle name="Version Number" xfId="1611" xr:uid="{00000000-0005-0000-0000-0000D60A0000}"/>
    <cellStyle name="Version Number 2" xfId="1612" xr:uid="{00000000-0005-0000-0000-0000D70A0000}"/>
    <cellStyle name="vil" xfId="1613" xr:uid="{00000000-0005-0000-0000-0000D80A0000}"/>
    <cellStyle name="w" xfId="1614" xr:uid="{00000000-0005-0000-0000-0000D90A0000}"/>
    <cellStyle name="Währung [0]_Compiling Utility Macros" xfId="605" xr:uid="{00000000-0005-0000-0000-0000DA0A0000}"/>
    <cellStyle name="Währung_Compiling Utility Macros" xfId="606" xr:uid="{00000000-0005-0000-0000-0000DB0A0000}"/>
    <cellStyle name="Warning Text" xfId="607" builtinId="11" customBuiltin="1"/>
    <cellStyle name="Warning Text 2" xfId="608" xr:uid="{00000000-0005-0000-0000-0000DD0A0000}"/>
    <cellStyle name="Warning Text 2 2" xfId="1615" xr:uid="{00000000-0005-0000-0000-0000DE0A0000}"/>
    <cellStyle name="Warning Text 3" xfId="2562" xr:uid="{00000000-0005-0000-0000-0000DF0A0000}"/>
    <cellStyle name="Warning Text 4" xfId="2563" xr:uid="{00000000-0005-0000-0000-0000E00A0000}"/>
    <cellStyle name="Warning Text 5" xfId="2564" xr:uid="{00000000-0005-0000-0000-0000E10A0000}"/>
    <cellStyle name="Warning Text 6" xfId="2565" xr:uid="{00000000-0005-0000-0000-0000E20A0000}"/>
    <cellStyle name="Whole" xfId="1616" xr:uid="{00000000-0005-0000-0000-0000E30A0000}"/>
    <cellStyle name="WideTotal" xfId="1617" xr:uid="{00000000-0005-0000-0000-0000E40A0000}"/>
    <cellStyle name="WideTotalB" xfId="1618" xr:uid="{00000000-0005-0000-0000-0000E50A0000}"/>
    <cellStyle name="WideTotalB 2" xfId="1619" xr:uid="{00000000-0005-0000-0000-0000E60A0000}"/>
    <cellStyle name="WP Header" xfId="1620" xr:uid="{00000000-0005-0000-0000-0000E70A0000}"/>
    <cellStyle name="Y2K Compliant Date Fmt" xfId="1621" xr:uid="{00000000-0005-0000-0000-0000E80A0000}"/>
    <cellStyle name="Year" xfId="609" xr:uid="{00000000-0005-0000-0000-0000E90A0000}"/>
    <cellStyle name="Year 2" xfId="1622" xr:uid="{00000000-0005-0000-0000-0000EA0A0000}"/>
    <cellStyle name="YEAR HEADER" xfId="610" xr:uid="{00000000-0005-0000-0000-0000EB0A0000}"/>
    <cellStyle name="Year_Quarterly Fin" xfId="611" xr:uid="{00000000-0005-0000-0000-0000EC0A0000}"/>
    <cellStyle name="Years" xfId="1623" xr:uid="{00000000-0005-0000-0000-0000ED0A0000}"/>
    <cellStyle name="Yen" xfId="1624" xr:uid="{00000000-0005-0000-0000-0000EE0A0000}"/>
    <cellStyle name="YesNo" xfId="612" xr:uid="{00000000-0005-0000-0000-0000EF0A0000}"/>
    <cellStyle name="YesNo 2" xfId="1894" xr:uid="{00000000-0005-0000-0000-0000F00A0000}"/>
    <cellStyle name="yh" xfId="1625" xr:uid="{00000000-0005-0000-0000-0000F10A0000}"/>
    <cellStyle name="yh 2" xfId="1626" xr:uid="{00000000-0005-0000-0000-0000F20A0000}"/>
    <cellStyle name="Yield" xfId="1627" xr:uid="{00000000-0005-0000-0000-0000F30A0000}"/>
    <cellStyle name="yt" xfId="1628" xr:uid="{00000000-0005-0000-0000-0000F40A0000}"/>
    <cellStyle name="z" xfId="1629" xr:uid="{00000000-0005-0000-0000-0000F50A0000}"/>
    <cellStyle name="z 2" xfId="1630" xr:uid="{00000000-0005-0000-0000-0000F60A0000}"/>
    <cellStyle name="Обычный_Sheet1" xfId="1631" xr:uid="{00000000-0005-0000-0000-0000F70A0000}"/>
    <cellStyle name="콤마 [0]_94하반기" xfId="613" xr:uid="{00000000-0005-0000-0000-0000F80A0000}"/>
    <cellStyle name="콤마_94하반기" xfId="614" xr:uid="{00000000-0005-0000-0000-0000F90A0000}"/>
    <cellStyle name="통화 [0]_94하반기" xfId="615" xr:uid="{00000000-0005-0000-0000-0000FA0A0000}"/>
    <cellStyle name="통화_94하반기" xfId="616" xr:uid="{00000000-0005-0000-0000-0000FB0A0000}"/>
    <cellStyle name="표준_Ⅰ.경영실적" xfId="617" xr:uid="{00000000-0005-0000-0000-0000FC0A0000}"/>
    <cellStyle name="一般_St503_2m(working)" xfId="1632" xr:uid="{00000000-0005-0000-0000-0000FD0A0000}"/>
    <cellStyle name="標準_Sheet1" xfId="1633" xr:uid="{00000000-0005-0000-0000-0000FE0A0000}"/>
  </cellStyles>
  <dxfs count="2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color theme="4"/>
      </font>
    </dxf>
    <dxf>
      <font>
        <b/>
        <i val="0"/>
        <color theme="0"/>
      </font>
      <fill>
        <patternFill>
          <bgColor theme="4"/>
        </patternFill>
      </fill>
      <border diagonalUp="0" diagonalDown="0">
        <left/>
        <right/>
        <top/>
        <bottom style="thin">
          <color theme="4"/>
        </bottom>
        <vertical/>
        <horizontal/>
      </border>
    </dxf>
    <dxf>
      <font>
        <b val="0"/>
        <i val="0"/>
      </font>
      <fill>
        <patternFill patternType="none">
          <bgColor auto="1"/>
        </patternFill>
      </fill>
      <border diagonalUp="0" diagonalDown="0">
        <left/>
        <right/>
        <top/>
        <bottom style="thin">
          <color theme="4"/>
        </bottom>
        <vertical/>
        <horizontal style="thin">
          <color theme="0" tint="-0.24994659260841701"/>
        </horizontal>
      </border>
    </dxf>
    <dxf>
      <font>
        <b/>
        <i val="0"/>
        <color theme="0"/>
      </font>
      <fill>
        <patternFill>
          <bgColor theme="4"/>
        </patternFill>
      </fill>
      <border diagonalUp="0" diagonalDown="0"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 diagonalUp="0" diagonalDown="0"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/>
        <horizontal style="thin">
          <color theme="0" tint="-0.24994659260841701"/>
        </horizontal>
      </border>
    </dxf>
    <dxf>
      <font>
        <b/>
        <i val="0"/>
        <color theme="0"/>
      </font>
      <fill>
        <patternFill>
          <bgColor theme="4"/>
        </patternFill>
      </fill>
    </dxf>
    <dxf>
      <border diagonalUp="0" diagonalDown="0">
        <left/>
        <right/>
        <top/>
        <bottom style="thin">
          <color theme="4"/>
        </bottom>
        <vertical/>
        <horizontal style="thin">
          <color theme="0" tint="-0.24994659260841701"/>
        </horizontal>
      </border>
    </dxf>
    <dxf>
      <fill>
        <patternFill>
          <bgColor rgb="FFD9D9D9"/>
        </patternFill>
      </fill>
      <border diagonalUp="0" diagonalDown="0">
        <left/>
        <right/>
        <top/>
        <bottom/>
        <vertical/>
        <horizontal/>
      </border>
    </dxf>
    <dxf>
      <font>
        <b/>
        <i val="0"/>
        <color theme="4"/>
      </font>
      <border diagonalUp="0" diagonalDown="0">
        <left/>
        <right/>
        <top/>
        <bottom style="thin">
          <color theme="4"/>
        </bottom>
        <vertical/>
        <horizontal/>
      </border>
    </dxf>
    <dxf>
      <font>
        <b val="0"/>
        <i val="0"/>
      </font>
      <border diagonalUp="0" diagonalDown="0">
        <left/>
        <right/>
        <top/>
        <bottom style="thin">
          <color theme="4"/>
        </bottom>
        <vertical/>
        <horizontal/>
      </border>
    </dxf>
    <dxf>
      <fill>
        <patternFill>
          <bgColor theme="6"/>
        </patternFill>
      </fill>
      <border diagonalUp="0" diagonalDown="0">
        <left/>
        <right/>
        <top/>
        <bottom/>
        <vertical/>
        <horizontal/>
      </border>
    </dxf>
    <dxf>
      <font>
        <b/>
        <i val="0"/>
        <color theme="4"/>
      </font>
      <border diagonalUp="0" diagonalDown="0">
        <left/>
        <right/>
        <top/>
        <bottom style="thin">
          <color theme="4"/>
        </bottom>
        <vertical/>
        <horizontal/>
      </border>
    </dxf>
    <dxf>
      <font>
        <color auto="1"/>
      </font>
      <fill>
        <patternFill patternType="none">
          <bgColor auto="1"/>
        </patternFill>
      </fill>
      <border diagonalUp="0" diagonalDown="0">
        <left/>
        <right/>
        <top/>
        <bottom style="thin">
          <color theme="4"/>
        </bottom>
        <vertical/>
        <horizontal/>
      </border>
    </dxf>
    <dxf>
      <font>
        <b/>
        <i val="0"/>
        <color theme="4"/>
      </font>
      <border diagonalUp="0" diagonalDown="0">
        <left/>
        <right/>
        <top/>
        <bottom style="thin">
          <color theme="4"/>
        </bottom>
        <vertical/>
        <horizontal/>
      </border>
    </dxf>
    <dxf>
      <border diagonalUp="0" diagonalDown="0">
        <left/>
        <right/>
        <top/>
        <bottom style="thin">
          <color theme="4"/>
        </bottom>
        <vertical/>
        <horizontal style="thin">
          <color theme="0" tint="-0.24994659260841701"/>
        </horizontal>
      </border>
    </dxf>
    <dxf>
      <border diagonalUp="0" diagonalDown="0">
        <left/>
        <right/>
        <top/>
        <bottom style="thin">
          <color theme="4"/>
        </bottom>
        <vertical/>
        <horizontal/>
      </border>
    </dxf>
    <dxf>
      <font>
        <b/>
        <i val="0"/>
        <color theme="4"/>
      </font>
      <border diagonalUp="0" diagonalDown="0">
        <left/>
        <right/>
        <top/>
        <bottom style="thin">
          <color theme="4"/>
        </bottom>
        <vertical/>
        <horizontal/>
      </border>
    </dxf>
    <dxf>
      <font>
        <b val="0"/>
        <i val="0"/>
      </font>
      <fill>
        <patternFill patternType="none">
          <bgColor auto="1"/>
        </patternFill>
      </fill>
      <border diagonalUp="0" diagonalDown="0">
        <left/>
        <right/>
        <top/>
        <bottom style="thin">
          <color theme="4"/>
        </bottom>
        <vertical/>
        <horizontal/>
      </border>
    </dxf>
  </dxfs>
  <tableStyles count="8" defaultTableStyle="TableStyleMedium2" defaultPivotStyle="PivotStyleLight16">
    <tableStyle name="LazTable 1" pivot="0" count="3" xr9:uid="{E8735875-7443-42FE-B53F-61BC1D7B30A2}">
      <tableStyleElement type="wholeTable" dxfId="21"/>
      <tableStyleElement type="headerRow" dxfId="20"/>
      <tableStyleElement type="lastTotalCell" dxfId="19"/>
    </tableStyle>
    <tableStyle name="LazTable 2" pivot="0" count="2" xr9:uid="{BE388A79-F65A-448C-B984-D6000EB2F278}">
      <tableStyleElement type="wholeTable" dxfId="18"/>
      <tableStyleElement type="headerRow" dxfId="17"/>
    </tableStyle>
    <tableStyle name="LazTable 3" pivot="0" count="3" xr9:uid="{19931438-6CB9-4EFF-A20A-2F2A9E588004}">
      <tableStyleElement type="wholeTable" dxfId="16"/>
      <tableStyleElement type="headerRow" dxfId="15"/>
      <tableStyleElement type="firstRowStripe" dxfId="14"/>
    </tableStyle>
    <tableStyle name="LazTable 4" pivot="0" count="3" xr9:uid="{346391C8-3A3A-45F2-9327-54784803AACA}">
      <tableStyleElement type="wholeTable" dxfId="13"/>
      <tableStyleElement type="headerRow" dxfId="12"/>
      <tableStyleElement type="firstRowStripe" dxfId="11"/>
    </tableStyle>
    <tableStyle name="LazTable 5" pivot="0" count="2" xr9:uid="{F0114DF4-0CAA-4AB7-AB20-D3450AE13193}">
      <tableStyleElement type="wholeTable" dxfId="10"/>
      <tableStyleElement type="headerRow" dxfId="9"/>
    </tableStyle>
    <tableStyle name="LazTable 6" pivot="0" count="2" xr9:uid="{52802CF3-762C-48C1-B34A-B361C6272579}">
      <tableStyleElement type="wholeTable" dxfId="8"/>
      <tableStyleElement type="headerRow" dxfId="7"/>
    </tableStyle>
    <tableStyle name="LazTable 7" pivot="0" count="3" xr9:uid="{1662D07F-0A44-4C2A-AAD7-377F23DA82AB}">
      <tableStyleElement type="wholeTable" dxfId="6"/>
      <tableStyleElement type="headerRow" dxfId="5"/>
      <tableStyleElement type="firstColumn" dxfId="4"/>
    </tableStyle>
    <tableStyle name="Invisible" pivot="0" table="0" count="0" xr9:uid="{C7A3A14A-3CE3-4202-A819-9CB52825026F}"/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23" Type="http://schemas.openxmlformats.org/officeDocument/2006/relationships/customXml" Target="../customXml/item5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Relationship Id="rId22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outlinePr summaryBelow="0"/>
  </sheetPr>
  <dimension ref="A1:AF58"/>
  <sheetViews>
    <sheetView tabSelected="1" zoomScaleNormal="100" workbookViewId="0">
      <selection activeCell="K39" sqref="K39"/>
    </sheetView>
  </sheetViews>
  <sheetFormatPr defaultColWidth="9.140625" defaultRowHeight="12.75"/>
  <cols>
    <col min="1" max="1" width="43.5703125" style="4" bestFit="1" customWidth="1"/>
    <col min="2" max="2" width="15.28515625" style="4" bestFit="1" customWidth="1"/>
    <col min="3" max="3" width="12.7109375" style="4" bestFit="1" customWidth="1"/>
    <col min="4" max="4" width="26" style="4" bestFit="1" customWidth="1"/>
    <col min="5" max="5" width="16.140625" style="4" bestFit="1" customWidth="1"/>
    <col min="6" max="9" width="12.140625" style="4" bestFit="1" customWidth="1"/>
    <col min="10" max="10" width="19.42578125" style="4" customWidth="1"/>
    <col min="11" max="11" width="13.28515625" style="4" bestFit="1" customWidth="1"/>
    <col min="12" max="12" width="12.140625" style="4" bestFit="1" customWidth="1"/>
    <col min="13" max="13" width="13.85546875" style="4" bestFit="1" customWidth="1"/>
    <col min="14" max="14" width="13.85546875" style="4" customWidth="1"/>
    <col min="15" max="22" width="12.140625" style="4" bestFit="1" customWidth="1"/>
    <col min="23" max="31" width="5" style="4" bestFit="1" customWidth="1"/>
    <col min="32" max="32" width="12.28515625" style="4" bestFit="1" customWidth="1"/>
    <col min="33" max="33" width="53.140625" style="4" bestFit="1" customWidth="1"/>
    <col min="34" max="16384" width="9.140625" style="4"/>
  </cols>
  <sheetData>
    <row r="1" spans="1:32" ht="15">
      <c r="A1" s="23" t="s">
        <v>312</v>
      </c>
    </row>
    <row r="2" spans="1:32">
      <c r="A2" s="4" t="s">
        <v>106</v>
      </c>
      <c r="B2" s="150" t="s">
        <v>208</v>
      </c>
      <c r="D2" s="144"/>
      <c r="E2" s="145" t="s">
        <v>205</v>
      </c>
    </row>
    <row r="3" spans="1:32">
      <c r="A3" s="4" t="s">
        <v>183</v>
      </c>
      <c r="B3" s="150" t="s">
        <v>209</v>
      </c>
      <c r="D3" s="142"/>
      <c r="E3" s="146"/>
      <c r="F3" s="103"/>
      <c r="I3" s="103"/>
      <c r="J3" s="103" t="s">
        <v>321</v>
      </c>
      <c r="K3" s="210">
        <v>1</v>
      </c>
      <c r="L3" s="103"/>
      <c r="M3" s="103"/>
    </row>
    <row r="4" spans="1:32">
      <c r="D4" s="142" t="s">
        <v>120</v>
      </c>
      <c r="E4" s="149">
        <f>B8</f>
        <v>1560</v>
      </c>
      <c r="F4" s="84"/>
      <c r="J4" s="4" t="s">
        <v>317</v>
      </c>
      <c r="K4" s="85">
        <v>0</v>
      </c>
      <c r="L4" s="207"/>
      <c r="M4" s="104"/>
      <c r="N4" s="207"/>
    </row>
    <row r="5" spans="1:32">
      <c r="A5" s="4" t="s">
        <v>121</v>
      </c>
      <c r="B5" s="85" t="s">
        <v>322</v>
      </c>
      <c r="D5" s="142"/>
      <c r="E5" s="146"/>
    </row>
    <row r="6" spans="1:32">
      <c r="A6" s="4" t="s">
        <v>122</v>
      </c>
      <c r="B6" s="85" t="s">
        <v>314</v>
      </c>
      <c r="D6" s="142" t="s">
        <v>38</v>
      </c>
      <c r="E6" s="147">
        <f>B10</f>
        <v>136000000</v>
      </c>
      <c r="AF6" s="51"/>
    </row>
    <row r="7" spans="1:32">
      <c r="A7" s="4" t="s">
        <v>128</v>
      </c>
      <c r="B7" s="85">
        <v>2029</v>
      </c>
      <c r="D7" s="142" t="s">
        <v>101</v>
      </c>
      <c r="E7" s="147">
        <f>B17</f>
        <v>0</v>
      </c>
    </row>
    <row r="8" spans="1:32">
      <c r="A8" s="4" t="s">
        <v>120</v>
      </c>
      <c r="B8" s="86">
        <v>1560</v>
      </c>
      <c r="D8" s="142" t="s">
        <v>323</v>
      </c>
      <c r="E8" s="147">
        <f>B11</f>
        <v>0</v>
      </c>
      <c r="F8" s="104"/>
      <c r="I8" s="104"/>
      <c r="J8" s="104"/>
      <c r="K8" s="104"/>
      <c r="L8" s="104"/>
      <c r="M8" s="104"/>
      <c r="N8" s="206"/>
    </row>
    <row r="9" spans="1:32">
      <c r="D9" s="143" t="s">
        <v>70</v>
      </c>
      <c r="E9" s="148">
        <f>B18</f>
        <v>136000000</v>
      </c>
      <c r="F9" s="104"/>
      <c r="I9" s="104"/>
      <c r="J9" s="104"/>
      <c r="K9" s="104"/>
      <c r="L9" s="104"/>
      <c r="M9" s="104"/>
    </row>
    <row r="10" spans="1:32">
      <c r="A10" s="4" t="s">
        <v>130</v>
      </c>
      <c r="B10" s="232">
        <f>'Cash Flow of U2'!H4</f>
        <v>136000000</v>
      </c>
      <c r="C10" s="208"/>
      <c r="F10" s="104"/>
      <c r="I10" s="104"/>
      <c r="J10" s="104"/>
      <c r="K10" s="104"/>
      <c r="L10" s="104"/>
      <c r="M10" s="104"/>
    </row>
    <row r="11" spans="1:32">
      <c r="A11" s="4" t="s">
        <v>323</v>
      </c>
      <c r="B11" s="86"/>
      <c r="D11" s="84" t="s">
        <v>207</v>
      </c>
      <c r="F11" s="104"/>
      <c r="I11" s="104"/>
      <c r="J11" s="104"/>
      <c r="K11" s="104"/>
      <c r="L11" s="104"/>
      <c r="M11" s="104"/>
    </row>
    <row r="12" spans="1:32">
      <c r="A12" s="82" t="s">
        <v>116</v>
      </c>
      <c r="B12" s="57"/>
      <c r="D12" s="4" t="s">
        <v>164</v>
      </c>
      <c r="E12" s="141">
        <f>AVERAGE(GRCF!D25,GRCF!E41)</f>
        <v>1.3328894550000001</v>
      </c>
      <c r="F12" s="209"/>
      <c r="I12" s="104"/>
      <c r="J12" s="104"/>
      <c r="K12" s="104"/>
      <c r="L12" s="104"/>
      <c r="M12" s="104"/>
    </row>
    <row r="13" spans="1:32">
      <c r="A13" s="102" t="s">
        <v>161</v>
      </c>
      <c r="B13" s="86"/>
      <c r="D13" s="4" t="s">
        <v>296</v>
      </c>
      <c r="E13" s="139">
        <f>Allocators!G10</f>
        <v>1</v>
      </c>
      <c r="F13" s="209"/>
      <c r="I13" s="104"/>
      <c r="J13" s="104"/>
      <c r="K13" s="104"/>
      <c r="L13" s="104"/>
      <c r="M13" s="104"/>
    </row>
    <row r="14" spans="1:32">
      <c r="A14" s="102" t="s">
        <v>117</v>
      </c>
      <c r="B14" s="86"/>
      <c r="D14" s="4" t="s">
        <v>165</v>
      </c>
      <c r="E14" s="139">
        <f>AVERAGE('CAP Structure'!F18,'CAP Structure'!E34)</f>
        <v>7.2327456000000012E-2</v>
      </c>
      <c r="F14" s="209"/>
      <c r="I14" s="104"/>
      <c r="J14" s="104"/>
      <c r="K14" s="104"/>
      <c r="L14" s="104"/>
      <c r="M14" s="104"/>
      <c r="N14" s="206"/>
    </row>
    <row r="15" spans="1:32">
      <c r="A15" s="102" t="s">
        <v>118</v>
      </c>
      <c r="B15" s="86"/>
      <c r="D15" s="4" t="s">
        <v>166</v>
      </c>
      <c r="E15" s="139">
        <f>AVERAGE('CAP Structure'!E16,'CAP Structure'!D32)</f>
        <v>9.7000000000000003E-2</v>
      </c>
      <c r="F15" s="209"/>
      <c r="I15" s="104"/>
      <c r="J15" s="104"/>
      <c r="K15" s="104"/>
      <c r="L15" s="104"/>
      <c r="M15" s="104"/>
    </row>
    <row r="16" spans="1:32">
      <c r="A16" s="102" t="s">
        <v>119</v>
      </c>
      <c r="B16" s="86"/>
      <c r="D16" s="4" t="s">
        <v>167</v>
      </c>
      <c r="E16" s="139">
        <f>AVERAGE(('CAP Structure'!F12+'CAP Structure'!F14),('CAP Structure'!E31))</f>
        <v>2.8618766E-2</v>
      </c>
      <c r="F16" s="209"/>
      <c r="J16" s="104"/>
      <c r="K16" s="104"/>
      <c r="L16" s="104"/>
      <c r="M16" s="104"/>
      <c r="N16" s="206"/>
    </row>
    <row r="17" spans="1:14" ht="12" customHeight="1">
      <c r="A17" s="4" t="s">
        <v>101</v>
      </c>
      <c r="B17" s="57">
        <f>B13+B14+B15+B16</f>
        <v>0</v>
      </c>
      <c r="D17" s="4" t="s">
        <v>168</v>
      </c>
      <c r="E17" s="139">
        <f>AVERAGE('CAP Structure'!D16,'CAP Structure'!C32)</f>
        <v>0.45066000000000001</v>
      </c>
      <c r="F17" s="209"/>
      <c r="J17" s="104"/>
      <c r="K17" s="104"/>
      <c r="L17" s="104"/>
      <c r="M17" s="104"/>
      <c r="N17" s="206"/>
    </row>
    <row r="18" spans="1:14" ht="12" customHeight="1">
      <c r="A18" s="4" t="s">
        <v>70</v>
      </c>
      <c r="B18" s="57">
        <f>B10+B17+B11</f>
        <v>136000000</v>
      </c>
      <c r="F18" s="104"/>
      <c r="I18" s="104"/>
      <c r="J18" s="104"/>
      <c r="K18" s="104"/>
      <c r="L18" s="104"/>
      <c r="M18" s="104"/>
      <c r="N18" s="206"/>
    </row>
    <row r="19" spans="1:14" ht="12" customHeight="1">
      <c r="F19" s="104"/>
      <c r="J19" s="104"/>
      <c r="K19" s="104"/>
      <c r="L19" s="104"/>
      <c r="M19" s="104"/>
      <c r="N19" s="206"/>
    </row>
    <row r="20" spans="1:14" ht="12" customHeight="1">
      <c r="A20" s="82" t="s">
        <v>203</v>
      </c>
      <c r="I20" s="104"/>
      <c r="J20" s="104"/>
      <c r="K20" s="104"/>
      <c r="L20" s="104"/>
      <c r="M20" s="104"/>
      <c r="N20" s="206"/>
    </row>
    <row r="21" spans="1:14" ht="12" customHeight="1">
      <c r="A21" s="102" t="s">
        <v>182</v>
      </c>
      <c r="B21" s="119">
        <v>10</v>
      </c>
      <c r="C21" s="207"/>
      <c r="F21" s="120"/>
      <c r="I21" s="104"/>
      <c r="J21" s="104"/>
      <c r="K21" s="104"/>
      <c r="L21" s="104"/>
      <c r="M21" s="104"/>
      <c r="N21" s="206"/>
    </row>
    <row r="22" spans="1:14" ht="12" customHeight="1">
      <c r="A22" s="116" t="s">
        <v>199</v>
      </c>
      <c r="B22" s="120">
        <f>IF(B30&lt;&gt;0,(B30+E9)/B21/E9,1/B21)</f>
        <v>0.1</v>
      </c>
      <c r="F22" s="120"/>
      <c r="G22" s="121"/>
      <c r="H22" s="104"/>
      <c r="I22" s="104"/>
      <c r="J22" s="104"/>
      <c r="K22" s="104"/>
      <c r="L22" s="104"/>
      <c r="M22" s="104"/>
      <c r="N22" s="206"/>
    </row>
    <row r="23" spans="1:14" ht="12" customHeight="1">
      <c r="G23" s="121"/>
      <c r="H23" s="104"/>
      <c r="I23" s="104"/>
      <c r="J23" s="104"/>
      <c r="K23" s="104"/>
      <c r="L23" s="104"/>
      <c r="M23" s="104"/>
      <c r="N23" s="206"/>
    </row>
    <row r="24" spans="1:14">
      <c r="A24" s="140" t="s">
        <v>204</v>
      </c>
      <c r="G24" s="104"/>
      <c r="H24" s="105"/>
      <c r="I24" s="105"/>
      <c r="J24" s="105"/>
      <c r="K24" s="104"/>
      <c r="L24" s="104"/>
      <c r="M24" s="104"/>
    </row>
    <row r="25" spans="1:14">
      <c r="A25" s="116" t="s">
        <v>206</v>
      </c>
      <c r="B25" s="85">
        <v>2025</v>
      </c>
      <c r="K25" s="83"/>
    </row>
    <row r="26" spans="1:14">
      <c r="A26" s="116" t="s">
        <v>202</v>
      </c>
      <c r="B26" s="139">
        <v>2.5000000000000001E-2</v>
      </c>
      <c r="F26" s="104"/>
      <c r="K26" s="83"/>
    </row>
    <row r="27" spans="1:14">
      <c r="A27" s="116" t="s">
        <v>180</v>
      </c>
      <c r="B27" s="86"/>
      <c r="F27" s="104"/>
      <c r="K27" s="83"/>
    </row>
    <row r="28" spans="1:14">
      <c r="A28" s="102" t="s">
        <v>169</v>
      </c>
      <c r="B28" s="117"/>
      <c r="K28" s="83"/>
    </row>
    <row r="29" spans="1:14">
      <c r="A29" s="102" t="s">
        <v>200</v>
      </c>
      <c r="B29" s="118">
        <f>B27-B28</f>
        <v>0</v>
      </c>
      <c r="K29" s="83"/>
    </row>
    <row r="30" spans="1:14">
      <c r="A30" s="102" t="s">
        <v>201</v>
      </c>
      <c r="B30" s="118">
        <f>B29*(1+B26)^(B21+B7-B25)</f>
        <v>0</v>
      </c>
      <c r="K30" s="83"/>
    </row>
    <row r="31" spans="1:14">
      <c r="K31" s="83"/>
    </row>
    <row r="32" spans="1:14">
      <c r="A32" s="82" t="s">
        <v>178</v>
      </c>
      <c r="B32" s="118"/>
      <c r="K32" s="83"/>
    </row>
    <row r="33" spans="1:32">
      <c r="A33" s="116" t="s">
        <v>192</v>
      </c>
      <c r="B33" s="86" t="s">
        <v>198</v>
      </c>
      <c r="C33" s="209"/>
      <c r="E33" s="118"/>
      <c r="K33" s="83"/>
    </row>
    <row r="34" spans="1:32">
      <c r="A34" s="116" t="s">
        <v>51</v>
      </c>
      <c r="B34" s="139">
        <f>GRCF!C16</f>
        <v>5.0097000000000003E-2</v>
      </c>
      <c r="E34" s="118"/>
      <c r="K34" s="83"/>
    </row>
    <row r="35" spans="1:32">
      <c r="A35" s="116" t="s">
        <v>58</v>
      </c>
      <c r="B35" s="89">
        <v>0.21</v>
      </c>
      <c r="E35" s="118"/>
      <c r="K35" s="83"/>
    </row>
    <row r="36" spans="1:32">
      <c r="A36" s="116"/>
      <c r="B36" s="110"/>
      <c r="C36" s="104"/>
      <c r="D36" s="104"/>
      <c r="E36" s="104"/>
      <c r="F36" s="104"/>
      <c r="G36" s="104"/>
      <c r="H36" s="104"/>
      <c r="I36" s="104"/>
      <c r="J36" s="104"/>
      <c r="K36" s="104"/>
      <c r="L36" s="104"/>
      <c r="M36" s="104"/>
      <c r="N36" s="208"/>
      <c r="O36" s="208"/>
      <c r="P36" s="104"/>
      <c r="Q36" s="104"/>
      <c r="R36" s="104"/>
      <c r="S36" s="104"/>
      <c r="T36" s="104"/>
      <c r="U36" s="104"/>
      <c r="V36" s="104"/>
    </row>
    <row r="37" spans="1:32">
      <c r="A37" s="116"/>
      <c r="B37" s="110"/>
      <c r="C37" s="110"/>
      <c r="D37" s="110"/>
      <c r="E37" s="110"/>
      <c r="F37" s="110"/>
      <c r="G37" s="110"/>
      <c r="H37" s="110"/>
      <c r="I37" s="110"/>
      <c r="J37" s="110"/>
      <c r="K37" s="110"/>
      <c r="L37" s="110"/>
      <c r="M37" s="196"/>
      <c r="N37" s="104"/>
      <c r="O37" s="104"/>
      <c r="P37" s="104"/>
      <c r="Q37" s="104"/>
      <c r="R37" s="104"/>
      <c r="S37" s="104"/>
      <c r="T37" s="104"/>
      <c r="U37" s="104"/>
      <c r="V37" s="104"/>
    </row>
    <row r="38" spans="1:32">
      <c r="A38" s="88" t="str">
        <f>IF(B5="","",B5)</f>
        <v>Option 1: Exterior Shell</v>
      </c>
      <c r="B38" s="93">
        <f>B7</f>
        <v>2029</v>
      </c>
      <c r="C38" s="93">
        <f>B38+1</f>
        <v>2030</v>
      </c>
      <c r="D38" s="93">
        <f t="shared" ref="D38:M38" si="0">C38+1</f>
        <v>2031</v>
      </c>
      <c r="E38" s="93">
        <f t="shared" si="0"/>
        <v>2032</v>
      </c>
      <c r="F38" s="93">
        <f t="shared" si="0"/>
        <v>2033</v>
      </c>
      <c r="G38" s="93">
        <f t="shared" si="0"/>
        <v>2034</v>
      </c>
      <c r="H38" s="93">
        <f t="shared" si="0"/>
        <v>2035</v>
      </c>
      <c r="I38" s="93">
        <f t="shared" si="0"/>
        <v>2036</v>
      </c>
      <c r="J38" s="93">
        <f t="shared" si="0"/>
        <v>2037</v>
      </c>
      <c r="K38" s="93">
        <f t="shared" si="0"/>
        <v>2038</v>
      </c>
      <c r="L38" s="93">
        <f t="shared" si="0"/>
        <v>2039</v>
      </c>
      <c r="M38" s="93">
        <f t="shared" si="0"/>
        <v>2040</v>
      </c>
      <c r="N38" s="155"/>
      <c r="O38" s="155"/>
      <c r="P38" s="155"/>
      <c r="Q38" s="155"/>
      <c r="R38" s="155"/>
      <c r="S38" s="155"/>
      <c r="T38" s="155"/>
      <c r="U38" s="155"/>
      <c r="V38" s="155"/>
      <c r="W38" s="155"/>
      <c r="X38" s="155"/>
      <c r="Y38" s="155"/>
      <c r="Z38" s="155"/>
      <c r="AA38" s="204"/>
      <c r="AB38" s="204"/>
      <c r="AC38" s="204"/>
      <c r="AD38" s="204"/>
      <c r="AE38" s="204"/>
      <c r="AF38" s="84"/>
    </row>
    <row r="39" spans="1:32">
      <c r="A39" s="144" t="s">
        <v>172</v>
      </c>
      <c r="B39" s="90">
        <v>0</v>
      </c>
      <c r="C39" s="90">
        <v>0</v>
      </c>
      <c r="D39" s="90">
        <v>0</v>
      </c>
      <c r="E39" s="90">
        <v>0</v>
      </c>
      <c r="F39" s="90">
        <v>0</v>
      </c>
      <c r="G39" s="90">
        <v>0</v>
      </c>
      <c r="H39" s="90">
        <v>0</v>
      </c>
      <c r="I39" s="90">
        <v>0</v>
      </c>
      <c r="J39" s="90">
        <v>0</v>
      </c>
      <c r="K39" s="90">
        <v>28917000</v>
      </c>
      <c r="L39" s="90">
        <v>0</v>
      </c>
      <c r="M39" s="90">
        <v>3000000</v>
      </c>
      <c r="N39" s="205"/>
      <c r="O39" s="205"/>
      <c r="P39" s="205"/>
      <c r="Q39" s="205"/>
      <c r="R39" s="205"/>
      <c r="S39" s="205"/>
      <c r="T39" s="205"/>
      <c r="U39" s="205"/>
      <c r="V39" s="205"/>
      <c r="W39" s="205"/>
      <c r="X39" s="205"/>
      <c r="Y39" s="205"/>
      <c r="Z39" s="205"/>
      <c r="AA39" s="205"/>
      <c r="AB39" s="205"/>
      <c r="AC39" s="205"/>
      <c r="AD39" s="205"/>
      <c r="AE39" s="205"/>
      <c r="AF39" s="84"/>
    </row>
    <row r="40" spans="1:32">
      <c r="A40" s="142"/>
      <c r="B40" s="90"/>
      <c r="C40" s="90"/>
      <c r="D40" s="90"/>
      <c r="E40" s="90"/>
      <c r="F40" s="90"/>
      <c r="G40" s="90"/>
      <c r="H40" s="90"/>
      <c r="I40" s="90"/>
      <c r="J40" s="90"/>
      <c r="K40" s="90"/>
      <c r="L40" s="90"/>
      <c r="M40" s="90"/>
      <c r="N40" s="205"/>
      <c r="O40" s="205"/>
      <c r="P40" s="205"/>
      <c r="Q40" s="205"/>
      <c r="R40" s="205"/>
      <c r="S40" s="205"/>
      <c r="T40" s="205"/>
      <c r="U40" s="205"/>
      <c r="V40" s="205"/>
      <c r="W40" s="205"/>
      <c r="X40" s="205"/>
      <c r="Y40" s="205"/>
      <c r="Z40" s="205"/>
      <c r="AA40" s="205"/>
      <c r="AB40" s="205"/>
      <c r="AC40" s="205"/>
      <c r="AD40" s="205"/>
      <c r="AE40" s="205"/>
      <c r="AF40" s="84"/>
    </row>
    <row r="41" spans="1:32">
      <c r="A41" s="142" t="s">
        <v>3</v>
      </c>
      <c r="B41" s="101">
        <f>B39+B40</f>
        <v>0</v>
      </c>
      <c r="C41" s="101">
        <f>C39+C40</f>
        <v>0</v>
      </c>
      <c r="D41" s="101">
        <f t="shared" ref="D41:M41" si="1">D39+D40</f>
        <v>0</v>
      </c>
      <c r="E41" s="101">
        <f t="shared" si="1"/>
        <v>0</v>
      </c>
      <c r="F41" s="101">
        <f t="shared" si="1"/>
        <v>0</v>
      </c>
      <c r="G41" s="101">
        <f t="shared" si="1"/>
        <v>0</v>
      </c>
      <c r="H41" s="101">
        <f t="shared" si="1"/>
        <v>0</v>
      </c>
      <c r="I41" s="101">
        <f t="shared" si="1"/>
        <v>0</v>
      </c>
      <c r="J41" s="101">
        <f t="shared" si="1"/>
        <v>0</v>
      </c>
      <c r="K41" s="101">
        <f t="shared" si="1"/>
        <v>28917000</v>
      </c>
      <c r="L41" s="101">
        <f t="shared" si="1"/>
        <v>0</v>
      </c>
      <c r="M41" s="101">
        <f t="shared" si="1"/>
        <v>3000000</v>
      </c>
      <c r="N41" s="205"/>
      <c r="O41" s="205"/>
      <c r="P41" s="205"/>
      <c r="Q41" s="205"/>
      <c r="R41" s="205"/>
      <c r="S41" s="205"/>
      <c r="T41" s="205"/>
      <c r="U41" s="205"/>
      <c r="V41" s="205"/>
      <c r="W41" s="205"/>
      <c r="X41" s="205"/>
      <c r="Y41" s="205"/>
      <c r="Z41" s="205"/>
      <c r="AA41" s="101"/>
      <c r="AB41" s="101"/>
      <c r="AC41" s="101"/>
      <c r="AD41" s="101"/>
      <c r="AE41" s="101"/>
    </row>
    <row r="42" spans="1:32">
      <c r="A42" s="142"/>
      <c r="B42" s="109"/>
      <c r="C42" s="109"/>
      <c r="D42" s="109"/>
      <c r="E42" s="109"/>
      <c r="F42" s="109"/>
      <c r="G42" s="109"/>
      <c r="H42" s="109"/>
      <c r="I42" s="109"/>
      <c r="J42" s="109"/>
      <c r="K42" s="109"/>
      <c r="L42" s="109"/>
      <c r="M42" s="109"/>
      <c r="N42" s="155"/>
      <c r="O42" s="155"/>
      <c r="P42" s="155"/>
      <c r="Q42" s="155"/>
      <c r="R42" s="155"/>
      <c r="S42" s="155"/>
      <c r="T42" s="155"/>
      <c r="U42" s="155"/>
      <c r="V42" s="155"/>
      <c r="W42" s="155"/>
      <c r="X42" s="155"/>
      <c r="Y42" s="155"/>
      <c r="Z42" s="155"/>
      <c r="AA42" s="155"/>
      <c r="AB42" s="155"/>
      <c r="AC42" s="155"/>
      <c r="AD42" s="155"/>
      <c r="AE42" s="155"/>
    </row>
    <row r="43" spans="1:32">
      <c r="A43" s="142" t="s">
        <v>171</v>
      </c>
      <c r="B43" s="90">
        <v>0</v>
      </c>
      <c r="C43" s="90">
        <v>0</v>
      </c>
      <c r="D43" s="90">
        <v>0</v>
      </c>
      <c r="E43" s="90">
        <v>0</v>
      </c>
      <c r="F43" s="90">
        <v>0</v>
      </c>
      <c r="G43" s="90">
        <v>0</v>
      </c>
      <c r="H43" s="90">
        <v>0</v>
      </c>
      <c r="I43" s="90">
        <v>0</v>
      </c>
      <c r="J43" s="90">
        <v>0</v>
      </c>
      <c r="K43" s="90">
        <v>0</v>
      </c>
      <c r="L43" s="90">
        <v>0</v>
      </c>
      <c r="M43" s="90">
        <v>0</v>
      </c>
      <c r="N43" s="205"/>
      <c r="O43" s="205"/>
      <c r="P43" s="205"/>
      <c r="Q43" s="205"/>
      <c r="R43" s="205"/>
      <c r="S43" s="205"/>
      <c r="T43" s="205"/>
      <c r="U43" s="205"/>
      <c r="V43" s="205"/>
      <c r="W43" s="205"/>
      <c r="X43" s="205"/>
      <c r="Y43" s="205"/>
      <c r="Z43" s="205"/>
      <c r="AA43" s="205"/>
      <c r="AB43" s="205"/>
      <c r="AC43" s="205"/>
      <c r="AD43" s="205"/>
      <c r="AE43" s="205"/>
    </row>
    <row r="44" spans="1:32">
      <c r="A44" s="142"/>
      <c r="B44" s="90"/>
      <c r="C44" s="90"/>
      <c r="D44" s="90"/>
      <c r="E44" s="90"/>
      <c r="F44" s="90"/>
      <c r="G44" s="90"/>
      <c r="H44" s="90"/>
      <c r="I44" s="90"/>
      <c r="J44" s="90"/>
      <c r="K44" s="90"/>
      <c r="L44" s="90"/>
      <c r="M44" s="90"/>
      <c r="N44" s="205"/>
      <c r="O44" s="205"/>
      <c r="P44" s="205"/>
      <c r="Q44" s="205"/>
      <c r="R44" s="205"/>
      <c r="S44" s="205"/>
      <c r="T44" s="205"/>
      <c r="U44" s="205"/>
      <c r="V44" s="205"/>
      <c r="W44" s="205"/>
      <c r="X44" s="205"/>
      <c r="Y44" s="205"/>
      <c r="Z44" s="205"/>
      <c r="AA44" s="205"/>
      <c r="AB44" s="205"/>
      <c r="AC44" s="205"/>
      <c r="AD44" s="205"/>
      <c r="AE44" s="205"/>
    </row>
    <row r="45" spans="1:32">
      <c r="A45" s="142"/>
      <c r="B45" s="90"/>
      <c r="C45" s="90"/>
      <c r="D45" s="90"/>
      <c r="E45" s="90"/>
      <c r="F45" s="90"/>
      <c r="G45" s="90"/>
      <c r="H45" s="90"/>
      <c r="I45" s="90"/>
      <c r="J45" s="90"/>
      <c r="K45" s="90"/>
      <c r="L45" s="90"/>
      <c r="M45" s="90"/>
      <c r="N45" s="205"/>
      <c r="O45" s="205"/>
      <c r="P45" s="205"/>
      <c r="Q45" s="205"/>
      <c r="R45" s="205"/>
      <c r="S45" s="205"/>
      <c r="T45" s="205"/>
      <c r="U45" s="205"/>
      <c r="V45" s="205"/>
      <c r="W45" s="205"/>
      <c r="X45" s="205"/>
      <c r="Y45" s="205"/>
      <c r="Z45" s="205"/>
      <c r="AA45" s="205"/>
      <c r="AB45" s="205"/>
      <c r="AC45" s="205"/>
      <c r="AD45" s="205"/>
      <c r="AE45" s="205"/>
      <c r="AF45" s="84"/>
    </row>
    <row r="46" spans="1:32">
      <c r="A46" s="142" t="s">
        <v>114</v>
      </c>
      <c r="B46" s="101">
        <f t="shared" ref="B46" si="2">SUM(B43:B45)</f>
        <v>0</v>
      </c>
      <c r="C46" s="101">
        <f t="shared" ref="C46:M46" si="3">SUM(C43:C45)</f>
        <v>0</v>
      </c>
      <c r="D46" s="101">
        <f t="shared" si="3"/>
        <v>0</v>
      </c>
      <c r="E46" s="101">
        <f t="shared" si="3"/>
        <v>0</v>
      </c>
      <c r="F46" s="101">
        <f t="shared" si="3"/>
        <v>0</v>
      </c>
      <c r="G46" s="101">
        <f t="shared" si="3"/>
        <v>0</v>
      </c>
      <c r="H46" s="101">
        <f t="shared" si="3"/>
        <v>0</v>
      </c>
      <c r="I46" s="101">
        <f t="shared" si="3"/>
        <v>0</v>
      </c>
      <c r="J46" s="101">
        <f t="shared" si="3"/>
        <v>0</v>
      </c>
      <c r="K46" s="101">
        <f t="shared" si="3"/>
        <v>0</v>
      </c>
      <c r="L46" s="101">
        <f t="shared" si="3"/>
        <v>0</v>
      </c>
      <c r="M46" s="101">
        <f t="shared" si="3"/>
        <v>0</v>
      </c>
      <c r="N46" s="205"/>
      <c r="O46" s="205"/>
      <c r="P46" s="205"/>
      <c r="Q46" s="205"/>
      <c r="R46" s="205"/>
      <c r="S46" s="205"/>
      <c r="T46" s="205"/>
      <c r="U46" s="205"/>
      <c r="V46" s="205"/>
      <c r="W46" s="205"/>
      <c r="X46" s="205"/>
      <c r="Y46" s="205"/>
      <c r="Z46" s="205"/>
      <c r="AA46" s="101"/>
      <c r="AB46" s="101"/>
      <c r="AC46" s="101"/>
      <c r="AD46" s="101"/>
      <c r="AE46" s="101"/>
    </row>
    <row r="47" spans="1:32">
      <c r="A47" s="138"/>
      <c r="B47" s="108"/>
      <c r="C47" s="108"/>
      <c r="D47" s="108"/>
      <c r="E47" s="108"/>
      <c r="F47" s="108"/>
      <c r="G47" s="108"/>
      <c r="H47" s="108"/>
      <c r="I47" s="108"/>
      <c r="J47" s="108"/>
      <c r="K47" s="108"/>
      <c r="L47" s="108"/>
      <c r="M47" s="108"/>
      <c r="N47" s="205"/>
      <c r="O47" s="205"/>
      <c r="P47" s="205"/>
      <c r="Q47" s="205"/>
      <c r="R47" s="205"/>
      <c r="S47" s="205"/>
      <c r="T47" s="205"/>
      <c r="U47" s="205"/>
      <c r="V47" s="205"/>
      <c r="W47" s="205"/>
      <c r="X47" s="205"/>
      <c r="Y47" s="205"/>
      <c r="Z47" s="205"/>
      <c r="AA47" s="205"/>
      <c r="AB47" s="205"/>
      <c r="AC47" s="205"/>
      <c r="AD47" s="205"/>
      <c r="AE47" s="205"/>
    </row>
    <row r="48" spans="1:32">
      <c r="A48" s="142" t="s">
        <v>115</v>
      </c>
      <c r="B48" s="90"/>
      <c r="C48" s="90"/>
      <c r="D48" s="90"/>
      <c r="E48" s="90"/>
      <c r="F48" s="90"/>
      <c r="G48" s="90"/>
      <c r="H48" s="90"/>
      <c r="I48" s="90"/>
      <c r="J48" s="90"/>
      <c r="K48" s="90"/>
      <c r="L48" s="90"/>
      <c r="M48" s="90"/>
      <c r="N48" s="207"/>
      <c r="O48" s="207"/>
      <c r="P48" s="205"/>
      <c r="Q48" s="205"/>
      <c r="R48" s="205"/>
      <c r="S48" s="205"/>
      <c r="T48" s="205"/>
      <c r="U48" s="205"/>
      <c r="V48" s="205"/>
      <c r="W48" s="205"/>
      <c r="X48" s="205"/>
      <c r="Y48" s="205"/>
      <c r="Z48" s="205"/>
      <c r="AA48" s="205"/>
      <c r="AB48" s="205"/>
      <c r="AC48" s="205"/>
      <c r="AD48" s="205"/>
      <c r="AE48" s="205"/>
    </row>
    <row r="49" spans="1:31">
      <c r="A49" s="142"/>
      <c r="B49" s="90"/>
      <c r="C49" s="90"/>
      <c r="D49" s="90"/>
      <c r="E49" s="90"/>
      <c r="F49" s="90"/>
      <c r="G49" s="90"/>
      <c r="H49" s="90"/>
      <c r="I49" s="90"/>
      <c r="J49" s="90"/>
      <c r="K49" s="90"/>
      <c r="L49" s="90"/>
      <c r="M49" s="90"/>
      <c r="N49" s="205"/>
      <c r="O49" s="205"/>
      <c r="P49" s="205"/>
      <c r="Q49" s="205"/>
      <c r="R49" s="205"/>
      <c r="S49" s="205"/>
      <c r="T49" s="205"/>
      <c r="U49" s="205"/>
      <c r="V49" s="205"/>
      <c r="W49" s="205"/>
      <c r="X49" s="205"/>
      <c r="Y49" s="205"/>
      <c r="Z49" s="205"/>
      <c r="AA49" s="205"/>
      <c r="AB49" s="205"/>
      <c r="AC49" s="205"/>
      <c r="AD49" s="205"/>
      <c r="AE49" s="205"/>
    </row>
    <row r="50" spans="1:31">
      <c r="A50" s="142" t="s">
        <v>313</v>
      </c>
      <c r="B50" s="90"/>
      <c r="C50" s="90"/>
      <c r="D50" s="90"/>
      <c r="E50" s="90"/>
      <c r="F50" s="90"/>
      <c r="G50" s="90"/>
      <c r="H50" s="90"/>
      <c r="I50" s="90"/>
      <c r="J50" s="90"/>
      <c r="K50" s="90"/>
      <c r="L50" s="90"/>
      <c r="M50" s="90"/>
      <c r="N50" s="207"/>
      <c r="O50" s="207"/>
      <c r="P50" s="205"/>
      <c r="Q50" s="205"/>
      <c r="R50" s="205"/>
      <c r="S50" s="205"/>
      <c r="T50" s="205"/>
      <c r="U50" s="205"/>
      <c r="V50" s="205"/>
      <c r="W50" s="205"/>
      <c r="X50" s="205"/>
      <c r="Y50" s="205"/>
      <c r="Z50" s="205"/>
      <c r="AA50" s="205"/>
      <c r="AB50" s="205"/>
      <c r="AC50" s="205"/>
      <c r="AD50" s="205"/>
      <c r="AE50" s="205"/>
    </row>
    <row r="51" spans="1:31">
      <c r="A51" s="142"/>
      <c r="B51" s="90"/>
      <c r="C51" s="90"/>
      <c r="D51" s="90"/>
      <c r="E51" s="90"/>
      <c r="F51" s="90"/>
      <c r="G51" s="90"/>
      <c r="H51" s="90"/>
      <c r="I51" s="90"/>
      <c r="J51" s="90"/>
      <c r="K51" s="90"/>
      <c r="L51" s="90"/>
      <c r="M51" s="90"/>
      <c r="N51" s="205"/>
      <c r="O51" s="205"/>
      <c r="P51" s="205"/>
      <c r="Q51" s="205"/>
      <c r="R51" s="205"/>
      <c r="S51" s="205"/>
      <c r="T51" s="205"/>
      <c r="U51" s="205"/>
      <c r="V51" s="205"/>
      <c r="W51" s="205"/>
      <c r="X51" s="205"/>
      <c r="Y51" s="205"/>
      <c r="Z51" s="205"/>
      <c r="AA51" s="205"/>
      <c r="AB51" s="205"/>
      <c r="AC51" s="205"/>
      <c r="AD51" s="205"/>
      <c r="AE51" s="205"/>
    </row>
    <row r="52" spans="1:31">
      <c r="A52" s="142"/>
      <c r="B52" s="90"/>
      <c r="C52" s="90"/>
      <c r="D52" s="90"/>
      <c r="E52" s="90"/>
      <c r="F52" s="90"/>
      <c r="G52" s="90"/>
      <c r="H52" s="90"/>
      <c r="I52" s="90"/>
      <c r="J52" s="90"/>
      <c r="K52" s="90"/>
      <c r="L52" s="90"/>
      <c r="M52" s="90"/>
      <c r="N52" s="205"/>
      <c r="O52" s="205"/>
      <c r="P52" s="205"/>
      <c r="Q52" s="205"/>
      <c r="R52" s="205"/>
      <c r="S52" s="205"/>
      <c r="T52" s="205"/>
      <c r="U52" s="205"/>
      <c r="V52" s="205"/>
      <c r="W52" s="205"/>
      <c r="X52" s="205"/>
      <c r="Y52" s="205"/>
      <c r="Z52" s="205"/>
      <c r="AA52" s="205"/>
      <c r="AB52" s="205"/>
      <c r="AC52" s="205"/>
      <c r="AD52" s="205"/>
      <c r="AE52" s="205"/>
    </row>
    <row r="53" spans="1:31">
      <c r="A53" s="143" t="s">
        <v>170</v>
      </c>
      <c r="B53" s="101">
        <f t="shared" ref="B53" si="4">SUM(B46:B52)</f>
        <v>0</v>
      </c>
      <c r="C53" s="101">
        <f t="shared" ref="C53:M53" si="5">SUM(C46:C52)</f>
        <v>0</v>
      </c>
      <c r="D53" s="101">
        <f t="shared" si="5"/>
        <v>0</v>
      </c>
      <c r="E53" s="101">
        <f t="shared" si="5"/>
        <v>0</v>
      </c>
      <c r="F53" s="101">
        <f t="shared" si="5"/>
        <v>0</v>
      </c>
      <c r="G53" s="101">
        <f t="shared" si="5"/>
        <v>0</v>
      </c>
      <c r="H53" s="101">
        <f t="shared" si="5"/>
        <v>0</v>
      </c>
      <c r="I53" s="101">
        <f t="shared" si="5"/>
        <v>0</v>
      </c>
      <c r="J53" s="101">
        <f t="shared" si="5"/>
        <v>0</v>
      </c>
      <c r="K53" s="101">
        <f t="shared" si="5"/>
        <v>0</v>
      </c>
      <c r="L53" s="101">
        <f t="shared" si="5"/>
        <v>0</v>
      </c>
      <c r="M53" s="101">
        <f t="shared" si="5"/>
        <v>0</v>
      </c>
      <c r="N53" s="205"/>
      <c r="O53" s="205"/>
      <c r="P53" s="205"/>
      <c r="Q53" s="205"/>
      <c r="R53" s="205"/>
      <c r="S53" s="205"/>
      <c r="T53" s="205"/>
      <c r="U53" s="205"/>
      <c r="V53" s="205"/>
      <c r="W53" s="205"/>
      <c r="X53" s="205"/>
      <c r="Y53" s="205"/>
      <c r="Z53" s="205"/>
      <c r="AA53" s="101"/>
      <c r="AB53" s="101"/>
      <c r="AC53" s="101"/>
      <c r="AD53" s="101"/>
      <c r="AE53" s="101"/>
    </row>
    <row r="58" spans="1:31">
      <c r="A58"/>
    </row>
  </sheetData>
  <phoneticPr fontId="311" type="noConversion"/>
  <conditionalFormatting sqref="D2:E2 F3 I3:M3">
    <cfRule type="cellIs" dxfId="3" priority="38" operator="equal">
      <formula>"Include"</formula>
    </cfRule>
    <cfRule type="cellIs" dxfId="2" priority="39" operator="equal">
      <formula>"Exclude"</formula>
    </cfRule>
  </conditionalFormatting>
  <pageMargins left="0.7" right="0.7" top="0.75" bottom="0.75" header="0.3" footer="0.3"/>
  <pageSetup orientation="portrait" r:id="rId1"/>
  <headerFooter>
    <oddHeader>&amp;RCase No. 2026-00001
KPSC 1-7 Confidential Attachment 2
Page &amp;P of &amp;N</oddHeader>
  </headerFooter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82E795A8-9C13-4A71-9668-28F925565AB0}">
          <x14:formula1>
            <xm:f>DropDowns!$E$2:$E$7</xm:f>
          </x14:formula1>
          <xm:sqref>B2</xm:sqref>
        </x14:dataValidation>
        <x14:dataValidation type="list" allowBlank="1" showInputMessage="1" showErrorMessage="1" xr:uid="{D8022D77-D15C-4320-BEB8-669B2C7AB789}">
          <x14:formula1>
            <xm:f>DropDowns!$G$2:$G$11</xm:f>
          </x14:formula1>
          <xm:sqref>B3</xm:sqref>
        </x14:dataValidation>
        <x14:dataValidation type="list" allowBlank="1" showInputMessage="1" showErrorMessage="1" xr:uid="{1B842802-7FEA-4093-A084-DC1AA29B271A}">
          <x14:formula1>
            <xm:f>DropDowns!$C$2:$C$4</xm:f>
          </x14:formula1>
          <xm:sqref>F6</xm:sqref>
        </x14:dataValidation>
        <x14:dataValidation type="list" allowBlank="1" showInputMessage="1" showErrorMessage="1" xr:uid="{032FF74D-5111-41AE-848C-8A234000BA3D}">
          <x14:formula1>
            <xm:f>MACRS!$B$1:$G$1</xm:f>
          </x14:formula1>
          <xm:sqref>B33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8"/>
  <dimension ref="A1:AL28"/>
  <sheetViews>
    <sheetView zoomScaleNormal="100" workbookViewId="0">
      <selection activeCell="D36" sqref="D36"/>
    </sheetView>
  </sheetViews>
  <sheetFormatPr defaultRowHeight="12.75"/>
  <cols>
    <col min="1" max="1" width="5" bestFit="1" customWidth="1"/>
    <col min="2" max="2" width="5.28515625" customWidth="1"/>
    <col min="3" max="3" width="40.5703125" bestFit="1" customWidth="1"/>
    <col min="4" max="14" width="13.85546875" bestFit="1" customWidth="1"/>
    <col min="15" max="24" width="12.85546875" bestFit="1" customWidth="1"/>
  </cols>
  <sheetData>
    <row r="1" spans="1:38">
      <c r="A1" t="s">
        <v>53</v>
      </c>
    </row>
    <row r="2" spans="1:38">
      <c r="A2" s="25" t="s">
        <v>41</v>
      </c>
      <c r="B2" s="25"/>
      <c r="C2" s="25"/>
      <c r="D2" s="129" t="str">
        <f>'Retail Rev Req'!B3</f>
        <v>Year 1</v>
      </c>
      <c r="E2" s="129" t="str">
        <f>'Retail Rev Req'!C3</f>
        <v>Year 2</v>
      </c>
      <c r="F2" s="129" t="str">
        <f>'Retail Rev Req'!D3</f>
        <v>Year 3</v>
      </c>
      <c r="G2" s="129" t="str">
        <f>'Retail Rev Req'!E3</f>
        <v>Year 4</v>
      </c>
      <c r="H2" s="129" t="str">
        <f>'Retail Rev Req'!F3</f>
        <v>Year 5</v>
      </c>
      <c r="I2" s="129" t="str">
        <f>'Retail Rev Req'!G3</f>
        <v>Year 6</v>
      </c>
      <c r="J2" s="129" t="str">
        <f>'Retail Rev Req'!H3</f>
        <v>Year 7</v>
      </c>
      <c r="K2" s="129" t="str">
        <f>'Retail Rev Req'!I3</f>
        <v>Year 8</v>
      </c>
      <c r="L2" s="129" t="str">
        <f>'Retail Rev Req'!J3</f>
        <v>Year 9</v>
      </c>
      <c r="M2" s="129" t="str">
        <f>'Retail Rev Req'!K3</f>
        <v>Year 10</v>
      </c>
      <c r="N2" s="129" t="str">
        <f>'Retail Rev Req'!L3</f>
        <v>Year 11</v>
      </c>
      <c r="O2" s="129" t="str">
        <f>'Retail Rev Req'!M3</f>
        <v>Year 12</v>
      </c>
      <c r="P2" s="129" t="str">
        <f>'Retail Rev Req'!N3</f>
        <v>Year 13</v>
      </c>
      <c r="Q2" s="129" t="str">
        <f>'Retail Rev Req'!O3</f>
        <v>Year 14</v>
      </c>
      <c r="R2" s="129" t="str">
        <f>'Retail Rev Req'!P3</f>
        <v>Year 15</v>
      </c>
      <c r="S2" s="129" t="str">
        <f>'Retail Rev Req'!Q3</f>
        <v>Year 16</v>
      </c>
      <c r="T2" s="129" t="str">
        <f>'Retail Rev Req'!R3</f>
        <v>Year 17</v>
      </c>
      <c r="U2" s="129" t="str">
        <f>'Retail Rev Req'!S3</f>
        <v>Year 18</v>
      </c>
      <c r="V2" s="129" t="str">
        <f>'Retail Rev Req'!T3</f>
        <v>Year 19</v>
      </c>
      <c r="W2" s="129" t="str">
        <f>'Retail Rev Req'!U3</f>
        <v>Year 20</v>
      </c>
      <c r="X2" s="129" t="str">
        <f>'Retail Rev Req'!V3</f>
        <v>Year 21</v>
      </c>
      <c r="Y2" s="129" t="str">
        <f>'Retail Rev Req'!W3</f>
        <v>Year 22</v>
      </c>
      <c r="Z2" s="129" t="str">
        <f>'Retail Rev Req'!X3</f>
        <v>Year 23</v>
      </c>
      <c r="AA2" s="129" t="str">
        <f>'Retail Rev Req'!Y3</f>
        <v>Year 24</v>
      </c>
      <c r="AB2" s="129" t="str">
        <f>'Retail Rev Req'!Z3</f>
        <v>Year 25</v>
      </c>
      <c r="AC2" s="129" t="str">
        <f>'Retail Rev Req'!AA3</f>
        <v>Year 26</v>
      </c>
      <c r="AD2" s="129" t="str">
        <f>'Retail Rev Req'!AB3</f>
        <v>Year 27</v>
      </c>
      <c r="AE2" s="129" t="str">
        <f>'Retail Rev Req'!AC3</f>
        <v>Year 28</v>
      </c>
      <c r="AF2" s="129" t="str">
        <f>'Retail Rev Req'!AD3</f>
        <v>Year 29</v>
      </c>
      <c r="AG2" s="129" t="str">
        <f>'Retail Rev Req'!AE3</f>
        <v>Year 30</v>
      </c>
      <c r="AH2" s="129" t="str">
        <f>'Retail Rev Req'!AF3</f>
        <v>Year 31</v>
      </c>
      <c r="AI2" s="129" t="str">
        <f>'Retail Rev Req'!AG3</f>
        <v>Year 32</v>
      </c>
      <c r="AJ2" s="129" t="str">
        <f>'Retail Rev Req'!AH3</f>
        <v>Year 33</v>
      </c>
      <c r="AK2" s="129" t="str">
        <f>'Retail Rev Req'!AI3</f>
        <v>Year 34</v>
      </c>
      <c r="AL2" s="129" t="str">
        <f>'Retail Rev Req'!AJ3</f>
        <v>Year 35</v>
      </c>
    </row>
    <row r="3" spans="1:38">
      <c r="A3" s="56" t="s">
        <v>42</v>
      </c>
      <c r="B3" s="56"/>
      <c r="C3" s="56" t="s">
        <v>43</v>
      </c>
      <c r="D3" s="128">
        <f>'Retail Rev Req'!B4</f>
        <v>2029</v>
      </c>
      <c r="E3" s="128">
        <f>'Retail Rev Req'!C4</f>
        <v>2030</v>
      </c>
      <c r="F3" s="128">
        <f>'Retail Rev Req'!D4</f>
        <v>2031</v>
      </c>
      <c r="G3" s="128">
        <f>'Retail Rev Req'!E4</f>
        <v>2032</v>
      </c>
      <c r="H3" s="128">
        <f>'Retail Rev Req'!F4</f>
        <v>2033</v>
      </c>
      <c r="I3" s="128">
        <f>'Retail Rev Req'!G4</f>
        <v>2034</v>
      </c>
      <c r="J3" s="128">
        <f>'Retail Rev Req'!H4</f>
        <v>2035</v>
      </c>
      <c r="K3" s="128">
        <f>'Retail Rev Req'!I4</f>
        <v>2036</v>
      </c>
      <c r="L3" s="128">
        <f>'Retail Rev Req'!J4</f>
        <v>2037</v>
      </c>
      <c r="M3" s="128">
        <f>'Retail Rev Req'!K4</f>
        <v>2038</v>
      </c>
      <c r="N3" s="128">
        <f>'Retail Rev Req'!L4</f>
        <v>2039</v>
      </c>
      <c r="O3" s="128">
        <f>'Retail Rev Req'!M4</f>
        <v>2040</v>
      </c>
      <c r="P3" s="128">
        <f>'Retail Rev Req'!N4</f>
        <v>0</v>
      </c>
      <c r="Q3" s="128">
        <f>'Retail Rev Req'!O4</f>
        <v>0</v>
      </c>
      <c r="R3" s="128">
        <f>'Retail Rev Req'!P4</f>
        <v>0</v>
      </c>
      <c r="S3" s="128">
        <f>'Retail Rev Req'!Q4</f>
        <v>0</v>
      </c>
      <c r="T3" s="128">
        <f>'Retail Rev Req'!R4</f>
        <v>0</v>
      </c>
      <c r="U3" s="128">
        <f>'Retail Rev Req'!S4</f>
        <v>0</v>
      </c>
      <c r="V3" s="128">
        <f>'Retail Rev Req'!T4</f>
        <v>0</v>
      </c>
      <c r="W3" s="128">
        <f>'Retail Rev Req'!U4</f>
        <v>0</v>
      </c>
      <c r="X3" s="128">
        <f>'Retail Rev Req'!V4</f>
        <v>0</v>
      </c>
      <c r="Y3" s="128">
        <f>'Retail Rev Req'!W4</f>
        <v>0</v>
      </c>
      <c r="Z3" s="128">
        <f>'Retail Rev Req'!X4</f>
        <v>0</v>
      </c>
      <c r="AA3" s="128">
        <f>'Retail Rev Req'!Y4</f>
        <v>0</v>
      </c>
      <c r="AB3" s="128">
        <f>'Retail Rev Req'!Z4</f>
        <v>0</v>
      </c>
      <c r="AC3" s="128">
        <f>'Retail Rev Req'!AA4</f>
        <v>0</v>
      </c>
      <c r="AD3" s="128">
        <f>'Retail Rev Req'!AB4</f>
        <v>0</v>
      </c>
      <c r="AE3" s="128">
        <f>'Retail Rev Req'!AC4</f>
        <v>0</v>
      </c>
      <c r="AF3" s="128">
        <f>'Retail Rev Req'!AD4</f>
        <v>0</v>
      </c>
      <c r="AG3" s="128">
        <f>'Retail Rev Req'!AE4</f>
        <v>0</v>
      </c>
      <c r="AH3" s="128">
        <f>'Retail Rev Req'!AF4</f>
        <v>0</v>
      </c>
      <c r="AI3" s="128">
        <f>'Retail Rev Req'!AG4</f>
        <v>0</v>
      </c>
      <c r="AJ3" s="128">
        <f>'Retail Rev Req'!AH4</f>
        <v>0</v>
      </c>
      <c r="AK3" s="128">
        <f>'Retail Rev Req'!AI4</f>
        <v>0</v>
      </c>
      <c r="AL3" s="128">
        <f>'Retail Rev Req'!AJ4</f>
        <v>0</v>
      </c>
    </row>
    <row r="4" spans="1:38">
      <c r="A4" s="25">
        <v>1</v>
      </c>
      <c r="B4" s="24"/>
      <c r="C4" s="24" t="s">
        <v>105</v>
      </c>
      <c r="D4" s="124"/>
      <c r="E4" s="124"/>
      <c r="F4" s="124"/>
      <c r="G4" s="124"/>
      <c r="H4" s="124"/>
      <c r="I4" s="124"/>
      <c r="J4" s="124"/>
      <c r="K4" s="124"/>
      <c r="L4" s="124"/>
      <c r="M4" s="124"/>
      <c r="N4" s="124"/>
      <c r="O4" s="124"/>
      <c r="P4" s="124"/>
      <c r="Q4" s="124"/>
      <c r="R4" s="124"/>
      <c r="S4" s="124"/>
      <c r="T4" s="124"/>
      <c r="U4" s="124"/>
      <c r="V4" s="124"/>
      <c r="W4" s="124"/>
      <c r="X4" s="124"/>
      <c r="Y4" s="124"/>
      <c r="Z4" s="124"/>
      <c r="AA4" s="124"/>
      <c r="AB4" s="124"/>
      <c r="AC4" s="124"/>
      <c r="AD4" s="124"/>
      <c r="AE4" s="124"/>
      <c r="AF4" s="124"/>
      <c r="AG4" s="124"/>
      <c r="AH4" s="124"/>
      <c r="AI4" s="124"/>
      <c r="AJ4" s="124"/>
      <c r="AK4" s="124"/>
      <c r="AL4" s="124"/>
    </row>
    <row r="5" spans="1:38">
      <c r="A5" s="24"/>
      <c r="B5" s="24"/>
      <c r="C5" s="24"/>
    </row>
    <row r="6" spans="1:38">
      <c r="A6" s="27">
        <v>2</v>
      </c>
      <c r="B6" s="24"/>
      <c r="C6" s="24" t="s">
        <v>44</v>
      </c>
      <c r="D6" s="124">
        <f>'OPCO Rev Req'!B13</f>
        <v>0</v>
      </c>
      <c r="E6" s="124">
        <f>'OPCO Rev Req'!C13</f>
        <v>0</v>
      </c>
      <c r="F6" s="124">
        <f>'OPCO Rev Req'!D13</f>
        <v>0</v>
      </c>
      <c r="G6" s="124">
        <f>'OPCO Rev Req'!E13</f>
        <v>0</v>
      </c>
      <c r="H6" s="124">
        <f>'OPCO Rev Req'!F13</f>
        <v>0</v>
      </c>
      <c r="I6" s="124">
        <f>'OPCO Rev Req'!G13</f>
        <v>0</v>
      </c>
      <c r="J6" s="124">
        <f>'OPCO Rev Req'!H13</f>
        <v>0</v>
      </c>
      <c r="K6" s="124">
        <f>'OPCO Rev Req'!I13</f>
        <v>0</v>
      </c>
      <c r="L6" s="124">
        <f>'OPCO Rev Req'!J13</f>
        <v>0</v>
      </c>
      <c r="M6" s="124">
        <f>'OPCO Rev Req'!K13</f>
        <v>0</v>
      </c>
      <c r="N6" s="124">
        <f>'OPCO Rev Req'!L13</f>
        <v>0</v>
      </c>
      <c r="O6" s="124">
        <f>'OPCO Rev Req'!M13</f>
        <v>0</v>
      </c>
      <c r="P6" s="124">
        <f>'OPCO Rev Req'!N13</f>
        <v>0</v>
      </c>
      <c r="Q6" s="124">
        <f>'OPCO Rev Req'!O13</f>
        <v>0</v>
      </c>
      <c r="R6" s="124">
        <f>'OPCO Rev Req'!P13</f>
        <v>0</v>
      </c>
      <c r="S6" s="124">
        <f>'OPCO Rev Req'!Q13</f>
        <v>0</v>
      </c>
      <c r="T6" s="124">
        <f>'OPCO Rev Req'!R13</f>
        <v>0</v>
      </c>
      <c r="U6" s="124">
        <f>'OPCO Rev Req'!S13</f>
        <v>0</v>
      </c>
      <c r="V6" s="124">
        <f>'OPCO Rev Req'!T13</f>
        <v>0</v>
      </c>
      <c r="W6" s="124">
        <f>'OPCO Rev Req'!U13</f>
        <v>0</v>
      </c>
      <c r="X6" s="124">
        <f>'OPCO Rev Req'!V13</f>
        <v>0</v>
      </c>
      <c r="Y6" s="124">
        <f>'OPCO Rev Req'!W13</f>
        <v>0</v>
      </c>
      <c r="Z6" s="124">
        <f>'OPCO Rev Req'!X13</f>
        <v>0</v>
      </c>
      <c r="AA6" s="124">
        <f>'OPCO Rev Req'!Y13</f>
        <v>0</v>
      </c>
      <c r="AB6" s="124">
        <f>'OPCO Rev Req'!Z13</f>
        <v>0</v>
      </c>
      <c r="AC6" s="124">
        <f>'OPCO Rev Req'!AA13</f>
        <v>0</v>
      </c>
      <c r="AD6" s="124">
        <f>'OPCO Rev Req'!AB13</f>
        <v>0</v>
      </c>
      <c r="AE6" s="124">
        <f>'OPCO Rev Req'!AC13</f>
        <v>0</v>
      </c>
      <c r="AF6" s="124">
        <f>'OPCO Rev Req'!AD13</f>
        <v>0</v>
      </c>
      <c r="AG6" s="124">
        <f>'OPCO Rev Req'!AE13</f>
        <v>0</v>
      </c>
      <c r="AH6" s="124">
        <f>'OPCO Rev Req'!AF13</f>
        <v>0</v>
      </c>
      <c r="AI6" s="124">
        <f>'OPCO Rev Req'!AG13</f>
        <v>0</v>
      </c>
      <c r="AJ6" s="124">
        <f>'OPCO Rev Req'!AH13</f>
        <v>0</v>
      </c>
      <c r="AK6" s="124">
        <f>'OPCO Rev Req'!AI13</f>
        <v>0</v>
      </c>
      <c r="AL6" s="124">
        <f>'OPCO Rev Req'!AJ13</f>
        <v>0</v>
      </c>
    </row>
    <row r="7" spans="1:38">
      <c r="A7" s="27">
        <v>3</v>
      </c>
      <c r="B7" s="24"/>
      <c r="C7" s="24" t="s">
        <v>45</v>
      </c>
      <c r="D7" s="124">
        <f>'OPCO Rev Req'!B14</f>
        <v>13600000</v>
      </c>
      <c r="E7" s="124">
        <f>'OPCO Rev Req'!C14</f>
        <v>13600000</v>
      </c>
      <c r="F7" s="124">
        <f>'OPCO Rev Req'!D14</f>
        <v>13600000</v>
      </c>
      <c r="G7" s="124">
        <f>'OPCO Rev Req'!E14</f>
        <v>13600000</v>
      </c>
      <c r="H7" s="124">
        <f>'OPCO Rev Req'!F14</f>
        <v>13600000</v>
      </c>
      <c r="I7" s="124">
        <f>'OPCO Rev Req'!G14</f>
        <v>13600000</v>
      </c>
      <c r="J7" s="124">
        <f>'OPCO Rev Req'!H14</f>
        <v>13600000</v>
      </c>
      <c r="K7" s="124">
        <f>'OPCO Rev Req'!I14</f>
        <v>13600000</v>
      </c>
      <c r="L7" s="124">
        <f>'OPCO Rev Req'!J14</f>
        <v>13600000</v>
      </c>
      <c r="M7" s="124">
        <f>'OPCO Rev Req'!K14</f>
        <v>16491700</v>
      </c>
      <c r="N7" s="124">
        <f>'OPCO Rev Req'!L14</f>
        <v>0</v>
      </c>
      <c r="O7" s="124">
        <f>'OPCO Rev Req'!M14</f>
        <v>0</v>
      </c>
      <c r="P7" s="124">
        <f>'OPCO Rev Req'!N14</f>
        <v>0</v>
      </c>
      <c r="Q7" s="124">
        <f>'OPCO Rev Req'!O14</f>
        <v>0</v>
      </c>
      <c r="R7" s="124">
        <f>'OPCO Rev Req'!P14</f>
        <v>0</v>
      </c>
      <c r="S7" s="124">
        <f>'OPCO Rev Req'!Q14</f>
        <v>0</v>
      </c>
      <c r="T7" s="124">
        <f>'OPCO Rev Req'!R14</f>
        <v>0</v>
      </c>
      <c r="U7" s="124">
        <f>'OPCO Rev Req'!S14</f>
        <v>0</v>
      </c>
      <c r="V7" s="124">
        <f>'OPCO Rev Req'!T14</f>
        <v>0</v>
      </c>
      <c r="W7" s="124">
        <f>'OPCO Rev Req'!U14</f>
        <v>0</v>
      </c>
      <c r="X7" s="124">
        <f>'OPCO Rev Req'!V14</f>
        <v>0</v>
      </c>
      <c r="Y7" s="124">
        <f>'OPCO Rev Req'!W14</f>
        <v>0</v>
      </c>
      <c r="Z7" s="124">
        <f>'OPCO Rev Req'!X14</f>
        <v>0</v>
      </c>
      <c r="AA7" s="124">
        <f>'OPCO Rev Req'!Y14</f>
        <v>0</v>
      </c>
      <c r="AB7" s="124">
        <f>'OPCO Rev Req'!Z14</f>
        <v>0</v>
      </c>
      <c r="AC7" s="124">
        <f>'OPCO Rev Req'!AA14</f>
        <v>0</v>
      </c>
      <c r="AD7" s="124">
        <f>'OPCO Rev Req'!AB14</f>
        <v>0</v>
      </c>
      <c r="AE7" s="124">
        <f>'OPCO Rev Req'!AC14</f>
        <v>0</v>
      </c>
      <c r="AF7" s="124">
        <f>'OPCO Rev Req'!AD14</f>
        <v>0</v>
      </c>
      <c r="AG7" s="124">
        <f>'OPCO Rev Req'!AE14</f>
        <v>0</v>
      </c>
      <c r="AH7" s="124">
        <f>'OPCO Rev Req'!AF14</f>
        <v>0</v>
      </c>
      <c r="AI7" s="124">
        <f>'OPCO Rev Req'!AG14</f>
        <v>0</v>
      </c>
      <c r="AJ7" s="124">
        <f>'OPCO Rev Req'!AH14</f>
        <v>0</v>
      </c>
      <c r="AK7" s="124">
        <f>'OPCO Rev Req'!AI14</f>
        <v>0</v>
      </c>
      <c r="AL7" s="124">
        <f>'OPCO Rev Req'!AJ14</f>
        <v>0</v>
      </c>
    </row>
    <row r="8" spans="1:38">
      <c r="A8" s="27">
        <v>4</v>
      </c>
      <c r="B8" s="24"/>
      <c r="C8" s="24" t="s">
        <v>46</v>
      </c>
    </row>
    <row r="9" spans="1:38">
      <c r="A9" s="27">
        <v>5</v>
      </c>
      <c r="B9" s="24"/>
      <c r="C9" s="24" t="s">
        <v>47</v>
      </c>
      <c r="D9" s="125">
        <f>'OPCO Rev Req'!B23*(WACD)</f>
        <v>3563648.847370828</v>
      </c>
      <c r="E9" s="125">
        <f>'OPCO Rev Req'!C23*(WACD)</f>
        <v>3201447.9918872877</v>
      </c>
      <c r="F9" s="125">
        <f>'OPCO Rev Req'!D23*(WACD)</f>
        <v>2844512.0714152968</v>
      </c>
      <c r="G9" s="125">
        <f>'OPCO Rev Req'!E23*(WACD)</f>
        <v>2492433.1020609736</v>
      </c>
      <c r="H9" s="125">
        <f>'OPCO Rev Req'!F23*(WACD)</f>
        <v>2144861.3833438437</v>
      </c>
      <c r="I9" s="125">
        <f>'OPCO Rev Req'!G23*(WACD)</f>
        <v>1801447.2147834362</v>
      </c>
      <c r="J9" s="125">
        <f>'OPCO Rev Req'!H23*(WACD)</f>
        <v>1461889.4654104558</v>
      </c>
      <c r="K9" s="125">
        <f>'OPCO Rev Req'!I23*(WACD)</f>
        <v>1125887.004255607</v>
      </c>
      <c r="L9" s="125">
        <f>'OPCO Rev Req'!J23*(WACD)</f>
        <v>790467.37723487825</v>
      </c>
      <c r="M9" s="125">
        <f>'OPCO Rev Req'!K23*(WACD)</f>
        <v>1212778.3002886067</v>
      </c>
      <c r="N9" s="125">
        <f>'OPCO Rev Req'!L23*(WACD)</f>
        <v>1154524.6126316898</v>
      </c>
      <c r="O9" s="125">
        <f>'OPCO Rev Req'!M23*(WACD)</f>
        <v>1182452.8539768723</v>
      </c>
      <c r="P9" s="125">
        <f>'OPCO Rev Req'!N23*(WACD)</f>
        <v>0</v>
      </c>
      <c r="Q9" s="125">
        <f>'OPCO Rev Req'!O23*(WACD)</f>
        <v>0</v>
      </c>
      <c r="R9" s="125">
        <f>'OPCO Rev Req'!P23*(WACD)</f>
        <v>0</v>
      </c>
      <c r="S9" s="125">
        <f>'OPCO Rev Req'!Q23*(WACD)</f>
        <v>0</v>
      </c>
      <c r="T9" s="125">
        <f>'OPCO Rev Req'!R23*(WACD)</f>
        <v>0</v>
      </c>
      <c r="U9" s="125">
        <f>'OPCO Rev Req'!S23*(WACD)</f>
        <v>0</v>
      </c>
      <c r="V9" s="125">
        <f>'OPCO Rev Req'!T23*(WACD)</f>
        <v>0</v>
      </c>
      <c r="W9" s="125">
        <f>'OPCO Rev Req'!U23*(WACD)</f>
        <v>0</v>
      </c>
      <c r="X9" s="125">
        <f>'OPCO Rev Req'!V23*(WACD)</f>
        <v>0</v>
      </c>
      <c r="Y9" s="125">
        <f>'OPCO Rev Req'!W23*(WACD)</f>
        <v>0</v>
      </c>
      <c r="Z9" s="125">
        <f>'OPCO Rev Req'!X23*(WACD)</f>
        <v>0</v>
      </c>
      <c r="AA9" s="125">
        <f>'OPCO Rev Req'!Y23*(WACD)</f>
        <v>0</v>
      </c>
      <c r="AB9" s="125">
        <f>'OPCO Rev Req'!Z23*(WACD)</f>
        <v>0</v>
      </c>
      <c r="AC9" s="125">
        <f>'OPCO Rev Req'!AA23*(WACD)</f>
        <v>0</v>
      </c>
      <c r="AD9" s="125">
        <f>'OPCO Rev Req'!AB23*(WACD)</f>
        <v>0</v>
      </c>
      <c r="AE9" s="125">
        <f>'OPCO Rev Req'!AC23*(WACD)</f>
        <v>0</v>
      </c>
      <c r="AF9" s="125">
        <f>'OPCO Rev Req'!AD23*(WACD)</f>
        <v>0</v>
      </c>
      <c r="AG9" s="125">
        <f>'OPCO Rev Req'!AE23*(WACD)</f>
        <v>0</v>
      </c>
      <c r="AH9" s="125">
        <f>'OPCO Rev Req'!AF23*(WACD)</f>
        <v>0</v>
      </c>
      <c r="AI9" s="125">
        <f>'OPCO Rev Req'!AG23*(WACD)</f>
        <v>0</v>
      </c>
      <c r="AJ9" s="125">
        <f>'OPCO Rev Req'!AH23*(WACD)</f>
        <v>0</v>
      </c>
      <c r="AK9" s="125">
        <f>'OPCO Rev Req'!AI23*(WACD)</f>
        <v>0</v>
      </c>
      <c r="AL9" s="125">
        <f>'OPCO Rev Req'!AJ23*(WACD)</f>
        <v>0</v>
      </c>
    </row>
    <row r="10" spans="1:38">
      <c r="A10" s="27"/>
      <c r="B10" s="24"/>
      <c r="C10" s="24"/>
      <c r="D10" s="125"/>
      <c r="E10" s="125"/>
      <c r="F10" s="125"/>
      <c r="G10" s="125"/>
      <c r="H10" s="125"/>
      <c r="I10" s="125"/>
      <c r="J10" s="125"/>
      <c r="K10" s="125"/>
      <c r="L10" s="125"/>
      <c r="M10" s="125"/>
      <c r="N10" s="125"/>
      <c r="O10" s="125"/>
      <c r="P10" s="125"/>
      <c r="Q10" s="125"/>
      <c r="R10" s="125"/>
      <c r="S10" s="125"/>
      <c r="T10" s="125"/>
      <c r="U10" s="125"/>
      <c r="V10" s="125"/>
      <c r="W10" s="125"/>
      <c r="X10" s="125"/>
      <c r="Y10" s="125"/>
      <c r="Z10" s="125"/>
      <c r="AA10" s="125"/>
      <c r="AB10" s="125"/>
      <c r="AC10" s="125"/>
      <c r="AD10" s="125"/>
      <c r="AE10" s="125"/>
      <c r="AF10" s="125"/>
      <c r="AG10" s="125"/>
      <c r="AH10" s="125"/>
      <c r="AI10" s="125"/>
      <c r="AJ10" s="125"/>
      <c r="AK10" s="125"/>
      <c r="AL10" s="125"/>
    </row>
    <row r="11" spans="1:38">
      <c r="A11" s="25">
        <v>6</v>
      </c>
      <c r="B11" s="24"/>
      <c r="C11" s="26" t="s">
        <v>48</v>
      </c>
      <c r="D11" s="31">
        <f>D4-D6-D7-D8-D9</f>
        <v>-17163648.847370829</v>
      </c>
      <c r="E11" s="31">
        <f>E4-E6-E7-E8-E9</f>
        <v>-16801447.991887286</v>
      </c>
      <c r="F11" s="31">
        <f>F4-F6-F7-F8-F9</f>
        <v>-16444512.071415298</v>
      </c>
      <c r="G11" s="31">
        <f>G4-G6-G7-G8-G9</f>
        <v>-16092433.102060974</v>
      </c>
      <c r="H11" s="31">
        <f t="shared" ref="H11:X11" si="0">H4-H6-H7-H8-H9</f>
        <v>-15744861.383343844</v>
      </c>
      <c r="I11" s="31">
        <f t="shared" si="0"/>
        <v>-15401447.214783436</v>
      </c>
      <c r="J11" s="31">
        <f t="shared" si="0"/>
        <v>-15061889.465410456</v>
      </c>
      <c r="K11" s="31">
        <f t="shared" si="0"/>
        <v>-14725887.004255608</v>
      </c>
      <c r="L11" s="31">
        <f t="shared" si="0"/>
        <v>-14390467.377234878</v>
      </c>
      <c r="M11" s="31">
        <f t="shared" si="0"/>
        <v>-17704478.300288606</v>
      </c>
      <c r="N11" s="31">
        <f t="shared" si="0"/>
        <v>-1154524.6126316898</v>
      </c>
      <c r="O11" s="31">
        <f t="shared" si="0"/>
        <v>-1182452.8539768723</v>
      </c>
      <c r="P11" s="31">
        <f t="shared" si="0"/>
        <v>0</v>
      </c>
      <c r="Q11" s="31">
        <f t="shared" si="0"/>
        <v>0</v>
      </c>
      <c r="R11" s="31">
        <f t="shared" si="0"/>
        <v>0</v>
      </c>
      <c r="S11" s="31">
        <f t="shared" si="0"/>
        <v>0</v>
      </c>
      <c r="T11" s="31">
        <f t="shared" si="0"/>
        <v>0</v>
      </c>
      <c r="U11" s="31">
        <f t="shared" si="0"/>
        <v>0</v>
      </c>
      <c r="V11" s="31">
        <f t="shared" si="0"/>
        <v>0</v>
      </c>
      <c r="W11" s="31">
        <f t="shared" si="0"/>
        <v>0</v>
      </c>
      <c r="X11" s="31">
        <f t="shared" si="0"/>
        <v>0</v>
      </c>
      <c r="Y11" s="31">
        <f t="shared" ref="Y11:AK11" si="1">Y4-Y6-Y7-Y8-Y9</f>
        <v>0</v>
      </c>
      <c r="Z11" s="31">
        <f t="shared" si="1"/>
        <v>0</v>
      </c>
      <c r="AA11" s="31">
        <f t="shared" si="1"/>
        <v>0</v>
      </c>
      <c r="AB11" s="31">
        <f t="shared" si="1"/>
        <v>0</v>
      </c>
      <c r="AC11" s="31">
        <f t="shared" si="1"/>
        <v>0</v>
      </c>
      <c r="AD11" s="31">
        <f t="shared" si="1"/>
        <v>0</v>
      </c>
      <c r="AE11" s="31">
        <f t="shared" si="1"/>
        <v>0</v>
      </c>
      <c r="AF11" s="31">
        <f t="shared" si="1"/>
        <v>0</v>
      </c>
      <c r="AG11" s="31">
        <f t="shared" si="1"/>
        <v>0</v>
      </c>
      <c r="AH11" s="31">
        <f t="shared" si="1"/>
        <v>0</v>
      </c>
      <c r="AI11" s="31">
        <f t="shared" si="1"/>
        <v>0</v>
      </c>
      <c r="AJ11" s="31">
        <f t="shared" si="1"/>
        <v>0</v>
      </c>
      <c r="AK11" s="31">
        <f t="shared" si="1"/>
        <v>0</v>
      </c>
      <c r="AL11" s="31">
        <f>AL4-AL6-AL7-AL8-AL9</f>
        <v>0</v>
      </c>
    </row>
    <row r="12" spans="1:38">
      <c r="A12" s="24"/>
      <c r="B12" s="24"/>
      <c r="C12" s="24"/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</row>
    <row r="13" spans="1:38" ht="12" customHeight="1">
      <c r="A13" s="27">
        <v>7</v>
      </c>
      <c r="B13" s="24"/>
      <c r="C13" s="24" t="s">
        <v>6</v>
      </c>
    </row>
    <row r="14" spans="1:38">
      <c r="A14" s="27">
        <v>8</v>
      </c>
      <c r="B14" s="24"/>
      <c r="C14" s="24" t="s">
        <v>49</v>
      </c>
      <c r="D14" s="124">
        <f>-('Rate Base - coal'!C59-'Rate Base - coal'!C19)*1000</f>
        <v>8500000</v>
      </c>
      <c r="E14" s="124">
        <f>-('Rate Base - coal'!D59-'Rate Base - coal'!D19)*1000</f>
        <v>3782160</v>
      </c>
      <c r="F14" s="124">
        <f>-('Rate Base - coal'!E59-'Rate Base - coal'!E19)*1000</f>
        <v>4519280.0000000009</v>
      </c>
      <c r="G14" s="124">
        <f>-('Rate Base - coal'!F59-'Rate Base - coal'!F19)*1000</f>
        <v>5199280.0000000009</v>
      </c>
      <c r="H14" s="124">
        <f>-('Rate Base - coal'!G59-'Rate Base - coal'!G19)*1000</f>
        <v>5830320</v>
      </c>
      <c r="I14" s="124">
        <f>-('Rate Base - coal'!H59-'Rate Base - coal'!H19)*1000</f>
        <v>6412400</v>
      </c>
      <c r="J14" s="124">
        <f>-('Rate Base - coal'!I59-'Rate Base - coal'!I19)*1000</f>
        <v>6952320</v>
      </c>
      <c r="K14" s="124">
        <f>-('Rate Base - coal'!J59-'Rate Base - coal'!J19)*1000</f>
        <v>7450080</v>
      </c>
      <c r="L14" s="124">
        <f>-('Rate Base - coal'!K59-'Rate Base - coal'!K19)*1000</f>
        <v>7531680</v>
      </c>
      <c r="M14" s="124">
        <f>-('Rate Base - coal'!L59-'Rate Base - coal'!L19)*1000</f>
        <v>9340352.5</v>
      </c>
      <c r="N14" s="124">
        <f>-('Rate Base - coal'!M59-'Rate Base - coal'!M19)*1000</f>
        <v>-8155838.2299999995</v>
      </c>
      <c r="O14" s="124">
        <f>-('Rate Base - coal'!N59-'Rate Base - coal'!N19)*1000</f>
        <v>-8110248.0899999989</v>
      </c>
      <c r="P14" s="124">
        <f>-('Rate Base - coal'!O59-'Rate Base - coal'!O19)*1000</f>
        <v>0</v>
      </c>
      <c r="Q14" s="124">
        <f>-('Rate Base - coal'!P59-'Rate Base - coal'!P19)*1000</f>
        <v>0</v>
      </c>
      <c r="R14" s="124">
        <f>-('Rate Base - coal'!Q59-'Rate Base - coal'!Q19)*1000</f>
        <v>0</v>
      </c>
      <c r="S14" s="124">
        <f>-('Rate Base - coal'!R59-'Rate Base - coal'!R19)*1000</f>
        <v>0</v>
      </c>
      <c r="T14" s="124">
        <f>-('Rate Base - coal'!S59-'Rate Base - coal'!S19)*1000</f>
        <v>0</v>
      </c>
      <c r="U14" s="124">
        <f>-('Rate Base - coal'!T59-'Rate Base - coal'!T19)*1000</f>
        <v>0</v>
      </c>
      <c r="V14" s="124">
        <f>-('Rate Base - coal'!U59-'Rate Base - coal'!U19)*1000</f>
        <v>0</v>
      </c>
      <c r="W14" s="124">
        <f>-('Rate Base - coal'!V59-'Rate Base - coal'!V19)*1000</f>
        <v>0</v>
      </c>
      <c r="X14" s="124">
        <f>-('Rate Base - coal'!W59-'Rate Base - coal'!W19)*1000</f>
        <v>0</v>
      </c>
      <c r="Y14" s="124">
        <f>-('Rate Base - coal'!X59-'Rate Base - coal'!X19)*1000</f>
        <v>0</v>
      </c>
      <c r="Z14" s="124">
        <f>-('Rate Base - coal'!Y59-'Rate Base - coal'!Y19)*1000</f>
        <v>0</v>
      </c>
      <c r="AA14" s="124">
        <f>-('Rate Base - coal'!Z59-'Rate Base - coal'!Z19)*1000</f>
        <v>0</v>
      </c>
      <c r="AB14" s="124">
        <f>-('Rate Base - coal'!AA59-'Rate Base - coal'!AA19)*1000</f>
        <v>0</v>
      </c>
      <c r="AC14" s="124">
        <f>-('Rate Base - coal'!AB59-'Rate Base - coal'!AB19)*1000</f>
        <v>0</v>
      </c>
      <c r="AD14" s="124">
        <f>-('Rate Base - coal'!AC59-'Rate Base - coal'!AC19)*1000</f>
        <v>0</v>
      </c>
      <c r="AE14" s="124">
        <f>-('Rate Base - coal'!AD59-'Rate Base - coal'!AD19)*1000</f>
        <v>0</v>
      </c>
      <c r="AF14" s="124">
        <f>-('Rate Base - coal'!AE59-'Rate Base - coal'!AE19)*1000</f>
        <v>0</v>
      </c>
      <c r="AG14" s="124">
        <f>-('Rate Base - coal'!AF59-'Rate Base - coal'!AF19)*1000</f>
        <v>0</v>
      </c>
      <c r="AH14" s="124">
        <f>-('Rate Base - coal'!AG59-'Rate Base - coal'!AG19)*1000</f>
        <v>0</v>
      </c>
      <c r="AI14" s="124">
        <f>-('Rate Base - coal'!AH59-'Rate Base - coal'!AH19)*1000</f>
        <v>0</v>
      </c>
      <c r="AJ14" s="124">
        <f>-('Rate Base - coal'!AI59-'Rate Base - coal'!AI19)*1000</f>
        <v>0</v>
      </c>
      <c r="AK14" s="124">
        <f>-('Rate Base - coal'!AJ59-'Rate Base - coal'!AJ19)*1000</f>
        <v>0</v>
      </c>
      <c r="AL14" s="124">
        <f>-('Rate Base - coal'!AK59-'Rate Base - coal'!AK19)*1000</f>
        <v>0</v>
      </c>
    </row>
    <row r="15" spans="1:38">
      <c r="A15" s="24"/>
      <c r="B15" s="24"/>
      <c r="C15" s="24"/>
    </row>
    <row r="16" spans="1:38">
      <c r="A16" s="27">
        <v>9</v>
      </c>
      <c r="B16" s="24"/>
      <c r="C16" s="24" t="s">
        <v>50</v>
      </c>
      <c r="D16" s="33">
        <f>SUM(D11:D14)</f>
        <v>-8663648.8473708294</v>
      </c>
      <c r="E16" s="33">
        <f>SUM(E11:E14)</f>
        <v>-13019287.991887286</v>
      </c>
      <c r="F16" s="33">
        <f>SUM(F11:F14)</f>
        <v>-11925232.071415298</v>
      </c>
      <c r="G16" s="33">
        <f>SUM(G11:G14)</f>
        <v>-10893153.102060974</v>
      </c>
      <c r="H16" s="33">
        <f t="shared" ref="H16:X16" si="2">SUM(H11:H14)</f>
        <v>-9914541.3833438437</v>
      </c>
      <c r="I16" s="33">
        <f t="shared" si="2"/>
        <v>-8989047.2147834357</v>
      </c>
      <c r="J16" s="33">
        <f t="shared" si="2"/>
        <v>-8109569.4654104561</v>
      </c>
      <c r="K16" s="33">
        <f t="shared" si="2"/>
        <v>-7275807.0042556077</v>
      </c>
      <c r="L16" s="33">
        <f t="shared" si="2"/>
        <v>-6858787.377234878</v>
      </c>
      <c r="M16" s="33">
        <f t="shared" si="2"/>
        <v>-8364125.8002886064</v>
      </c>
      <c r="N16" s="33">
        <f t="shared" si="2"/>
        <v>-9310362.8426316902</v>
      </c>
      <c r="O16" s="33">
        <f t="shared" si="2"/>
        <v>-9292700.9439768717</v>
      </c>
      <c r="P16" s="33">
        <f t="shared" si="2"/>
        <v>0</v>
      </c>
      <c r="Q16" s="33">
        <f t="shared" si="2"/>
        <v>0</v>
      </c>
      <c r="R16" s="33">
        <f t="shared" si="2"/>
        <v>0</v>
      </c>
      <c r="S16" s="33">
        <f t="shared" si="2"/>
        <v>0</v>
      </c>
      <c r="T16" s="33">
        <f t="shared" si="2"/>
        <v>0</v>
      </c>
      <c r="U16" s="33">
        <f t="shared" si="2"/>
        <v>0</v>
      </c>
      <c r="V16" s="33">
        <f t="shared" si="2"/>
        <v>0</v>
      </c>
      <c r="W16" s="33">
        <f t="shared" si="2"/>
        <v>0</v>
      </c>
      <c r="X16" s="33">
        <f t="shared" si="2"/>
        <v>0</v>
      </c>
      <c r="Y16" s="33">
        <f t="shared" ref="Y16:AK16" si="3">SUM(Y11:Y14)</f>
        <v>0</v>
      </c>
      <c r="Z16" s="33">
        <f t="shared" si="3"/>
        <v>0</v>
      </c>
      <c r="AA16" s="33">
        <f t="shared" si="3"/>
        <v>0</v>
      </c>
      <c r="AB16" s="33">
        <f t="shared" si="3"/>
        <v>0</v>
      </c>
      <c r="AC16" s="33">
        <f t="shared" si="3"/>
        <v>0</v>
      </c>
      <c r="AD16" s="33">
        <f t="shared" si="3"/>
        <v>0</v>
      </c>
      <c r="AE16" s="33">
        <f t="shared" si="3"/>
        <v>0</v>
      </c>
      <c r="AF16" s="33">
        <f t="shared" si="3"/>
        <v>0</v>
      </c>
      <c r="AG16" s="33">
        <f t="shared" si="3"/>
        <v>0</v>
      </c>
      <c r="AH16" s="33">
        <f t="shared" si="3"/>
        <v>0</v>
      </c>
      <c r="AI16" s="33">
        <f t="shared" si="3"/>
        <v>0</v>
      </c>
      <c r="AJ16" s="33">
        <f t="shared" si="3"/>
        <v>0</v>
      </c>
      <c r="AK16" s="33">
        <f t="shared" si="3"/>
        <v>0</v>
      </c>
      <c r="AL16" s="33">
        <f>SUM(AL11:AL14)</f>
        <v>0</v>
      </c>
    </row>
    <row r="17" spans="1:38">
      <c r="A17" s="24"/>
      <c r="B17" s="24"/>
      <c r="C17" s="24"/>
    </row>
    <row r="18" spans="1:38">
      <c r="A18" s="27">
        <v>10</v>
      </c>
      <c r="B18" s="24"/>
      <c r="C18" s="24" t="s">
        <v>51</v>
      </c>
      <c r="D18" s="126">
        <f>Input!$B$34</f>
        <v>5.0097000000000003E-2</v>
      </c>
      <c r="E18" s="126">
        <f>Input!$B$34</f>
        <v>5.0097000000000003E-2</v>
      </c>
      <c r="F18" s="126">
        <f>Input!$B$34</f>
        <v>5.0097000000000003E-2</v>
      </c>
      <c r="G18" s="126">
        <f>Input!$B$34</f>
        <v>5.0097000000000003E-2</v>
      </c>
      <c r="H18" s="126">
        <f>Input!$B$34</f>
        <v>5.0097000000000003E-2</v>
      </c>
      <c r="I18" s="126">
        <f>Input!$B$34</f>
        <v>5.0097000000000003E-2</v>
      </c>
      <c r="J18" s="126">
        <f>Input!$B$34</f>
        <v>5.0097000000000003E-2</v>
      </c>
      <c r="K18" s="126">
        <f>Input!$B$34</f>
        <v>5.0097000000000003E-2</v>
      </c>
      <c r="L18" s="126">
        <f>Input!$B$34</f>
        <v>5.0097000000000003E-2</v>
      </c>
      <c r="M18" s="126">
        <f>Input!$B$34</f>
        <v>5.0097000000000003E-2</v>
      </c>
      <c r="N18" s="126">
        <f>Input!$B$34</f>
        <v>5.0097000000000003E-2</v>
      </c>
      <c r="O18" s="126">
        <f>Input!$B$34</f>
        <v>5.0097000000000003E-2</v>
      </c>
      <c r="P18" s="126">
        <f>Input!$B$34</f>
        <v>5.0097000000000003E-2</v>
      </c>
      <c r="Q18" s="126">
        <f>Input!$B$34</f>
        <v>5.0097000000000003E-2</v>
      </c>
      <c r="R18" s="126">
        <f>Input!$B$34</f>
        <v>5.0097000000000003E-2</v>
      </c>
      <c r="S18" s="126">
        <f>Input!$B$34</f>
        <v>5.0097000000000003E-2</v>
      </c>
      <c r="T18" s="126">
        <f>Input!$B$34</f>
        <v>5.0097000000000003E-2</v>
      </c>
      <c r="U18" s="126">
        <f>Input!$B$34</f>
        <v>5.0097000000000003E-2</v>
      </c>
      <c r="V18" s="126">
        <f>Input!$B$34</f>
        <v>5.0097000000000003E-2</v>
      </c>
      <c r="W18" s="126">
        <f>Input!$B$34</f>
        <v>5.0097000000000003E-2</v>
      </c>
      <c r="X18" s="126">
        <f>Input!$B$34</f>
        <v>5.0097000000000003E-2</v>
      </c>
      <c r="Y18" s="126">
        <f>Input!$B$34</f>
        <v>5.0097000000000003E-2</v>
      </c>
      <c r="Z18" s="126">
        <f>Input!$B$34</f>
        <v>5.0097000000000003E-2</v>
      </c>
      <c r="AA18" s="126">
        <f>Input!$B$34</f>
        <v>5.0097000000000003E-2</v>
      </c>
      <c r="AB18" s="126">
        <f>Input!$B$34</f>
        <v>5.0097000000000003E-2</v>
      </c>
      <c r="AC18" s="126">
        <f>Input!$B$34</f>
        <v>5.0097000000000003E-2</v>
      </c>
      <c r="AD18" s="126">
        <f>Input!$B$34</f>
        <v>5.0097000000000003E-2</v>
      </c>
      <c r="AE18" s="126">
        <f>Input!$B$34</f>
        <v>5.0097000000000003E-2</v>
      </c>
      <c r="AF18" s="126">
        <f>Input!$B$34</f>
        <v>5.0097000000000003E-2</v>
      </c>
      <c r="AG18" s="126">
        <f>Input!$B$34</f>
        <v>5.0097000000000003E-2</v>
      </c>
      <c r="AH18" s="126">
        <f>Input!$B$34</f>
        <v>5.0097000000000003E-2</v>
      </c>
      <c r="AI18" s="126">
        <f>Input!$B$34</f>
        <v>5.0097000000000003E-2</v>
      </c>
      <c r="AJ18" s="126">
        <f>Input!$B$34</f>
        <v>5.0097000000000003E-2</v>
      </c>
      <c r="AK18" s="126">
        <f>Input!$B$34</f>
        <v>5.0097000000000003E-2</v>
      </c>
      <c r="AL18" s="126">
        <f>Input!$B$34</f>
        <v>5.0097000000000003E-2</v>
      </c>
    </row>
    <row r="19" spans="1:38">
      <c r="A19" s="24"/>
      <c r="B19" s="24"/>
      <c r="C19" s="24"/>
    </row>
    <row r="20" spans="1:38" s="84" customFormat="1">
      <c r="A20" s="130">
        <v>11</v>
      </c>
      <c r="B20" s="131"/>
      <c r="C20" s="131" t="s">
        <v>159</v>
      </c>
      <c r="D20" s="132">
        <f>D16*D18</f>
        <v>-434022.81630673644</v>
      </c>
      <c r="E20" s="132">
        <f>E16*E18</f>
        <v>-652227.27052957739</v>
      </c>
      <c r="F20" s="132">
        <f>F16*F18</f>
        <v>-597418.35108169215</v>
      </c>
      <c r="G20" s="132">
        <f>G16*G18</f>
        <v>-545714.29095394863</v>
      </c>
      <c r="H20" s="132">
        <f t="shared" ref="H20:X20" si="4">H16*H18</f>
        <v>-496688.77968137659</v>
      </c>
      <c r="I20" s="132">
        <f t="shared" si="4"/>
        <v>-450324.29831900581</v>
      </c>
      <c r="J20" s="132">
        <f t="shared" si="4"/>
        <v>-406265.10150866763</v>
      </c>
      <c r="K20" s="132">
        <f t="shared" si="4"/>
        <v>-364496.10349219322</v>
      </c>
      <c r="L20" s="132">
        <f t="shared" si="4"/>
        <v>-343604.67123733571</v>
      </c>
      <c r="M20" s="132">
        <f t="shared" si="4"/>
        <v>-419017.61021705833</v>
      </c>
      <c r="N20" s="132">
        <f t="shared" si="4"/>
        <v>-466421.24732731981</v>
      </c>
      <c r="O20" s="132">
        <f t="shared" si="4"/>
        <v>-465536.43919040938</v>
      </c>
      <c r="P20" s="132">
        <f t="shared" si="4"/>
        <v>0</v>
      </c>
      <c r="Q20" s="132">
        <f t="shared" si="4"/>
        <v>0</v>
      </c>
      <c r="R20" s="132">
        <f t="shared" si="4"/>
        <v>0</v>
      </c>
      <c r="S20" s="132">
        <f t="shared" si="4"/>
        <v>0</v>
      </c>
      <c r="T20" s="132">
        <f t="shared" si="4"/>
        <v>0</v>
      </c>
      <c r="U20" s="132">
        <f t="shared" si="4"/>
        <v>0</v>
      </c>
      <c r="V20" s="132">
        <f t="shared" si="4"/>
        <v>0</v>
      </c>
      <c r="W20" s="132">
        <f t="shared" si="4"/>
        <v>0</v>
      </c>
      <c r="X20" s="132">
        <f t="shared" si="4"/>
        <v>0</v>
      </c>
      <c r="Y20" s="132">
        <f t="shared" ref="Y20:AK20" si="5">Y16*Y18</f>
        <v>0</v>
      </c>
      <c r="Z20" s="132">
        <f t="shared" si="5"/>
        <v>0</v>
      </c>
      <c r="AA20" s="132">
        <f t="shared" si="5"/>
        <v>0</v>
      </c>
      <c r="AB20" s="132">
        <f t="shared" si="5"/>
        <v>0</v>
      </c>
      <c r="AC20" s="132">
        <f t="shared" si="5"/>
        <v>0</v>
      </c>
      <c r="AD20" s="132">
        <f t="shared" si="5"/>
        <v>0</v>
      </c>
      <c r="AE20" s="132">
        <f t="shared" si="5"/>
        <v>0</v>
      </c>
      <c r="AF20" s="132">
        <f t="shared" si="5"/>
        <v>0</v>
      </c>
      <c r="AG20" s="132">
        <f t="shared" si="5"/>
        <v>0</v>
      </c>
      <c r="AH20" s="132">
        <f t="shared" si="5"/>
        <v>0</v>
      </c>
      <c r="AI20" s="132">
        <f t="shared" si="5"/>
        <v>0</v>
      </c>
      <c r="AJ20" s="132">
        <f t="shared" si="5"/>
        <v>0</v>
      </c>
      <c r="AK20" s="132">
        <f t="shared" si="5"/>
        <v>0</v>
      </c>
      <c r="AL20" s="132">
        <f>AL16*AL18</f>
        <v>0</v>
      </c>
    </row>
    <row r="22" spans="1:38">
      <c r="A22" s="27">
        <v>12</v>
      </c>
      <c r="B22" s="24"/>
      <c r="C22" s="24" t="s">
        <v>187</v>
      </c>
      <c r="D22" s="124">
        <f>'OPCO Rev Req'!B28</f>
        <v>24422094.349847823</v>
      </c>
      <c r="E22" s="124">
        <f>'OPCO Rev Req'!C28</f>
        <v>23322482.082940832</v>
      </c>
      <c r="F22" s="124">
        <f>'OPCO Rev Req'!D28</f>
        <v>22238853.729477227</v>
      </c>
      <c r="G22" s="124">
        <f>'OPCO Rev Req'!E28</f>
        <v>21169970.683618221</v>
      </c>
      <c r="H22" s="124">
        <f>'OPCO Rev Req'!F28</f>
        <v>20114771.283216283</v>
      </c>
      <c r="I22" s="124">
        <f>'OPCO Rev Req'!G28</f>
        <v>19072193.866123874</v>
      </c>
      <c r="J22" s="124">
        <f>'OPCO Rev Req'!H28</f>
        <v>18041324.223269522</v>
      </c>
      <c r="K22" s="124">
        <f>'OPCO Rev Req'!I28</f>
        <v>17021248.145581737</v>
      </c>
      <c r="L22" s="124">
        <f>'OPCO Rev Req'!J28</f>
        <v>16002941.504806498</v>
      </c>
      <c r="M22" s="124">
        <f>'OPCO Rev Req'!K28</f>
        <v>20177412.165782865</v>
      </c>
      <c r="N22" s="124">
        <f>'OPCO Rev Req'!L28</f>
        <v>3505042.5952225234</v>
      </c>
      <c r="O22" s="124">
        <f>'OPCO Rev Req'!M28</f>
        <v>3589830.4589488618</v>
      </c>
      <c r="P22" s="124">
        <f>'OPCO Rev Req'!N28</f>
        <v>0</v>
      </c>
      <c r="Q22" s="124">
        <f>'OPCO Rev Req'!O28</f>
        <v>0</v>
      </c>
      <c r="R22" s="124">
        <f>'OPCO Rev Req'!P28</f>
        <v>0</v>
      </c>
      <c r="S22" s="124">
        <f>'OPCO Rev Req'!Q28</f>
        <v>0</v>
      </c>
      <c r="T22" s="124">
        <f>'OPCO Rev Req'!R28</f>
        <v>0</v>
      </c>
      <c r="U22" s="124">
        <f>'OPCO Rev Req'!S28</f>
        <v>0</v>
      </c>
      <c r="V22" s="124">
        <f>'OPCO Rev Req'!T28</f>
        <v>0</v>
      </c>
      <c r="W22" s="124">
        <f>'OPCO Rev Req'!U28</f>
        <v>0</v>
      </c>
      <c r="X22" s="124">
        <f>'OPCO Rev Req'!V28</f>
        <v>0</v>
      </c>
      <c r="Y22" s="124">
        <f>'OPCO Rev Req'!W28</f>
        <v>0</v>
      </c>
      <c r="Z22" s="124">
        <f>'OPCO Rev Req'!X28</f>
        <v>0</v>
      </c>
      <c r="AA22" s="124">
        <f>'OPCO Rev Req'!Y28</f>
        <v>0</v>
      </c>
      <c r="AB22" s="124">
        <f>'OPCO Rev Req'!Z28</f>
        <v>0</v>
      </c>
      <c r="AC22" s="124">
        <f>'OPCO Rev Req'!AA28</f>
        <v>0</v>
      </c>
      <c r="AD22" s="124">
        <f>'OPCO Rev Req'!AB28</f>
        <v>0</v>
      </c>
      <c r="AE22" s="124">
        <f>'OPCO Rev Req'!AC28</f>
        <v>0</v>
      </c>
      <c r="AF22" s="124">
        <f>'OPCO Rev Req'!AD28</f>
        <v>0</v>
      </c>
      <c r="AG22" s="124">
        <f>'OPCO Rev Req'!AE28</f>
        <v>0</v>
      </c>
      <c r="AH22" s="124">
        <f>'OPCO Rev Req'!AF28</f>
        <v>0</v>
      </c>
      <c r="AI22" s="124">
        <f>'OPCO Rev Req'!AG28</f>
        <v>0</v>
      </c>
      <c r="AJ22" s="124">
        <f>'OPCO Rev Req'!AH28</f>
        <v>0</v>
      </c>
      <c r="AK22" s="124">
        <f>'OPCO Rev Req'!AI28</f>
        <v>0</v>
      </c>
      <c r="AL22" s="124">
        <f>'OPCO Rev Req'!AJ28</f>
        <v>0</v>
      </c>
    </row>
    <row r="23" spans="1:38">
      <c r="A23" s="24"/>
      <c r="B23" s="24"/>
      <c r="C23" s="24"/>
    </row>
    <row r="24" spans="1:38">
      <c r="A24" s="27">
        <v>13</v>
      </c>
      <c r="B24" s="24"/>
      <c r="C24" s="24" t="s">
        <v>188</v>
      </c>
      <c r="D24" s="127">
        <f t="shared" ref="D24:X24" si="6">D22+D11</f>
        <v>7258445.5024769939</v>
      </c>
      <c r="E24" s="127">
        <f t="shared" si="6"/>
        <v>6521034.0910535455</v>
      </c>
      <c r="F24" s="127">
        <f t="shared" si="6"/>
        <v>5794341.658061929</v>
      </c>
      <c r="G24" s="127">
        <f t="shared" si="6"/>
        <v>5077537.5815572478</v>
      </c>
      <c r="H24" s="127">
        <f t="shared" si="6"/>
        <v>4369909.899872439</v>
      </c>
      <c r="I24" s="127">
        <f t="shared" si="6"/>
        <v>3670746.6513404381</v>
      </c>
      <c r="J24" s="127">
        <f t="shared" si="6"/>
        <v>2979434.7578590661</v>
      </c>
      <c r="K24" s="127">
        <f t="shared" si="6"/>
        <v>2295361.1413261294</v>
      </c>
      <c r="L24" s="127">
        <f t="shared" si="6"/>
        <v>1612474.12757162</v>
      </c>
      <c r="M24" s="127">
        <f t="shared" si="6"/>
        <v>2472933.8654942587</v>
      </c>
      <c r="N24" s="127">
        <f t="shared" si="6"/>
        <v>2350517.9825908337</v>
      </c>
      <c r="O24" s="127">
        <f t="shared" si="6"/>
        <v>2407377.6049719895</v>
      </c>
      <c r="P24" s="127">
        <f t="shared" si="6"/>
        <v>0</v>
      </c>
      <c r="Q24" s="127">
        <f t="shared" si="6"/>
        <v>0</v>
      </c>
      <c r="R24" s="127">
        <f t="shared" si="6"/>
        <v>0</v>
      </c>
      <c r="S24" s="127">
        <f t="shared" si="6"/>
        <v>0</v>
      </c>
      <c r="T24" s="127">
        <f t="shared" si="6"/>
        <v>0</v>
      </c>
      <c r="U24" s="127">
        <f t="shared" si="6"/>
        <v>0</v>
      </c>
      <c r="V24" s="127">
        <f t="shared" si="6"/>
        <v>0</v>
      </c>
      <c r="W24" s="127">
        <f t="shared" si="6"/>
        <v>0</v>
      </c>
      <c r="X24" s="127">
        <f t="shared" si="6"/>
        <v>0</v>
      </c>
      <c r="Y24" s="127">
        <f t="shared" ref="Y24:AK24" si="7">Y22+Y11</f>
        <v>0</v>
      </c>
      <c r="Z24" s="127">
        <f t="shared" si="7"/>
        <v>0</v>
      </c>
      <c r="AA24" s="127">
        <f t="shared" si="7"/>
        <v>0</v>
      </c>
      <c r="AB24" s="127">
        <f t="shared" si="7"/>
        <v>0</v>
      </c>
      <c r="AC24" s="127">
        <f t="shared" si="7"/>
        <v>0</v>
      </c>
      <c r="AD24" s="127">
        <f t="shared" si="7"/>
        <v>0</v>
      </c>
      <c r="AE24" s="127">
        <f t="shared" si="7"/>
        <v>0</v>
      </c>
      <c r="AF24" s="127">
        <f t="shared" si="7"/>
        <v>0</v>
      </c>
      <c r="AG24" s="127">
        <f t="shared" si="7"/>
        <v>0</v>
      </c>
      <c r="AH24" s="127">
        <f t="shared" si="7"/>
        <v>0</v>
      </c>
      <c r="AI24" s="127">
        <f t="shared" si="7"/>
        <v>0</v>
      </c>
      <c r="AJ24" s="127">
        <f t="shared" si="7"/>
        <v>0</v>
      </c>
      <c r="AK24" s="127">
        <f t="shared" si="7"/>
        <v>0</v>
      </c>
      <c r="AL24" s="127">
        <f>AL22+AL11</f>
        <v>0</v>
      </c>
    </row>
    <row r="25" spans="1:38">
      <c r="A25" s="24"/>
      <c r="B25" s="24"/>
      <c r="C25" s="24"/>
    </row>
    <row r="26" spans="1:38">
      <c r="A26" s="27">
        <v>14</v>
      </c>
      <c r="B26" s="24"/>
      <c r="C26" s="24" t="s">
        <v>189</v>
      </c>
      <c r="D26" s="127">
        <f t="shared" ref="D26:X26" si="8">D16+D22</f>
        <v>15758445.502476994</v>
      </c>
      <c r="E26" s="127">
        <f t="shared" si="8"/>
        <v>10303194.091053545</v>
      </c>
      <c r="F26" s="127">
        <f t="shared" si="8"/>
        <v>10313621.658061929</v>
      </c>
      <c r="G26" s="127">
        <f t="shared" si="8"/>
        <v>10276817.581557248</v>
      </c>
      <c r="H26" s="127">
        <f t="shared" si="8"/>
        <v>10200229.899872439</v>
      </c>
      <c r="I26" s="127">
        <f t="shared" si="8"/>
        <v>10083146.651340438</v>
      </c>
      <c r="J26" s="127">
        <f t="shared" si="8"/>
        <v>9931754.7578590661</v>
      </c>
      <c r="K26" s="127">
        <f t="shared" si="8"/>
        <v>9745441.1413261294</v>
      </c>
      <c r="L26" s="127">
        <f t="shared" si="8"/>
        <v>9144154.12757162</v>
      </c>
      <c r="M26" s="127">
        <f t="shared" si="8"/>
        <v>11813286.365494259</v>
      </c>
      <c r="N26" s="127">
        <f t="shared" si="8"/>
        <v>-5805320.2474091668</v>
      </c>
      <c r="O26" s="127">
        <f t="shared" si="8"/>
        <v>-5702870.4850280099</v>
      </c>
      <c r="P26" s="127">
        <f t="shared" si="8"/>
        <v>0</v>
      </c>
      <c r="Q26" s="127">
        <f t="shared" si="8"/>
        <v>0</v>
      </c>
      <c r="R26" s="127">
        <f t="shared" si="8"/>
        <v>0</v>
      </c>
      <c r="S26" s="127">
        <f t="shared" si="8"/>
        <v>0</v>
      </c>
      <c r="T26" s="127">
        <f t="shared" si="8"/>
        <v>0</v>
      </c>
      <c r="U26" s="127">
        <f t="shared" si="8"/>
        <v>0</v>
      </c>
      <c r="V26" s="127">
        <f t="shared" si="8"/>
        <v>0</v>
      </c>
      <c r="W26" s="127">
        <f t="shared" si="8"/>
        <v>0</v>
      </c>
      <c r="X26" s="127">
        <f t="shared" si="8"/>
        <v>0</v>
      </c>
      <c r="Y26" s="127">
        <f t="shared" ref="Y26:AK26" si="9">Y16+Y22</f>
        <v>0</v>
      </c>
      <c r="Z26" s="127">
        <f t="shared" si="9"/>
        <v>0</v>
      </c>
      <c r="AA26" s="127">
        <f t="shared" si="9"/>
        <v>0</v>
      </c>
      <c r="AB26" s="127">
        <f t="shared" si="9"/>
        <v>0</v>
      </c>
      <c r="AC26" s="127">
        <f t="shared" si="9"/>
        <v>0</v>
      </c>
      <c r="AD26" s="127">
        <f t="shared" si="9"/>
        <v>0</v>
      </c>
      <c r="AE26" s="127">
        <f t="shared" si="9"/>
        <v>0</v>
      </c>
      <c r="AF26" s="127">
        <f t="shared" si="9"/>
        <v>0</v>
      </c>
      <c r="AG26" s="127">
        <f t="shared" si="9"/>
        <v>0</v>
      </c>
      <c r="AH26" s="127">
        <f t="shared" si="9"/>
        <v>0</v>
      </c>
      <c r="AI26" s="127">
        <f t="shared" si="9"/>
        <v>0</v>
      </c>
      <c r="AJ26" s="127">
        <f t="shared" si="9"/>
        <v>0</v>
      </c>
      <c r="AK26" s="127">
        <f t="shared" si="9"/>
        <v>0</v>
      </c>
      <c r="AL26" s="127">
        <f>AL16+AL22</f>
        <v>0</v>
      </c>
    </row>
    <row r="27" spans="1:38">
      <c r="A27" s="24"/>
      <c r="B27" s="24"/>
      <c r="C27" s="24"/>
    </row>
    <row r="28" spans="1:38" s="84" customFormat="1">
      <c r="A28" s="130">
        <v>15</v>
      </c>
      <c r="B28" s="131"/>
      <c r="C28" s="131" t="s">
        <v>190</v>
      </c>
      <c r="D28" s="132">
        <f t="shared" ref="D28:X28" si="10">D18*D26</f>
        <v>789450.84433759004</v>
      </c>
      <c r="E28" s="132">
        <f t="shared" si="10"/>
        <v>516159.11437950947</v>
      </c>
      <c r="F28" s="132">
        <f t="shared" si="10"/>
        <v>516681.50420392846</v>
      </c>
      <c r="G28" s="132">
        <f t="shared" si="10"/>
        <v>514837.73038327345</v>
      </c>
      <c r="H28" s="132">
        <f t="shared" si="10"/>
        <v>511000.91729390959</v>
      </c>
      <c r="I28" s="132">
        <f t="shared" si="10"/>
        <v>505135.39779220195</v>
      </c>
      <c r="J28" s="132">
        <f t="shared" si="10"/>
        <v>497551.11810446566</v>
      </c>
      <c r="K28" s="132">
        <f t="shared" si="10"/>
        <v>488217.36485701514</v>
      </c>
      <c r="L28" s="132">
        <f t="shared" si="10"/>
        <v>458094.68932895549</v>
      </c>
      <c r="M28" s="132">
        <f t="shared" si="10"/>
        <v>591810.20705216588</v>
      </c>
      <c r="N28" s="132">
        <f t="shared" si="10"/>
        <v>-290829.12843445706</v>
      </c>
      <c r="O28" s="132">
        <f t="shared" si="10"/>
        <v>-285696.70268844825</v>
      </c>
      <c r="P28" s="132">
        <f t="shared" si="10"/>
        <v>0</v>
      </c>
      <c r="Q28" s="132">
        <f t="shared" si="10"/>
        <v>0</v>
      </c>
      <c r="R28" s="132">
        <f t="shared" si="10"/>
        <v>0</v>
      </c>
      <c r="S28" s="132">
        <f t="shared" si="10"/>
        <v>0</v>
      </c>
      <c r="T28" s="132">
        <f t="shared" si="10"/>
        <v>0</v>
      </c>
      <c r="U28" s="132">
        <f t="shared" si="10"/>
        <v>0</v>
      </c>
      <c r="V28" s="132">
        <f t="shared" si="10"/>
        <v>0</v>
      </c>
      <c r="W28" s="132">
        <f t="shared" si="10"/>
        <v>0</v>
      </c>
      <c r="X28" s="132">
        <f t="shared" si="10"/>
        <v>0</v>
      </c>
      <c r="Y28" s="132">
        <f t="shared" ref="Y28:AK28" si="11">Y18*Y26</f>
        <v>0</v>
      </c>
      <c r="Z28" s="132">
        <f t="shared" si="11"/>
        <v>0</v>
      </c>
      <c r="AA28" s="132">
        <f t="shared" si="11"/>
        <v>0</v>
      </c>
      <c r="AB28" s="132">
        <f t="shared" si="11"/>
        <v>0</v>
      </c>
      <c r="AC28" s="132">
        <f t="shared" si="11"/>
        <v>0</v>
      </c>
      <c r="AD28" s="132">
        <f t="shared" si="11"/>
        <v>0</v>
      </c>
      <c r="AE28" s="132">
        <f t="shared" si="11"/>
        <v>0</v>
      </c>
      <c r="AF28" s="132">
        <f t="shared" si="11"/>
        <v>0</v>
      </c>
      <c r="AG28" s="132">
        <f t="shared" si="11"/>
        <v>0</v>
      </c>
      <c r="AH28" s="132">
        <f t="shared" si="11"/>
        <v>0</v>
      </c>
      <c r="AI28" s="132">
        <f t="shared" si="11"/>
        <v>0</v>
      </c>
      <c r="AJ28" s="132">
        <f t="shared" si="11"/>
        <v>0</v>
      </c>
      <c r="AK28" s="132">
        <f t="shared" si="11"/>
        <v>0</v>
      </c>
      <c r="AL28" s="132">
        <f>AL18*AL26</f>
        <v>0</v>
      </c>
    </row>
  </sheetData>
  <pageMargins left="0.7" right="0.7" top="0.75" bottom="0.75" header="0.3" footer="0.3"/>
  <pageSetup orientation="portrait" r:id="rId1"/>
  <headerFooter>
    <oddHeader>&amp;RCase No. 2026-00001
KPSC 1-7 Confidential Attachment 2
Page &amp;P of &amp;N</oddHead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9"/>
  <dimension ref="A1:AL31"/>
  <sheetViews>
    <sheetView zoomScaleNormal="100" workbookViewId="0">
      <selection activeCell="D36" sqref="D36"/>
    </sheetView>
  </sheetViews>
  <sheetFormatPr defaultRowHeight="12.75"/>
  <cols>
    <col min="1" max="1" width="5" bestFit="1" customWidth="1"/>
    <col min="2" max="2" width="4.7109375" customWidth="1"/>
    <col min="3" max="3" width="40.5703125" bestFit="1" customWidth="1"/>
    <col min="4" max="38" width="12.85546875" bestFit="1" customWidth="1"/>
  </cols>
  <sheetData>
    <row r="1" spans="1:38">
      <c r="A1" t="s">
        <v>53</v>
      </c>
      <c r="D1" s="129" t="str">
        <f>SIT!D2</f>
        <v>Year 1</v>
      </c>
      <c r="E1" s="129" t="str">
        <f>SIT!E2</f>
        <v>Year 2</v>
      </c>
      <c r="F1" s="129" t="str">
        <f>SIT!F2</f>
        <v>Year 3</v>
      </c>
      <c r="G1" s="129" t="str">
        <f>SIT!G2</f>
        <v>Year 4</v>
      </c>
      <c r="H1" s="129" t="str">
        <f>SIT!H2</f>
        <v>Year 5</v>
      </c>
      <c r="I1" s="129" t="str">
        <f>SIT!I2</f>
        <v>Year 6</v>
      </c>
      <c r="J1" s="129" t="str">
        <f>SIT!J2</f>
        <v>Year 7</v>
      </c>
      <c r="K1" s="129" t="str">
        <f>SIT!K2</f>
        <v>Year 8</v>
      </c>
      <c r="L1" s="129" t="str">
        <f>SIT!L2</f>
        <v>Year 9</v>
      </c>
      <c r="M1" s="129" t="str">
        <f>SIT!M2</f>
        <v>Year 10</v>
      </c>
      <c r="N1" s="129" t="str">
        <f>SIT!N2</f>
        <v>Year 11</v>
      </c>
      <c r="O1" s="129" t="str">
        <f>SIT!O2</f>
        <v>Year 12</v>
      </c>
      <c r="P1" s="129" t="str">
        <f>SIT!P2</f>
        <v>Year 13</v>
      </c>
      <c r="Q1" s="129" t="str">
        <f>SIT!Q2</f>
        <v>Year 14</v>
      </c>
      <c r="R1" s="129" t="str">
        <f>SIT!R2</f>
        <v>Year 15</v>
      </c>
      <c r="S1" s="129" t="str">
        <f>SIT!S2</f>
        <v>Year 16</v>
      </c>
      <c r="T1" s="129" t="str">
        <f>SIT!T2</f>
        <v>Year 17</v>
      </c>
      <c r="U1" s="129" t="str">
        <f>SIT!U2</f>
        <v>Year 18</v>
      </c>
      <c r="V1" s="129" t="str">
        <f>SIT!V2</f>
        <v>Year 19</v>
      </c>
      <c r="W1" s="129" t="str">
        <f>SIT!W2</f>
        <v>Year 20</v>
      </c>
      <c r="X1" s="129" t="str">
        <f>SIT!X2</f>
        <v>Year 21</v>
      </c>
      <c r="Y1" s="129" t="str">
        <f>SIT!Y2</f>
        <v>Year 22</v>
      </c>
      <c r="Z1" s="129" t="str">
        <f>SIT!Z2</f>
        <v>Year 23</v>
      </c>
      <c r="AA1" s="129" t="str">
        <f>SIT!AA2</f>
        <v>Year 24</v>
      </c>
      <c r="AB1" s="129" t="str">
        <f>SIT!AB2</f>
        <v>Year 25</v>
      </c>
      <c r="AC1" s="129" t="str">
        <f>SIT!AC2</f>
        <v>Year 26</v>
      </c>
      <c r="AD1" s="129" t="str">
        <f>SIT!AD2</f>
        <v>Year 27</v>
      </c>
      <c r="AE1" s="129" t="str">
        <f>SIT!AE2</f>
        <v>Year 28</v>
      </c>
      <c r="AF1" s="129" t="str">
        <f>SIT!AF2</f>
        <v>Year 29</v>
      </c>
      <c r="AG1" s="129" t="str">
        <f>SIT!AG2</f>
        <v>Year 30</v>
      </c>
      <c r="AH1" s="129" t="str">
        <f>SIT!AH2</f>
        <v>Year 31</v>
      </c>
      <c r="AI1" s="129" t="str">
        <f>SIT!AI2</f>
        <v>Year 32</v>
      </c>
      <c r="AJ1" s="129" t="str">
        <f>SIT!AJ2</f>
        <v>Year 33</v>
      </c>
      <c r="AK1" s="129" t="str">
        <f>SIT!AK2</f>
        <v>Year 34</v>
      </c>
      <c r="AL1" s="129" t="str">
        <f>SIT!AL2</f>
        <v>Year 35</v>
      </c>
    </row>
    <row r="2" spans="1:38">
      <c r="A2" s="25" t="s">
        <v>41</v>
      </c>
      <c r="B2" s="25"/>
      <c r="C2" s="25"/>
      <c r="D2" s="128">
        <f>SIT!D3</f>
        <v>2029</v>
      </c>
      <c r="E2" s="128">
        <f>SIT!E3</f>
        <v>2030</v>
      </c>
      <c r="F2" s="128">
        <f>SIT!F3</f>
        <v>2031</v>
      </c>
      <c r="G2" s="128">
        <f>SIT!G3</f>
        <v>2032</v>
      </c>
      <c r="H2" s="128">
        <f>SIT!H3</f>
        <v>2033</v>
      </c>
      <c r="I2" s="128">
        <f>SIT!I3</f>
        <v>2034</v>
      </c>
      <c r="J2" s="128">
        <f>SIT!J3</f>
        <v>2035</v>
      </c>
      <c r="K2" s="128">
        <f>SIT!K3</f>
        <v>2036</v>
      </c>
      <c r="L2" s="128">
        <f>SIT!L3</f>
        <v>2037</v>
      </c>
      <c r="M2" s="128">
        <f>SIT!M3</f>
        <v>2038</v>
      </c>
      <c r="N2" s="128">
        <f>SIT!N3</f>
        <v>2039</v>
      </c>
      <c r="O2" s="128">
        <f>SIT!O3</f>
        <v>2040</v>
      </c>
      <c r="P2" s="128">
        <f>SIT!P3</f>
        <v>0</v>
      </c>
      <c r="Q2" s="128">
        <f>SIT!Q3</f>
        <v>0</v>
      </c>
      <c r="R2" s="128">
        <f>SIT!R3</f>
        <v>0</v>
      </c>
      <c r="S2" s="128">
        <f>SIT!S3</f>
        <v>0</v>
      </c>
      <c r="T2" s="128">
        <f>SIT!T3</f>
        <v>0</v>
      </c>
      <c r="U2" s="128">
        <f>SIT!U3</f>
        <v>0</v>
      </c>
      <c r="V2" s="128">
        <f>SIT!V3</f>
        <v>0</v>
      </c>
      <c r="W2" s="128">
        <f>SIT!W3</f>
        <v>0</v>
      </c>
      <c r="X2" s="128">
        <f>SIT!X3</f>
        <v>0</v>
      </c>
      <c r="Y2" s="128">
        <f>SIT!Y3</f>
        <v>0</v>
      </c>
      <c r="Z2" s="128">
        <f>SIT!Z3</f>
        <v>0</v>
      </c>
      <c r="AA2" s="128">
        <f>SIT!AA3</f>
        <v>0</v>
      </c>
      <c r="AB2" s="128">
        <f>SIT!AB3</f>
        <v>0</v>
      </c>
      <c r="AC2" s="128">
        <f>SIT!AC3</f>
        <v>0</v>
      </c>
      <c r="AD2" s="128">
        <f>SIT!AD3</f>
        <v>0</v>
      </c>
      <c r="AE2" s="128">
        <f>SIT!AE3</f>
        <v>0</v>
      </c>
      <c r="AF2" s="128">
        <f>SIT!AF3</f>
        <v>0</v>
      </c>
      <c r="AG2" s="128">
        <f>SIT!AG3</f>
        <v>0</v>
      </c>
      <c r="AH2" s="128">
        <f>SIT!AH3</f>
        <v>0</v>
      </c>
      <c r="AI2" s="128">
        <f>SIT!AI3</f>
        <v>0</v>
      </c>
      <c r="AJ2" s="128">
        <f>SIT!AJ3</f>
        <v>0</v>
      </c>
      <c r="AK2" s="128">
        <f>SIT!AK3</f>
        <v>0</v>
      </c>
      <c r="AL2" s="128">
        <f>SIT!AL3</f>
        <v>0</v>
      </c>
    </row>
    <row r="3" spans="1:38">
      <c r="A3" s="56" t="s">
        <v>42</v>
      </c>
      <c r="B3" s="56"/>
      <c r="C3" s="56" t="s">
        <v>43</v>
      </c>
      <c r="D3" s="56" t="s">
        <v>52</v>
      </c>
      <c r="E3" s="56" t="s">
        <v>52</v>
      </c>
      <c r="F3" s="56" t="s">
        <v>52</v>
      </c>
      <c r="G3" s="56" t="s">
        <v>52</v>
      </c>
      <c r="H3" s="56" t="s">
        <v>52</v>
      </c>
      <c r="I3" s="56" t="s">
        <v>52</v>
      </c>
      <c r="J3" s="56" t="s">
        <v>52</v>
      </c>
      <c r="K3" s="56" t="s">
        <v>52</v>
      </c>
      <c r="L3" s="56" t="s">
        <v>52</v>
      </c>
      <c r="M3" s="56" t="s">
        <v>52</v>
      </c>
      <c r="N3" s="56" t="s">
        <v>52</v>
      </c>
      <c r="O3" s="56" t="s">
        <v>52</v>
      </c>
      <c r="P3" s="56" t="s">
        <v>52</v>
      </c>
      <c r="Q3" s="56" t="s">
        <v>52</v>
      </c>
      <c r="R3" s="56" t="s">
        <v>52</v>
      </c>
      <c r="S3" s="56" t="s">
        <v>52</v>
      </c>
      <c r="T3" s="56" t="s">
        <v>52</v>
      </c>
      <c r="U3" s="56" t="s">
        <v>52</v>
      </c>
      <c r="V3" s="56" t="s">
        <v>52</v>
      </c>
      <c r="W3" s="56" t="s">
        <v>52</v>
      </c>
      <c r="X3" s="56" t="s">
        <v>52</v>
      </c>
      <c r="Y3" s="56" t="s">
        <v>52</v>
      </c>
      <c r="Z3" s="56" t="s">
        <v>52</v>
      </c>
      <c r="AA3" s="56" t="s">
        <v>52</v>
      </c>
      <c r="AB3" s="56" t="s">
        <v>52</v>
      </c>
      <c r="AC3" s="56" t="s">
        <v>52</v>
      </c>
      <c r="AD3" s="56" t="s">
        <v>52</v>
      </c>
      <c r="AE3" s="56" t="s">
        <v>52</v>
      </c>
      <c r="AF3" s="56" t="s">
        <v>52</v>
      </c>
      <c r="AG3" s="56" t="s">
        <v>52</v>
      </c>
      <c r="AH3" s="56" t="s">
        <v>52</v>
      </c>
      <c r="AI3" s="56" t="s">
        <v>52</v>
      </c>
      <c r="AJ3" s="56" t="s">
        <v>52</v>
      </c>
      <c r="AK3" s="56" t="s">
        <v>52</v>
      </c>
      <c r="AL3" s="56" t="s">
        <v>52</v>
      </c>
    </row>
    <row r="4" spans="1:38">
      <c r="A4" s="25">
        <v>1</v>
      </c>
      <c r="B4" s="24"/>
      <c r="C4" s="26" t="s">
        <v>105</v>
      </c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</row>
    <row r="5" spans="1:38">
      <c r="A5" s="24"/>
      <c r="B5" s="24"/>
      <c r="C5" s="24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8"/>
      <c r="AH5" s="28"/>
      <c r="AI5" s="28"/>
      <c r="AJ5" s="28"/>
      <c r="AK5" s="28"/>
      <c r="AL5" s="28"/>
    </row>
    <row r="6" spans="1:38">
      <c r="A6" s="27">
        <v>2</v>
      </c>
      <c r="B6" s="24"/>
      <c r="C6" s="24" t="s">
        <v>44</v>
      </c>
      <c r="D6" s="28">
        <f>'OPCO Rev Req'!B13</f>
        <v>0</v>
      </c>
      <c r="E6" s="28">
        <f>'OPCO Rev Req'!C13</f>
        <v>0</v>
      </c>
      <c r="F6" s="28">
        <f>'OPCO Rev Req'!D13</f>
        <v>0</v>
      </c>
      <c r="G6" s="28">
        <f>'OPCO Rev Req'!E13</f>
        <v>0</v>
      </c>
      <c r="H6" s="28">
        <f>'OPCO Rev Req'!F13</f>
        <v>0</v>
      </c>
      <c r="I6" s="28">
        <f>'OPCO Rev Req'!G13</f>
        <v>0</v>
      </c>
      <c r="J6" s="28">
        <f>'OPCO Rev Req'!H13</f>
        <v>0</v>
      </c>
      <c r="K6" s="28">
        <f>'OPCO Rev Req'!I13</f>
        <v>0</v>
      </c>
      <c r="L6" s="28">
        <f>'OPCO Rev Req'!J13</f>
        <v>0</v>
      </c>
      <c r="M6" s="28">
        <f>'OPCO Rev Req'!K13</f>
        <v>0</v>
      </c>
      <c r="N6" s="28">
        <f>'OPCO Rev Req'!L13</f>
        <v>0</v>
      </c>
      <c r="O6" s="28">
        <f>'OPCO Rev Req'!M13</f>
        <v>0</v>
      </c>
      <c r="P6" s="28">
        <f>'OPCO Rev Req'!N13</f>
        <v>0</v>
      </c>
      <c r="Q6" s="28">
        <f>'OPCO Rev Req'!O13</f>
        <v>0</v>
      </c>
      <c r="R6" s="28">
        <f>'OPCO Rev Req'!P13</f>
        <v>0</v>
      </c>
      <c r="S6" s="28">
        <f>'OPCO Rev Req'!Q13</f>
        <v>0</v>
      </c>
      <c r="T6" s="28">
        <f>'OPCO Rev Req'!R13</f>
        <v>0</v>
      </c>
      <c r="U6" s="28">
        <f>'OPCO Rev Req'!S13</f>
        <v>0</v>
      </c>
      <c r="V6" s="28">
        <f>'OPCO Rev Req'!T13</f>
        <v>0</v>
      </c>
      <c r="W6" s="28">
        <f>'OPCO Rev Req'!U13</f>
        <v>0</v>
      </c>
      <c r="X6" s="28">
        <f>'OPCO Rev Req'!V13</f>
        <v>0</v>
      </c>
      <c r="Y6" s="28">
        <f>'OPCO Rev Req'!W13</f>
        <v>0</v>
      </c>
      <c r="Z6" s="28">
        <f>'OPCO Rev Req'!X13</f>
        <v>0</v>
      </c>
      <c r="AA6" s="28">
        <f>'OPCO Rev Req'!Y13</f>
        <v>0</v>
      </c>
      <c r="AB6" s="28">
        <f>'OPCO Rev Req'!Z13</f>
        <v>0</v>
      </c>
      <c r="AC6" s="28">
        <f>'OPCO Rev Req'!AA13</f>
        <v>0</v>
      </c>
      <c r="AD6" s="28">
        <f>'OPCO Rev Req'!AB13</f>
        <v>0</v>
      </c>
      <c r="AE6" s="28">
        <f>'OPCO Rev Req'!AC13</f>
        <v>0</v>
      </c>
      <c r="AF6" s="28">
        <f>'OPCO Rev Req'!AD13</f>
        <v>0</v>
      </c>
      <c r="AG6" s="28">
        <f>'OPCO Rev Req'!AE13</f>
        <v>0</v>
      </c>
      <c r="AH6" s="28">
        <f>'OPCO Rev Req'!AF13</f>
        <v>0</v>
      </c>
      <c r="AI6" s="28">
        <f>'OPCO Rev Req'!AG13</f>
        <v>0</v>
      </c>
      <c r="AJ6" s="28">
        <f>'OPCO Rev Req'!AH13</f>
        <v>0</v>
      </c>
      <c r="AK6" s="28">
        <f>'OPCO Rev Req'!AI13</f>
        <v>0</v>
      </c>
      <c r="AL6" s="28">
        <f>'OPCO Rev Req'!AJ13</f>
        <v>0</v>
      </c>
    </row>
    <row r="7" spans="1:38">
      <c r="A7" s="27">
        <v>3</v>
      </c>
      <c r="B7" s="24"/>
      <c r="C7" s="24" t="s">
        <v>54</v>
      </c>
      <c r="D7" s="28">
        <f>'OPCO Rev Req'!B14</f>
        <v>13600000</v>
      </c>
      <c r="E7" s="28">
        <f>'OPCO Rev Req'!C14</f>
        <v>13600000</v>
      </c>
      <c r="F7" s="28">
        <f>'OPCO Rev Req'!D14</f>
        <v>13600000</v>
      </c>
      <c r="G7" s="28">
        <f>'OPCO Rev Req'!E14</f>
        <v>13600000</v>
      </c>
      <c r="H7" s="28">
        <f>'OPCO Rev Req'!F14</f>
        <v>13600000</v>
      </c>
      <c r="I7" s="28">
        <f>'OPCO Rev Req'!G14</f>
        <v>13600000</v>
      </c>
      <c r="J7" s="28">
        <f>'OPCO Rev Req'!H14</f>
        <v>13600000</v>
      </c>
      <c r="K7" s="28">
        <f>'OPCO Rev Req'!I14</f>
        <v>13600000</v>
      </c>
      <c r="L7" s="28">
        <f>'OPCO Rev Req'!J14</f>
        <v>13600000</v>
      </c>
      <c r="M7" s="28">
        <f>'OPCO Rev Req'!K14</f>
        <v>16491700</v>
      </c>
      <c r="N7" s="28">
        <f>'OPCO Rev Req'!L14</f>
        <v>0</v>
      </c>
      <c r="O7" s="28">
        <f>'OPCO Rev Req'!M14</f>
        <v>0</v>
      </c>
      <c r="P7" s="28">
        <f>'OPCO Rev Req'!N14</f>
        <v>0</v>
      </c>
      <c r="Q7" s="28">
        <f>'OPCO Rev Req'!O14</f>
        <v>0</v>
      </c>
      <c r="R7" s="28">
        <f>'OPCO Rev Req'!P14</f>
        <v>0</v>
      </c>
      <c r="S7" s="28">
        <f>'OPCO Rev Req'!Q14</f>
        <v>0</v>
      </c>
      <c r="T7" s="28">
        <f>'OPCO Rev Req'!R14</f>
        <v>0</v>
      </c>
      <c r="U7" s="28">
        <f>'OPCO Rev Req'!S14</f>
        <v>0</v>
      </c>
      <c r="V7" s="28">
        <f>'OPCO Rev Req'!T14</f>
        <v>0</v>
      </c>
      <c r="W7" s="28">
        <f>'OPCO Rev Req'!U14</f>
        <v>0</v>
      </c>
      <c r="X7" s="28">
        <f>'OPCO Rev Req'!V14</f>
        <v>0</v>
      </c>
      <c r="Y7" s="28">
        <f>'OPCO Rev Req'!W14</f>
        <v>0</v>
      </c>
      <c r="Z7" s="28">
        <f>'OPCO Rev Req'!X14</f>
        <v>0</v>
      </c>
      <c r="AA7" s="28">
        <f>'OPCO Rev Req'!Y14</f>
        <v>0</v>
      </c>
      <c r="AB7" s="28">
        <f>'OPCO Rev Req'!Z14</f>
        <v>0</v>
      </c>
      <c r="AC7" s="28">
        <f>'OPCO Rev Req'!AA14</f>
        <v>0</v>
      </c>
      <c r="AD7" s="28">
        <f>'OPCO Rev Req'!AB14</f>
        <v>0</v>
      </c>
      <c r="AE7" s="28">
        <f>'OPCO Rev Req'!AC14</f>
        <v>0</v>
      </c>
      <c r="AF7" s="28">
        <f>'OPCO Rev Req'!AD14</f>
        <v>0</v>
      </c>
      <c r="AG7" s="28">
        <f>'OPCO Rev Req'!AE14</f>
        <v>0</v>
      </c>
      <c r="AH7" s="28">
        <f>'OPCO Rev Req'!AF14</f>
        <v>0</v>
      </c>
      <c r="AI7" s="28">
        <f>'OPCO Rev Req'!AG14</f>
        <v>0</v>
      </c>
      <c r="AJ7" s="28">
        <f>'OPCO Rev Req'!AH14</f>
        <v>0</v>
      </c>
      <c r="AK7" s="28">
        <f>'OPCO Rev Req'!AI14</f>
        <v>0</v>
      </c>
      <c r="AL7" s="28">
        <f>'OPCO Rev Req'!AJ14</f>
        <v>0</v>
      </c>
    </row>
    <row r="8" spans="1:38">
      <c r="A8" s="27">
        <v>4</v>
      </c>
      <c r="B8" s="24"/>
      <c r="C8" s="24" t="s">
        <v>55</v>
      </c>
      <c r="D8" s="30">
        <f>SIT!D20</f>
        <v>-434022.81630673644</v>
      </c>
      <c r="E8" s="30">
        <f>SIT!E20</f>
        <v>-652227.27052957739</v>
      </c>
      <c r="F8" s="30">
        <f>SIT!F20</f>
        <v>-597418.35108169215</v>
      </c>
      <c r="G8" s="30">
        <f>SIT!G20</f>
        <v>-545714.29095394863</v>
      </c>
      <c r="H8" s="30">
        <f>SIT!H20</f>
        <v>-496688.77968137659</v>
      </c>
      <c r="I8" s="30">
        <f>SIT!I20</f>
        <v>-450324.29831900581</v>
      </c>
      <c r="J8" s="30">
        <f>SIT!J20</f>
        <v>-406265.10150866763</v>
      </c>
      <c r="K8" s="30">
        <f>SIT!K20</f>
        <v>-364496.10349219322</v>
      </c>
      <c r="L8" s="30">
        <f>SIT!L20</f>
        <v>-343604.67123733571</v>
      </c>
      <c r="M8" s="30">
        <f>SIT!M20</f>
        <v>-419017.61021705833</v>
      </c>
      <c r="N8" s="30">
        <f>SIT!N20</f>
        <v>-466421.24732731981</v>
      </c>
      <c r="O8" s="30">
        <f>SIT!O20</f>
        <v>-465536.43919040938</v>
      </c>
      <c r="P8" s="30">
        <f>SIT!P20</f>
        <v>0</v>
      </c>
      <c r="Q8" s="30">
        <f>SIT!Q20</f>
        <v>0</v>
      </c>
      <c r="R8" s="30">
        <f>SIT!R20</f>
        <v>0</v>
      </c>
      <c r="S8" s="30">
        <f>SIT!S20</f>
        <v>0</v>
      </c>
      <c r="T8" s="30">
        <f>SIT!T20</f>
        <v>0</v>
      </c>
      <c r="U8" s="30">
        <f>SIT!U20</f>
        <v>0</v>
      </c>
      <c r="V8" s="30">
        <f>SIT!V20</f>
        <v>0</v>
      </c>
      <c r="W8" s="30">
        <f>SIT!W20</f>
        <v>0</v>
      </c>
      <c r="X8" s="30">
        <f>SIT!X20</f>
        <v>0</v>
      </c>
      <c r="Y8" s="30">
        <f>SIT!Y20</f>
        <v>0</v>
      </c>
      <c r="Z8" s="30">
        <f>SIT!Z20</f>
        <v>0</v>
      </c>
      <c r="AA8" s="30">
        <f>SIT!AA20</f>
        <v>0</v>
      </c>
      <c r="AB8" s="30">
        <f>SIT!AB20</f>
        <v>0</v>
      </c>
      <c r="AC8" s="30">
        <f>SIT!AC20</f>
        <v>0</v>
      </c>
      <c r="AD8" s="30">
        <f>SIT!AD20</f>
        <v>0</v>
      </c>
      <c r="AE8" s="30">
        <f>SIT!AE20</f>
        <v>0</v>
      </c>
      <c r="AF8" s="30">
        <f>SIT!AF20</f>
        <v>0</v>
      </c>
      <c r="AG8" s="30">
        <f>SIT!AG20</f>
        <v>0</v>
      </c>
      <c r="AH8" s="30">
        <f>SIT!AH20</f>
        <v>0</v>
      </c>
      <c r="AI8" s="30">
        <f>SIT!AI20</f>
        <v>0</v>
      </c>
      <c r="AJ8" s="30">
        <f>SIT!AJ20</f>
        <v>0</v>
      </c>
      <c r="AK8" s="30">
        <f>SIT!AK20</f>
        <v>0</v>
      </c>
      <c r="AL8" s="30">
        <f>SIT!AL20</f>
        <v>0</v>
      </c>
    </row>
    <row r="9" spans="1:38">
      <c r="A9" s="27">
        <v>5</v>
      </c>
      <c r="B9" s="24"/>
      <c r="C9" s="24" t="s">
        <v>46</v>
      </c>
      <c r="D9" s="28"/>
      <c r="E9" s="28"/>
      <c r="F9" s="28"/>
      <c r="G9" s="28"/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  <c r="AK9" s="28"/>
      <c r="AL9" s="28"/>
    </row>
    <row r="10" spans="1:38">
      <c r="A10" s="27">
        <v>6</v>
      </c>
      <c r="B10" s="24"/>
      <c r="C10" s="24" t="s">
        <v>47</v>
      </c>
      <c r="D10" s="29">
        <f>SIT!D9</f>
        <v>3563648.847370828</v>
      </c>
      <c r="E10" s="29">
        <f>SIT!E9</f>
        <v>3201447.9918872877</v>
      </c>
      <c r="F10" s="29">
        <f>SIT!F9</f>
        <v>2844512.0714152968</v>
      </c>
      <c r="G10" s="29">
        <f>SIT!G9</f>
        <v>2492433.1020609736</v>
      </c>
      <c r="H10" s="29">
        <f>SIT!H9</f>
        <v>2144861.3833438437</v>
      </c>
      <c r="I10" s="29">
        <f>SIT!I9</f>
        <v>1801447.2147834362</v>
      </c>
      <c r="J10" s="29">
        <f>SIT!J9</f>
        <v>1461889.4654104558</v>
      </c>
      <c r="K10" s="29">
        <f>SIT!K9</f>
        <v>1125887.004255607</v>
      </c>
      <c r="L10" s="29">
        <f>SIT!L9</f>
        <v>790467.37723487825</v>
      </c>
      <c r="M10" s="29">
        <f>SIT!M9</f>
        <v>1212778.3002886067</v>
      </c>
      <c r="N10" s="29">
        <f>SIT!N9</f>
        <v>1154524.6126316898</v>
      </c>
      <c r="O10" s="29">
        <f>SIT!O9</f>
        <v>1182452.8539768723</v>
      </c>
      <c r="P10" s="29">
        <f>SIT!P9</f>
        <v>0</v>
      </c>
      <c r="Q10" s="29">
        <f>SIT!Q9</f>
        <v>0</v>
      </c>
      <c r="R10" s="29">
        <f>SIT!R9</f>
        <v>0</v>
      </c>
      <c r="S10" s="29">
        <f>SIT!S9</f>
        <v>0</v>
      </c>
      <c r="T10" s="29">
        <f>SIT!T9</f>
        <v>0</v>
      </c>
      <c r="U10" s="29">
        <f>SIT!U9</f>
        <v>0</v>
      </c>
      <c r="V10" s="29">
        <f>SIT!V9</f>
        <v>0</v>
      </c>
      <c r="W10" s="29">
        <f>SIT!W9</f>
        <v>0</v>
      </c>
      <c r="X10" s="29">
        <f>SIT!X9</f>
        <v>0</v>
      </c>
      <c r="Y10" s="29">
        <f>SIT!Y9</f>
        <v>0</v>
      </c>
      <c r="Z10" s="29">
        <f>SIT!Z9</f>
        <v>0</v>
      </c>
      <c r="AA10" s="29">
        <f>SIT!AA9</f>
        <v>0</v>
      </c>
      <c r="AB10" s="29">
        <f>SIT!AB9</f>
        <v>0</v>
      </c>
      <c r="AC10" s="29">
        <f>SIT!AC9</f>
        <v>0</v>
      </c>
      <c r="AD10" s="29">
        <f>SIT!AD9</f>
        <v>0</v>
      </c>
      <c r="AE10" s="29">
        <f>SIT!AE9</f>
        <v>0</v>
      </c>
      <c r="AF10" s="29">
        <f>SIT!AF9</f>
        <v>0</v>
      </c>
      <c r="AG10" s="29">
        <f>SIT!AG9</f>
        <v>0</v>
      </c>
      <c r="AH10" s="29">
        <f>SIT!AH9</f>
        <v>0</v>
      </c>
      <c r="AI10" s="29">
        <f>SIT!AI9</f>
        <v>0</v>
      </c>
      <c r="AJ10" s="29">
        <f>SIT!AJ9</f>
        <v>0</v>
      </c>
      <c r="AK10" s="29">
        <f>SIT!AK9</f>
        <v>0</v>
      </c>
      <c r="AL10" s="29">
        <f>SIT!AL9</f>
        <v>0</v>
      </c>
    </row>
    <row r="11" spans="1:38">
      <c r="A11" s="24"/>
      <c r="B11" s="24"/>
      <c r="C11" s="24"/>
      <c r="D11" s="24"/>
      <c r="E11" s="24"/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4"/>
      <c r="AG11" s="24"/>
      <c r="AH11" s="24"/>
      <c r="AI11" s="24"/>
      <c r="AJ11" s="24"/>
      <c r="AK11" s="24"/>
      <c r="AL11" s="24"/>
    </row>
    <row r="12" spans="1:38">
      <c r="A12" s="25">
        <v>7</v>
      </c>
      <c r="B12" s="26"/>
      <c r="C12" s="26" t="s">
        <v>48</v>
      </c>
      <c r="D12" s="31">
        <f>D4-D6-D7-D8-D9-D10</f>
        <v>-16729626.031064091</v>
      </c>
      <c r="E12" s="31">
        <f t="shared" ref="E12:N12" si="0">E4-E6-E7-E8-E9-E10</f>
        <v>-16149220.721357711</v>
      </c>
      <c r="F12" s="31">
        <f t="shared" si="0"/>
        <v>-15847093.720333606</v>
      </c>
      <c r="G12" s="31">
        <f t="shared" si="0"/>
        <v>-15546718.811107025</v>
      </c>
      <c r="H12" s="31">
        <f t="shared" si="0"/>
        <v>-15248172.603662467</v>
      </c>
      <c r="I12" s="31">
        <f t="shared" si="0"/>
        <v>-14951122.916464429</v>
      </c>
      <c r="J12" s="31">
        <f t="shared" si="0"/>
        <v>-14655624.363901788</v>
      </c>
      <c r="K12" s="31">
        <f t="shared" si="0"/>
        <v>-14361390.900763415</v>
      </c>
      <c r="L12" s="31">
        <f t="shared" si="0"/>
        <v>-14046862.705997542</v>
      </c>
      <c r="M12" s="31">
        <f t="shared" si="0"/>
        <v>-17285460.690071549</v>
      </c>
      <c r="N12" s="31">
        <f t="shared" si="0"/>
        <v>-688103.36530436995</v>
      </c>
      <c r="O12" s="31">
        <f t="shared" ref="O12:X12" si="1">O4-O6-O7-O8-O9-O10</f>
        <v>-716916.4147864629</v>
      </c>
      <c r="P12" s="31">
        <f t="shared" si="1"/>
        <v>0</v>
      </c>
      <c r="Q12" s="31">
        <f t="shared" si="1"/>
        <v>0</v>
      </c>
      <c r="R12" s="31">
        <f t="shared" si="1"/>
        <v>0</v>
      </c>
      <c r="S12" s="31">
        <f t="shared" si="1"/>
        <v>0</v>
      </c>
      <c r="T12" s="31">
        <f t="shared" si="1"/>
        <v>0</v>
      </c>
      <c r="U12" s="31">
        <f t="shared" si="1"/>
        <v>0</v>
      </c>
      <c r="V12" s="31">
        <f t="shared" si="1"/>
        <v>0</v>
      </c>
      <c r="W12" s="31">
        <f t="shared" si="1"/>
        <v>0</v>
      </c>
      <c r="X12" s="31">
        <f t="shared" si="1"/>
        <v>0</v>
      </c>
      <c r="Y12" s="31">
        <f t="shared" ref="Y12:AL12" si="2">Y4-Y6-Y7-Y8-Y9-Y10</f>
        <v>0</v>
      </c>
      <c r="Z12" s="31">
        <f t="shared" si="2"/>
        <v>0</v>
      </c>
      <c r="AA12" s="31">
        <f t="shared" si="2"/>
        <v>0</v>
      </c>
      <c r="AB12" s="31">
        <f t="shared" si="2"/>
        <v>0</v>
      </c>
      <c r="AC12" s="31">
        <f t="shared" si="2"/>
        <v>0</v>
      </c>
      <c r="AD12" s="31">
        <f t="shared" si="2"/>
        <v>0</v>
      </c>
      <c r="AE12" s="31">
        <f t="shared" si="2"/>
        <v>0</v>
      </c>
      <c r="AF12" s="31">
        <f t="shared" si="2"/>
        <v>0</v>
      </c>
      <c r="AG12" s="31">
        <f t="shared" si="2"/>
        <v>0</v>
      </c>
      <c r="AH12" s="31">
        <f t="shared" si="2"/>
        <v>0</v>
      </c>
      <c r="AI12" s="31">
        <f t="shared" si="2"/>
        <v>0</v>
      </c>
      <c r="AJ12" s="31">
        <f t="shared" si="2"/>
        <v>0</v>
      </c>
      <c r="AK12" s="31">
        <f t="shared" si="2"/>
        <v>0</v>
      </c>
      <c r="AL12" s="31">
        <f t="shared" si="2"/>
        <v>0</v>
      </c>
    </row>
    <row r="13" spans="1:38">
      <c r="A13" s="24"/>
      <c r="B13" s="24"/>
      <c r="C13" s="24"/>
      <c r="D13" s="24"/>
      <c r="E13" s="24"/>
      <c r="F13" s="24"/>
      <c r="G13" s="24"/>
      <c r="H13" s="24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24"/>
      <c r="AH13" s="24"/>
      <c r="AI13" s="24"/>
      <c r="AJ13" s="24"/>
      <c r="AK13" s="24"/>
      <c r="AL13" s="24"/>
    </row>
    <row r="14" spans="1:38">
      <c r="A14" s="27">
        <v>8</v>
      </c>
      <c r="B14" s="24"/>
      <c r="C14" s="24" t="s">
        <v>6</v>
      </c>
      <c r="D14" s="32"/>
      <c r="E14" s="32"/>
      <c r="F14" s="32"/>
      <c r="G14" s="32"/>
      <c r="H14" s="32"/>
      <c r="I14" s="32"/>
      <c r="J14" s="32"/>
      <c r="K14" s="32"/>
      <c r="L14" s="32"/>
      <c r="M14" s="32"/>
      <c r="N14" s="32"/>
      <c r="O14" s="32"/>
      <c r="P14" s="32"/>
      <c r="Q14" s="32"/>
      <c r="R14" s="32"/>
      <c r="S14" s="32"/>
      <c r="T14" s="32"/>
      <c r="U14" s="32"/>
      <c r="V14" s="32"/>
      <c r="W14" s="32"/>
      <c r="X14" s="32"/>
      <c r="Y14" s="32"/>
      <c r="Z14" s="32"/>
      <c r="AA14" s="32"/>
      <c r="AB14" s="32"/>
      <c r="AC14" s="32"/>
      <c r="AD14" s="32"/>
      <c r="AE14" s="32"/>
      <c r="AF14" s="32"/>
      <c r="AG14" s="32"/>
      <c r="AH14" s="32"/>
      <c r="AI14" s="32"/>
      <c r="AJ14" s="32"/>
      <c r="AK14" s="32"/>
      <c r="AL14" s="32"/>
    </row>
    <row r="15" spans="1:38">
      <c r="A15" s="27">
        <v>9</v>
      </c>
      <c r="B15" s="24"/>
      <c r="C15" s="24" t="s">
        <v>56</v>
      </c>
      <c r="D15" s="34">
        <f>SIT!D14</f>
        <v>8500000</v>
      </c>
      <c r="E15" s="34">
        <f>SIT!E14</f>
        <v>3782160</v>
      </c>
      <c r="F15" s="34">
        <f>SIT!F14</f>
        <v>4519280.0000000009</v>
      </c>
      <c r="G15" s="34">
        <f>SIT!G14</f>
        <v>5199280.0000000009</v>
      </c>
      <c r="H15" s="34">
        <f>SIT!H14</f>
        <v>5830320</v>
      </c>
      <c r="I15" s="34">
        <f>SIT!I14</f>
        <v>6412400</v>
      </c>
      <c r="J15" s="34">
        <f>SIT!J14</f>
        <v>6952320</v>
      </c>
      <c r="K15" s="34">
        <f>SIT!K14</f>
        <v>7450080</v>
      </c>
      <c r="L15" s="34">
        <f>SIT!L14</f>
        <v>7531680</v>
      </c>
      <c r="M15" s="34">
        <f>SIT!M14</f>
        <v>9340352.5</v>
      </c>
      <c r="N15" s="34">
        <f>SIT!N14</f>
        <v>-8155838.2299999995</v>
      </c>
      <c r="O15" s="34">
        <f>SIT!O14</f>
        <v>-8110248.0899999989</v>
      </c>
      <c r="P15" s="34">
        <f>SIT!P14</f>
        <v>0</v>
      </c>
      <c r="Q15" s="34">
        <f>SIT!Q14</f>
        <v>0</v>
      </c>
      <c r="R15" s="34">
        <f>SIT!R14</f>
        <v>0</v>
      </c>
      <c r="S15" s="34">
        <f>SIT!S14</f>
        <v>0</v>
      </c>
      <c r="T15" s="34">
        <f>SIT!T14</f>
        <v>0</v>
      </c>
      <c r="U15" s="34">
        <f>SIT!U14</f>
        <v>0</v>
      </c>
      <c r="V15" s="34">
        <f>SIT!V14</f>
        <v>0</v>
      </c>
      <c r="W15" s="34">
        <f>SIT!W14</f>
        <v>0</v>
      </c>
      <c r="X15" s="34">
        <f>SIT!X14</f>
        <v>0</v>
      </c>
      <c r="Y15" s="34">
        <f>SIT!Y14</f>
        <v>0</v>
      </c>
      <c r="Z15" s="34">
        <f>SIT!Z14</f>
        <v>0</v>
      </c>
      <c r="AA15" s="34">
        <f>SIT!AA14</f>
        <v>0</v>
      </c>
      <c r="AB15" s="34">
        <f>SIT!AB14</f>
        <v>0</v>
      </c>
      <c r="AC15" s="34">
        <f>SIT!AC14</f>
        <v>0</v>
      </c>
      <c r="AD15" s="34">
        <f>SIT!AD14</f>
        <v>0</v>
      </c>
      <c r="AE15" s="34">
        <f>SIT!AE14</f>
        <v>0</v>
      </c>
      <c r="AF15" s="34">
        <f>SIT!AF14</f>
        <v>0</v>
      </c>
      <c r="AG15" s="34">
        <f>SIT!AG14</f>
        <v>0</v>
      </c>
      <c r="AH15" s="34">
        <f>SIT!AH14</f>
        <v>0</v>
      </c>
      <c r="AI15" s="34">
        <f>SIT!AI14</f>
        <v>0</v>
      </c>
      <c r="AJ15" s="34">
        <f>SIT!AJ14</f>
        <v>0</v>
      </c>
      <c r="AK15" s="34">
        <f>SIT!AK14</f>
        <v>0</v>
      </c>
      <c r="AL15" s="34">
        <f>SIT!AL14</f>
        <v>0</v>
      </c>
    </row>
    <row r="16" spans="1:38">
      <c r="A16" s="24"/>
      <c r="B16" s="24"/>
      <c r="C16" s="24"/>
      <c r="D16" s="24"/>
      <c r="E16" s="24"/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4"/>
      <c r="AG16" s="24"/>
      <c r="AH16" s="24"/>
      <c r="AI16" s="24"/>
      <c r="AJ16" s="24"/>
      <c r="AK16" s="24"/>
      <c r="AL16" s="24"/>
    </row>
    <row r="17" spans="1:38">
      <c r="A17" s="27">
        <v>10</v>
      </c>
      <c r="B17" s="24"/>
      <c r="C17" s="24" t="s">
        <v>57</v>
      </c>
      <c r="D17" s="35">
        <f>SUM(D12:D15)</f>
        <v>-8229626.0310640913</v>
      </c>
      <c r="E17" s="35">
        <f t="shared" ref="E17:N17" si="3">SUM(E12:E15)</f>
        <v>-12367060.721357711</v>
      </c>
      <c r="F17" s="35">
        <f t="shared" si="3"/>
        <v>-11327813.720333606</v>
      </c>
      <c r="G17" s="35">
        <f t="shared" si="3"/>
        <v>-10347438.811107025</v>
      </c>
      <c r="H17" s="35">
        <f t="shared" si="3"/>
        <v>-9417852.6036624666</v>
      </c>
      <c r="I17" s="35">
        <f t="shared" si="3"/>
        <v>-8538722.9164644293</v>
      </c>
      <c r="J17" s="35">
        <f t="shared" si="3"/>
        <v>-7703304.3639017884</v>
      </c>
      <c r="K17" s="35">
        <f t="shared" si="3"/>
        <v>-6911310.9007634148</v>
      </c>
      <c r="L17" s="35">
        <f t="shared" si="3"/>
        <v>-6515182.7059975415</v>
      </c>
      <c r="M17" s="35">
        <f t="shared" si="3"/>
        <v>-7945108.1900715493</v>
      </c>
      <c r="N17" s="35">
        <f t="shared" si="3"/>
        <v>-8843941.5953043699</v>
      </c>
      <c r="O17" s="35">
        <f t="shared" ref="O17:X17" si="4">SUM(O12:O15)</f>
        <v>-8827164.5047864616</v>
      </c>
      <c r="P17" s="35">
        <f t="shared" si="4"/>
        <v>0</v>
      </c>
      <c r="Q17" s="35">
        <f t="shared" si="4"/>
        <v>0</v>
      </c>
      <c r="R17" s="35">
        <f t="shared" si="4"/>
        <v>0</v>
      </c>
      <c r="S17" s="35">
        <f t="shared" si="4"/>
        <v>0</v>
      </c>
      <c r="T17" s="35">
        <f t="shared" si="4"/>
        <v>0</v>
      </c>
      <c r="U17" s="35">
        <f t="shared" si="4"/>
        <v>0</v>
      </c>
      <c r="V17" s="35">
        <f t="shared" si="4"/>
        <v>0</v>
      </c>
      <c r="W17" s="35">
        <f t="shared" si="4"/>
        <v>0</v>
      </c>
      <c r="X17" s="35">
        <f t="shared" si="4"/>
        <v>0</v>
      </c>
      <c r="Y17" s="35">
        <f t="shared" ref="Y17:AL17" si="5">SUM(Y12:Y15)</f>
        <v>0</v>
      </c>
      <c r="Z17" s="35">
        <f t="shared" si="5"/>
        <v>0</v>
      </c>
      <c r="AA17" s="35">
        <f t="shared" si="5"/>
        <v>0</v>
      </c>
      <c r="AB17" s="35">
        <f t="shared" si="5"/>
        <v>0</v>
      </c>
      <c r="AC17" s="35">
        <f t="shared" si="5"/>
        <v>0</v>
      </c>
      <c r="AD17" s="35">
        <f t="shared" si="5"/>
        <v>0</v>
      </c>
      <c r="AE17" s="35">
        <f t="shared" si="5"/>
        <v>0</v>
      </c>
      <c r="AF17" s="35">
        <f t="shared" si="5"/>
        <v>0</v>
      </c>
      <c r="AG17" s="35">
        <f t="shared" si="5"/>
        <v>0</v>
      </c>
      <c r="AH17" s="35">
        <f t="shared" si="5"/>
        <v>0</v>
      </c>
      <c r="AI17" s="35">
        <f t="shared" si="5"/>
        <v>0</v>
      </c>
      <c r="AJ17" s="35">
        <f t="shared" si="5"/>
        <v>0</v>
      </c>
      <c r="AK17" s="35">
        <f t="shared" si="5"/>
        <v>0</v>
      </c>
      <c r="AL17" s="35">
        <f t="shared" si="5"/>
        <v>0</v>
      </c>
    </row>
    <row r="18" spans="1:38">
      <c r="A18" s="24"/>
      <c r="B18" s="24"/>
      <c r="C18" s="24"/>
      <c r="D18" s="24"/>
      <c r="E18" s="24"/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/>
      <c r="AG18" s="24"/>
      <c r="AH18" s="24"/>
      <c r="AI18" s="24"/>
      <c r="AJ18" s="24"/>
      <c r="AK18" s="24"/>
      <c r="AL18" s="24"/>
    </row>
    <row r="19" spans="1:38">
      <c r="A19" s="27">
        <v>11</v>
      </c>
      <c r="B19" s="24"/>
      <c r="C19" s="24" t="s">
        <v>58</v>
      </c>
      <c r="D19" s="36">
        <f>Input!$B$35</f>
        <v>0.21</v>
      </c>
      <c r="E19" s="36">
        <f>Input!$B$35</f>
        <v>0.21</v>
      </c>
      <c r="F19" s="36">
        <f>Input!$B$35</f>
        <v>0.21</v>
      </c>
      <c r="G19" s="36">
        <f>Input!$B$35</f>
        <v>0.21</v>
      </c>
      <c r="H19" s="36">
        <f>Input!$B$35</f>
        <v>0.21</v>
      </c>
      <c r="I19" s="36">
        <f>Input!$B$35</f>
        <v>0.21</v>
      </c>
      <c r="J19" s="36">
        <f>Input!$B$35</f>
        <v>0.21</v>
      </c>
      <c r="K19" s="36">
        <f>Input!$B$35</f>
        <v>0.21</v>
      </c>
      <c r="L19" s="36">
        <f>Input!$B$35</f>
        <v>0.21</v>
      </c>
      <c r="M19" s="36">
        <f>Input!$B$35</f>
        <v>0.21</v>
      </c>
      <c r="N19" s="36">
        <f>Input!$B$35</f>
        <v>0.21</v>
      </c>
      <c r="O19" s="36">
        <f>Input!$B$35</f>
        <v>0.21</v>
      </c>
      <c r="P19" s="36">
        <f>Input!$B$35</f>
        <v>0.21</v>
      </c>
      <c r="Q19" s="36">
        <f>Input!$B$35</f>
        <v>0.21</v>
      </c>
      <c r="R19" s="36">
        <f>Input!$B$35</f>
        <v>0.21</v>
      </c>
      <c r="S19" s="36">
        <f>Input!$B$35</f>
        <v>0.21</v>
      </c>
      <c r="T19" s="36">
        <f>Input!$B$35</f>
        <v>0.21</v>
      </c>
      <c r="U19" s="36">
        <f>Input!$B$35</f>
        <v>0.21</v>
      </c>
      <c r="V19" s="36">
        <f>Input!$B$35</f>
        <v>0.21</v>
      </c>
      <c r="W19" s="36">
        <f>Input!$B$35</f>
        <v>0.21</v>
      </c>
      <c r="X19" s="36">
        <f>Input!$B$35</f>
        <v>0.21</v>
      </c>
      <c r="Y19" s="36">
        <f>Input!$B$35</f>
        <v>0.21</v>
      </c>
      <c r="Z19" s="36">
        <f>Input!$B$35</f>
        <v>0.21</v>
      </c>
      <c r="AA19" s="36">
        <f>Input!$B$35</f>
        <v>0.21</v>
      </c>
      <c r="AB19" s="36">
        <f>Input!$B$35</f>
        <v>0.21</v>
      </c>
      <c r="AC19" s="36">
        <f>Input!$B$35</f>
        <v>0.21</v>
      </c>
      <c r="AD19" s="36">
        <f>Input!$B$35</f>
        <v>0.21</v>
      </c>
      <c r="AE19" s="36">
        <f>Input!$B$35</f>
        <v>0.21</v>
      </c>
      <c r="AF19" s="36">
        <f>Input!$B$35</f>
        <v>0.21</v>
      </c>
      <c r="AG19" s="36">
        <f>Input!$B$35</f>
        <v>0.21</v>
      </c>
      <c r="AH19" s="36">
        <f>Input!$B$35</f>
        <v>0.21</v>
      </c>
      <c r="AI19" s="36">
        <f>Input!$B$35</f>
        <v>0.21</v>
      </c>
      <c r="AJ19" s="36">
        <f>Input!$B$35</f>
        <v>0.21</v>
      </c>
      <c r="AK19" s="36">
        <f>Input!$B$35</f>
        <v>0.21</v>
      </c>
      <c r="AL19" s="36">
        <f>Input!$B$35</f>
        <v>0.21</v>
      </c>
    </row>
    <row r="20" spans="1:38">
      <c r="A20" s="24"/>
      <c r="B20" s="24"/>
      <c r="C20" s="24"/>
      <c r="D20" s="24"/>
      <c r="E20" s="24"/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  <c r="AC20" s="24"/>
      <c r="AD20" s="24"/>
      <c r="AE20" s="24"/>
      <c r="AF20" s="24"/>
      <c r="AG20" s="24"/>
      <c r="AH20" s="24"/>
      <c r="AI20" s="24"/>
      <c r="AJ20" s="24"/>
      <c r="AK20" s="24"/>
      <c r="AL20" s="24"/>
    </row>
    <row r="21" spans="1:38">
      <c r="A21" s="27">
        <v>12</v>
      </c>
      <c r="B21" s="24"/>
      <c r="C21" s="24" t="s">
        <v>59</v>
      </c>
      <c r="D21" s="35">
        <f>D19*D17</f>
        <v>-1728221.4665234592</v>
      </c>
      <c r="E21" s="35">
        <f t="shared" ref="E21:N21" si="6">E19*E17</f>
        <v>-2597082.7514851191</v>
      </c>
      <c r="F21" s="35">
        <f t="shared" si="6"/>
        <v>-2378840.8812700571</v>
      </c>
      <c r="G21" s="35">
        <f t="shared" si="6"/>
        <v>-2172962.1503324751</v>
      </c>
      <c r="H21" s="35">
        <f t="shared" si="6"/>
        <v>-1977749.0467691179</v>
      </c>
      <c r="I21" s="35">
        <f t="shared" si="6"/>
        <v>-1793131.8124575301</v>
      </c>
      <c r="J21" s="35">
        <f t="shared" si="6"/>
        <v>-1617693.9164193755</v>
      </c>
      <c r="K21" s="35">
        <f t="shared" si="6"/>
        <v>-1451375.289160317</v>
      </c>
      <c r="L21" s="35">
        <f t="shared" si="6"/>
        <v>-1368188.3682594837</v>
      </c>
      <c r="M21" s="35">
        <f t="shared" si="6"/>
        <v>-1668472.7199150252</v>
      </c>
      <c r="N21" s="35">
        <f t="shared" si="6"/>
        <v>-1857227.7350139176</v>
      </c>
      <c r="O21" s="35">
        <f t="shared" ref="O21:X21" si="7">O19*O17</f>
        <v>-1853704.5460051568</v>
      </c>
      <c r="P21" s="35">
        <f t="shared" si="7"/>
        <v>0</v>
      </c>
      <c r="Q21" s="35">
        <f t="shared" si="7"/>
        <v>0</v>
      </c>
      <c r="R21" s="35">
        <f t="shared" si="7"/>
        <v>0</v>
      </c>
      <c r="S21" s="35">
        <f t="shared" si="7"/>
        <v>0</v>
      </c>
      <c r="T21" s="35">
        <f t="shared" si="7"/>
        <v>0</v>
      </c>
      <c r="U21" s="35">
        <f t="shared" si="7"/>
        <v>0</v>
      </c>
      <c r="V21" s="35">
        <f t="shared" si="7"/>
        <v>0</v>
      </c>
      <c r="W21" s="35">
        <f t="shared" si="7"/>
        <v>0</v>
      </c>
      <c r="X21" s="35">
        <f t="shared" si="7"/>
        <v>0</v>
      </c>
      <c r="Y21" s="35">
        <f t="shared" ref="Y21:AL21" si="8">Y19*Y17</f>
        <v>0</v>
      </c>
      <c r="Z21" s="35">
        <f t="shared" si="8"/>
        <v>0</v>
      </c>
      <c r="AA21" s="35">
        <f t="shared" si="8"/>
        <v>0</v>
      </c>
      <c r="AB21" s="35">
        <f t="shared" si="8"/>
        <v>0</v>
      </c>
      <c r="AC21" s="35">
        <f t="shared" si="8"/>
        <v>0</v>
      </c>
      <c r="AD21" s="35">
        <f t="shared" si="8"/>
        <v>0</v>
      </c>
      <c r="AE21" s="35">
        <f t="shared" si="8"/>
        <v>0</v>
      </c>
      <c r="AF21" s="35">
        <f t="shared" si="8"/>
        <v>0</v>
      </c>
      <c r="AG21" s="35">
        <f t="shared" si="8"/>
        <v>0</v>
      </c>
      <c r="AH21" s="35">
        <f t="shared" si="8"/>
        <v>0</v>
      </c>
      <c r="AI21" s="35">
        <f t="shared" si="8"/>
        <v>0</v>
      </c>
      <c r="AJ21" s="35">
        <f t="shared" si="8"/>
        <v>0</v>
      </c>
      <c r="AK21" s="35">
        <f t="shared" si="8"/>
        <v>0</v>
      </c>
      <c r="AL21" s="35">
        <f t="shared" si="8"/>
        <v>0</v>
      </c>
    </row>
    <row r="22" spans="1:38">
      <c r="A22" s="27"/>
      <c r="B22" s="24"/>
      <c r="C22" s="24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</row>
    <row r="23" spans="1:38">
      <c r="A23" s="27">
        <v>13</v>
      </c>
      <c r="B23" s="24"/>
      <c r="C23" s="24" t="s">
        <v>60</v>
      </c>
      <c r="D23" s="37"/>
      <c r="E23" s="37"/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  <c r="AL23" s="37"/>
    </row>
    <row r="24" spans="1:38">
      <c r="A24" s="24"/>
      <c r="B24" s="24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4"/>
      <c r="AG24" s="24"/>
      <c r="AH24" s="24"/>
      <c r="AI24" s="24"/>
      <c r="AJ24" s="24"/>
      <c r="AK24" s="24"/>
      <c r="AL24" s="24"/>
    </row>
    <row r="25" spans="1:38" s="84" customFormat="1">
      <c r="A25" s="130">
        <v>14</v>
      </c>
      <c r="B25" s="131"/>
      <c r="C25" s="131" t="s">
        <v>150</v>
      </c>
      <c r="D25" s="132">
        <f>D21</f>
        <v>-1728221.4665234592</v>
      </c>
      <c r="E25" s="132">
        <f t="shared" ref="E25:N25" si="9">E21</f>
        <v>-2597082.7514851191</v>
      </c>
      <c r="F25" s="132">
        <f t="shared" si="9"/>
        <v>-2378840.8812700571</v>
      </c>
      <c r="G25" s="132">
        <f t="shared" si="9"/>
        <v>-2172962.1503324751</v>
      </c>
      <c r="H25" s="132">
        <f t="shared" si="9"/>
        <v>-1977749.0467691179</v>
      </c>
      <c r="I25" s="132">
        <f t="shared" si="9"/>
        <v>-1793131.8124575301</v>
      </c>
      <c r="J25" s="132">
        <f t="shared" si="9"/>
        <v>-1617693.9164193755</v>
      </c>
      <c r="K25" s="132">
        <f t="shared" si="9"/>
        <v>-1451375.289160317</v>
      </c>
      <c r="L25" s="132">
        <f t="shared" si="9"/>
        <v>-1368188.3682594837</v>
      </c>
      <c r="M25" s="132">
        <f t="shared" si="9"/>
        <v>-1668472.7199150252</v>
      </c>
      <c r="N25" s="132">
        <f t="shared" si="9"/>
        <v>-1857227.7350139176</v>
      </c>
      <c r="O25" s="132">
        <f t="shared" ref="O25:X25" si="10">O21</f>
        <v>-1853704.5460051568</v>
      </c>
      <c r="P25" s="132">
        <f t="shared" si="10"/>
        <v>0</v>
      </c>
      <c r="Q25" s="132">
        <f t="shared" si="10"/>
        <v>0</v>
      </c>
      <c r="R25" s="132">
        <f t="shared" si="10"/>
        <v>0</v>
      </c>
      <c r="S25" s="132">
        <f t="shared" si="10"/>
        <v>0</v>
      </c>
      <c r="T25" s="132">
        <f t="shared" si="10"/>
        <v>0</v>
      </c>
      <c r="U25" s="132">
        <f t="shared" si="10"/>
        <v>0</v>
      </c>
      <c r="V25" s="132">
        <f t="shared" si="10"/>
        <v>0</v>
      </c>
      <c r="W25" s="132">
        <f t="shared" si="10"/>
        <v>0</v>
      </c>
      <c r="X25" s="132">
        <f t="shared" si="10"/>
        <v>0</v>
      </c>
      <c r="Y25" s="132">
        <f t="shared" ref="Y25:AL25" si="11">Y21</f>
        <v>0</v>
      </c>
      <c r="Z25" s="132">
        <f t="shared" si="11"/>
        <v>0</v>
      </c>
      <c r="AA25" s="132">
        <f t="shared" si="11"/>
        <v>0</v>
      </c>
      <c r="AB25" s="132">
        <f t="shared" si="11"/>
        <v>0</v>
      </c>
      <c r="AC25" s="132">
        <f t="shared" si="11"/>
        <v>0</v>
      </c>
      <c r="AD25" s="132">
        <f t="shared" si="11"/>
        <v>0</v>
      </c>
      <c r="AE25" s="132">
        <f t="shared" si="11"/>
        <v>0</v>
      </c>
      <c r="AF25" s="132">
        <f t="shared" si="11"/>
        <v>0</v>
      </c>
      <c r="AG25" s="132">
        <f t="shared" si="11"/>
        <v>0</v>
      </c>
      <c r="AH25" s="132">
        <f t="shared" si="11"/>
        <v>0</v>
      </c>
      <c r="AI25" s="132">
        <f t="shared" si="11"/>
        <v>0</v>
      </c>
      <c r="AJ25" s="132">
        <f t="shared" si="11"/>
        <v>0</v>
      </c>
      <c r="AK25" s="132">
        <f t="shared" si="11"/>
        <v>0</v>
      </c>
      <c r="AL25" s="132">
        <f t="shared" si="11"/>
        <v>0</v>
      </c>
    </row>
    <row r="27" spans="1:38">
      <c r="A27" s="27">
        <v>15</v>
      </c>
      <c r="B27" s="24"/>
      <c r="C27" s="24" t="s">
        <v>187</v>
      </c>
      <c r="D27" s="124">
        <f>'OPCO Rev Req'!B28</f>
        <v>24422094.349847823</v>
      </c>
      <c r="E27" s="124">
        <f>'OPCO Rev Req'!C28</f>
        <v>23322482.082940832</v>
      </c>
      <c r="F27" s="124">
        <f>'OPCO Rev Req'!D28</f>
        <v>22238853.729477227</v>
      </c>
      <c r="G27" s="124">
        <f>'OPCO Rev Req'!E28</f>
        <v>21169970.683618221</v>
      </c>
      <c r="H27" s="124">
        <f>'OPCO Rev Req'!F28</f>
        <v>20114771.283216283</v>
      </c>
      <c r="I27" s="124">
        <f>'OPCO Rev Req'!G28</f>
        <v>19072193.866123874</v>
      </c>
      <c r="J27" s="124">
        <f>'OPCO Rev Req'!H28</f>
        <v>18041324.223269522</v>
      </c>
      <c r="K27" s="124">
        <f>'OPCO Rev Req'!I28</f>
        <v>17021248.145581737</v>
      </c>
      <c r="L27" s="124">
        <f>'OPCO Rev Req'!J28</f>
        <v>16002941.504806498</v>
      </c>
      <c r="M27" s="124">
        <f>'OPCO Rev Req'!K28</f>
        <v>20177412.165782865</v>
      </c>
      <c r="N27" s="124">
        <f>'OPCO Rev Req'!L28</f>
        <v>3505042.5952225234</v>
      </c>
      <c r="O27" s="124">
        <f>'OPCO Rev Req'!M28</f>
        <v>3589830.4589488618</v>
      </c>
      <c r="P27" s="124">
        <f>'OPCO Rev Req'!N28</f>
        <v>0</v>
      </c>
      <c r="Q27" s="124">
        <f>'OPCO Rev Req'!O28</f>
        <v>0</v>
      </c>
      <c r="R27" s="124">
        <f>'OPCO Rev Req'!P28</f>
        <v>0</v>
      </c>
      <c r="S27" s="124">
        <f>'OPCO Rev Req'!Q28</f>
        <v>0</v>
      </c>
      <c r="T27" s="124">
        <f>'OPCO Rev Req'!R28</f>
        <v>0</v>
      </c>
      <c r="U27" s="124">
        <f>'OPCO Rev Req'!S28</f>
        <v>0</v>
      </c>
      <c r="V27" s="124">
        <f>'OPCO Rev Req'!T28</f>
        <v>0</v>
      </c>
      <c r="W27" s="124">
        <f>'OPCO Rev Req'!U28</f>
        <v>0</v>
      </c>
      <c r="X27" s="124">
        <f>'OPCO Rev Req'!V28</f>
        <v>0</v>
      </c>
      <c r="Y27" s="124">
        <f>'OPCO Rev Req'!W28</f>
        <v>0</v>
      </c>
      <c r="Z27" s="124">
        <f>'OPCO Rev Req'!X28</f>
        <v>0</v>
      </c>
      <c r="AA27" s="124">
        <f>'OPCO Rev Req'!Y28</f>
        <v>0</v>
      </c>
      <c r="AB27" s="124">
        <f>'OPCO Rev Req'!Z28</f>
        <v>0</v>
      </c>
      <c r="AC27" s="124">
        <f>'OPCO Rev Req'!AA28</f>
        <v>0</v>
      </c>
      <c r="AD27" s="124">
        <f>'OPCO Rev Req'!AB28</f>
        <v>0</v>
      </c>
      <c r="AE27" s="124">
        <f>'OPCO Rev Req'!AC28</f>
        <v>0</v>
      </c>
      <c r="AF27" s="124">
        <f>'OPCO Rev Req'!AD28</f>
        <v>0</v>
      </c>
      <c r="AG27" s="124">
        <f>'OPCO Rev Req'!AE28</f>
        <v>0</v>
      </c>
      <c r="AH27" s="124">
        <f>'OPCO Rev Req'!AF28</f>
        <v>0</v>
      </c>
      <c r="AI27" s="124">
        <f>'OPCO Rev Req'!AG28</f>
        <v>0</v>
      </c>
      <c r="AJ27" s="124">
        <f>'OPCO Rev Req'!AH28</f>
        <v>0</v>
      </c>
      <c r="AK27" s="124">
        <f>'OPCO Rev Req'!AI28</f>
        <v>0</v>
      </c>
      <c r="AL27" s="124">
        <f>'OPCO Rev Req'!AJ28</f>
        <v>0</v>
      </c>
    </row>
    <row r="28" spans="1:38">
      <c r="A28" s="24"/>
      <c r="B28" s="24"/>
      <c r="C28" s="24"/>
    </row>
    <row r="29" spans="1:38">
      <c r="A29" s="27">
        <v>16</v>
      </c>
      <c r="B29" s="24"/>
      <c r="C29" s="24" t="s">
        <v>191</v>
      </c>
      <c r="D29" s="127">
        <f>D27+D17</f>
        <v>16192468.318783732</v>
      </c>
      <c r="E29" s="127">
        <f t="shared" ref="E29:X29" si="12">E27+E17</f>
        <v>10955421.361583121</v>
      </c>
      <c r="F29" s="127">
        <f t="shared" si="12"/>
        <v>10911040.009143621</v>
      </c>
      <c r="G29" s="127">
        <f t="shared" si="12"/>
        <v>10822531.872511197</v>
      </c>
      <c r="H29" s="127">
        <f t="shared" si="12"/>
        <v>10696918.679553816</v>
      </c>
      <c r="I29" s="127">
        <f t="shared" si="12"/>
        <v>10533470.949659444</v>
      </c>
      <c r="J29" s="127">
        <f t="shared" si="12"/>
        <v>10338019.859367734</v>
      </c>
      <c r="K29" s="127">
        <f t="shared" si="12"/>
        <v>10109937.244818322</v>
      </c>
      <c r="L29" s="127">
        <f t="shared" si="12"/>
        <v>9487758.7988089565</v>
      </c>
      <c r="M29" s="127">
        <f t="shared" si="12"/>
        <v>12232303.975711316</v>
      </c>
      <c r="N29" s="127">
        <f t="shared" si="12"/>
        <v>-5338899.0000818465</v>
      </c>
      <c r="O29" s="127">
        <f t="shared" si="12"/>
        <v>-5237334.0458375998</v>
      </c>
      <c r="P29" s="127">
        <f t="shared" si="12"/>
        <v>0</v>
      </c>
      <c r="Q29" s="127">
        <f t="shared" si="12"/>
        <v>0</v>
      </c>
      <c r="R29" s="127">
        <f t="shared" si="12"/>
        <v>0</v>
      </c>
      <c r="S29" s="127">
        <f t="shared" si="12"/>
        <v>0</v>
      </c>
      <c r="T29" s="127">
        <f t="shared" si="12"/>
        <v>0</v>
      </c>
      <c r="U29" s="127">
        <f t="shared" si="12"/>
        <v>0</v>
      </c>
      <c r="V29" s="127">
        <f t="shared" si="12"/>
        <v>0</v>
      </c>
      <c r="W29" s="127">
        <f t="shared" si="12"/>
        <v>0</v>
      </c>
      <c r="X29" s="127">
        <f t="shared" si="12"/>
        <v>0</v>
      </c>
      <c r="Y29" s="127">
        <f t="shared" ref="Y29:AL29" si="13">Y27+Y17</f>
        <v>0</v>
      </c>
      <c r="Z29" s="127">
        <f t="shared" si="13"/>
        <v>0</v>
      </c>
      <c r="AA29" s="127">
        <f t="shared" si="13"/>
        <v>0</v>
      </c>
      <c r="AB29" s="127">
        <f t="shared" si="13"/>
        <v>0</v>
      </c>
      <c r="AC29" s="127">
        <f t="shared" si="13"/>
        <v>0</v>
      </c>
      <c r="AD29" s="127">
        <f t="shared" si="13"/>
        <v>0</v>
      </c>
      <c r="AE29" s="127">
        <f t="shared" si="13"/>
        <v>0</v>
      </c>
      <c r="AF29" s="127">
        <f t="shared" si="13"/>
        <v>0</v>
      </c>
      <c r="AG29" s="127">
        <f t="shared" si="13"/>
        <v>0</v>
      </c>
      <c r="AH29" s="127">
        <f t="shared" si="13"/>
        <v>0</v>
      </c>
      <c r="AI29" s="127">
        <f t="shared" si="13"/>
        <v>0</v>
      </c>
      <c r="AJ29" s="127">
        <f t="shared" si="13"/>
        <v>0</v>
      </c>
      <c r="AK29" s="127">
        <f t="shared" si="13"/>
        <v>0</v>
      </c>
      <c r="AL29" s="127">
        <f t="shared" si="13"/>
        <v>0</v>
      </c>
    </row>
    <row r="30" spans="1:38">
      <c r="A30" s="24"/>
      <c r="B30" s="24"/>
      <c r="C30" s="24"/>
    </row>
    <row r="31" spans="1:38" s="84" customFormat="1">
      <c r="A31" s="130">
        <v>17</v>
      </c>
      <c r="B31" s="131"/>
      <c r="C31" s="131" t="s">
        <v>190</v>
      </c>
      <c r="D31" s="132">
        <f>D29*D19</f>
        <v>3400418.3469445836</v>
      </c>
      <c r="E31" s="132">
        <f t="shared" ref="E31:X31" si="14">E29*E19</f>
        <v>2300638.4859324554</v>
      </c>
      <c r="F31" s="132">
        <f t="shared" si="14"/>
        <v>2291318.4019201603</v>
      </c>
      <c r="G31" s="132">
        <f t="shared" si="14"/>
        <v>2272731.6932273512</v>
      </c>
      <c r="H31" s="132">
        <f t="shared" si="14"/>
        <v>2246352.9227063013</v>
      </c>
      <c r="I31" s="132">
        <f t="shared" si="14"/>
        <v>2212028.8994284831</v>
      </c>
      <c r="J31" s="132">
        <f t="shared" si="14"/>
        <v>2170984.170467224</v>
      </c>
      <c r="K31" s="132">
        <f t="shared" si="14"/>
        <v>2123086.8214118476</v>
      </c>
      <c r="L31" s="132">
        <f t="shared" si="14"/>
        <v>1992429.3477498807</v>
      </c>
      <c r="M31" s="132">
        <f t="shared" si="14"/>
        <v>2568783.8348993761</v>
      </c>
      <c r="N31" s="132">
        <f t="shared" si="14"/>
        <v>-1121168.7900171878</v>
      </c>
      <c r="O31" s="132">
        <f t="shared" si="14"/>
        <v>-1099840.149625896</v>
      </c>
      <c r="P31" s="132">
        <f t="shared" si="14"/>
        <v>0</v>
      </c>
      <c r="Q31" s="132">
        <f t="shared" si="14"/>
        <v>0</v>
      </c>
      <c r="R31" s="132">
        <f t="shared" si="14"/>
        <v>0</v>
      </c>
      <c r="S31" s="132">
        <f t="shared" si="14"/>
        <v>0</v>
      </c>
      <c r="T31" s="132">
        <f t="shared" si="14"/>
        <v>0</v>
      </c>
      <c r="U31" s="132">
        <f t="shared" si="14"/>
        <v>0</v>
      </c>
      <c r="V31" s="132">
        <f t="shared" si="14"/>
        <v>0</v>
      </c>
      <c r="W31" s="132">
        <f t="shared" si="14"/>
        <v>0</v>
      </c>
      <c r="X31" s="132">
        <f t="shared" si="14"/>
        <v>0</v>
      </c>
      <c r="Y31" s="132">
        <f t="shared" ref="Y31:AL31" si="15">Y29*Y19</f>
        <v>0</v>
      </c>
      <c r="Z31" s="132">
        <f t="shared" si="15"/>
        <v>0</v>
      </c>
      <c r="AA31" s="132">
        <f t="shared" si="15"/>
        <v>0</v>
      </c>
      <c r="AB31" s="132">
        <f t="shared" si="15"/>
        <v>0</v>
      </c>
      <c r="AC31" s="132">
        <f t="shared" si="15"/>
        <v>0</v>
      </c>
      <c r="AD31" s="132">
        <f t="shared" si="15"/>
        <v>0</v>
      </c>
      <c r="AE31" s="132">
        <f t="shared" si="15"/>
        <v>0</v>
      </c>
      <c r="AF31" s="132">
        <f t="shared" si="15"/>
        <v>0</v>
      </c>
      <c r="AG31" s="132">
        <f t="shared" si="15"/>
        <v>0</v>
      </c>
      <c r="AH31" s="132">
        <f t="shared" si="15"/>
        <v>0</v>
      </c>
      <c r="AI31" s="132">
        <f t="shared" si="15"/>
        <v>0</v>
      </c>
      <c r="AJ31" s="132">
        <f t="shared" si="15"/>
        <v>0</v>
      </c>
      <c r="AK31" s="132">
        <f t="shared" si="15"/>
        <v>0</v>
      </c>
      <c r="AL31" s="132">
        <f t="shared" si="15"/>
        <v>0</v>
      </c>
    </row>
  </sheetData>
  <pageMargins left="0.7" right="0.7" top="0.75" bottom="0.75" header="0.3" footer="0.3"/>
  <pageSetup orientation="portrait" r:id="rId1"/>
  <headerFooter>
    <oddHeader>&amp;RCase No. 2026-00001
KPSC 1-7 Confidential Attachment 2
Page &amp;P of &amp;N</oddHead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AD2871-4712-4121-A832-8238E7D91233}">
  <sheetPr codeName="Sheet10"/>
  <dimension ref="A1:G23"/>
  <sheetViews>
    <sheetView workbookViewId="0">
      <selection activeCell="D5" sqref="D5"/>
    </sheetView>
  </sheetViews>
  <sheetFormatPr defaultRowHeight="12.75"/>
  <cols>
    <col min="1" max="1" width="3" bestFit="1" customWidth="1"/>
    <col min="2" max="4" width="12" bestFit="1" customWidth="1"/>
    <col min="5" max="7" width="13.140625" bestFit="1" customWidth="1"/>
  </cols>
  <sheetData>
    <row r="1" spans="1:7" ht="15">
      <c r="A1" s="135"/>
      <c r="B1" s="136" t="s">
        <v>193</v>
      </c>
      <c r="C1" s="136" t="s">
        <v>194</v>
      </c>
      <c r="D1" s="136" t="s">
        <v>195</v>
      </c>
      <c r="E1" s="136" t="s">
        <v>196</v>
      </c>
      <c r="F1" s="136" t="s">
        <v>197</v>
      </c>
      <c r="G1" s="136" t="s">
        <v>198</v>
      </c>
    </row>
    <row r="2" spans="1:7" ht="15">
      <c r="A2" s="136">
        <v>1</v>
      </c>
      <c r="B2" s="137">
        <v>0.33329999999999999</v>
      </c>
      <c r="C2" s="137">
        <v>0.2</v>
      </c>
      <c r="D2" s="137">
        <v>0.1429</v>
      </c>
      <c r="E2" s="137">
        <v>0.1</v>
      </c>
      <c r="F2" s="137">
        <v>0.05</v>
      </c>
      <c r="G2" s="137">
        <v>3.7499999999999999E-2</v>
      </c>
    </row>
    <row r="3" spans="1:7" ht="15">
      <c r="A3" s="136">
        <v>2</v>
      </c>
      <c r="B3" s="137">
        <v>0.44450000000000001</v>
      </c>
      <c r="C3" s="137">
        <v>0.32</v>
      </c>
      <c r="D3" s="137">
        <v>0.24490000000000001</v>
      </c>
      <c r="E3" s="137">
        <v>0.18</v>
      </c>
      <c r="F3" s="137">
        <v>9.5000000000000001E-2</v>
      </c>
      <c r="G3" s="137">
        <v>7.2190000000000004E-2</v>
      </c>
    </row>
    <row r="4" spans="1:7" ht="15">
      <c r="A4" s="136">
        <v>3</v>
      </c>
      <c r="B4" s="137">
        <v>0.14810000000000001</v>
      </c>
      <c r="C4" s="137">
        <v>0.192</v>
      </c>
      <c r="D4" s="137">
        <v>0.1749</v>
      </c>
      <c r="E4" s="137">
        <v>0.14399999999999999</v>
      </c>
      <c r="F4" s="137">
        <v>8.5500000000000007E-2</v>
      </c>
      <c r="G4" s="137">
        <v>6.6769999999999996E-2</v>
      </c>
    </row>
    <row r="5" spans="1:7" ht="15">
      <c r="A5" s="136">
        <v>4</v>
      </c>
      <c r="B5" s="137">
        <v>7.4099999999999999E-2</v>
      </c>
      <c r="C5" s="137">
        <v>0.1152</v>
      </c>
      <c r="D5" s="137">
        <v>0.1249</v>
      </c>
      <c r="E5" s="137">
        <v>0.1152</v>
      </c>
      <c r="F5" s="137">
        <v>7.6999999999999999E-2</v>
      </c>
      <c r="G5" s="137">
        <v>6.1769999999999999E-2</v>
      </c>
    </row>
    <row r="6" spans="1:7" ht="15">
      <c r="A6" s="136">
        <v>5</v>
      </c>
      <c r="B6" s="137"/>
      <c r="C6" s="137">
        <v>0.1152</v>
      </c>
      <c r="D6" s="137">
        <v>8.9300000000000004E-2</v>
      </c>
      <c r="E6" s="137">
        <v>9.2200000000000004E-2</v>
      </c>
      <c r="F6" s="137">
        <v>6.93E-2</v>
      </c>
      <c r="G6" s="137">
        <v>5.713E-2</v>
      </c>
    </row>
    <row r="7" spans="1:7" ht="15">
      <c r="A7" s="136">
        <v>6</v>
      </c>
      <c r="B7" s="137"/>
      <c r="C7" s="137">
        <v>5.7599999999999998E-2</v>
      </c>
      <c r="D7" s="137">
        <v>8.9200000000000002E-2</v>
      </c>
      <c r="E7" s="137">
        <v>7.3700000000000002E-2</v>
      </c>
      <c r="F7" s="137">
        <v>6.2300000000000001E-2</v>
      </c>
      <c r="G7" s="137">
        <v>5.2850000000000001E-2</v>
      </c>
    </row>
    <row r="8" spans="1:7" ht="15">
      <c r="A8" s="136">
        <v>7</v>
      </c>
      <c r="B8" s="137"/>
      <c r="C8" s="137"/>
      <c r="D8" s="137">
        <v>8.9300000000000004E-2</v>
      </c>
      <c r="E8" s="137">
        <v>6.5500000000000003E-2</v>
      </c>
      <c r="F8" s="137">
        <v>5.8999999999999997E-2</v>
      </c>
      <c r="G8" s="137">
        <v>4.888E-2</v>
      </c>
    </row>
    <row r="9" spans="1:7" ht="15">
      <c r="A9" s="136">
        <v>8</v>
      </c>
      <c r="B9" s="137"/>
      <c r="C9" s="137"/>
      <c r="D9" s="137">
        <v>4.4600000000000001E-2</v>
      </c>
      <c r="E9" s="137">
        <v>6.5500000000000003E-2</v>
      </c>
      <c r="F9" s="137">
        <v>5.8999999999999997E-2</v>
      </c>
      <c r="G9" s="137">
        <v>4.5220000000000003E-2</v>
      </c>
    </row>
    <row r="10" spans="1:7" ht="15">
      <c r="A10" s="136">
        <v>9</v>
      </c>
      <c r="B10" s="137"/>
      <c r="C10" s="137"/>
      <c r="D10" s="137"/>
      <c r="E10" s="137">
        <v>6.5600000000000006E-2</v>
      </c>
      <c r="F10" s="137">
        <v>5.91E-2</v>
      </c>
      <c r="G10" s="137">
        <v>4.462E-2</v>
      </c>
    </row>
    <row r="11" spans="1:7" ht="15">
      <c r="A11" s="136">
        <v>10</v>
      </c>
      <c r="B11" s="137"/>
      <c r="C11" s="137"/>
      <c r="D11" s="137"/>
      <c r="E11" s="137">
        <v>6.5500000000000003E-2</v>
      </c>
      <c r="F11" s="137">
        <v>5.8999999999999997E-2</v>
      </c>
      <c r="G11" s="137">
        <v>4.4609999999999997E-2</v>
      </c>
    </row>
    <row r="12" spans="1:7" ht="15">
      <c r="A12" s="136">
        <v>11</v>
      </c>
      <c r="B12" s="137"/>
      <c r="C12" s="137"/>
      <c r="D12" s="137"/>
      <c r="E12" s="137">
        <v>3.2800000000000003E-2</v>
      </c>
      <c r="F12" s="137">
        <v>5.91E-2</v>
      </c>
      <c r="G12" s="137">
        <v>4.462E-2</v>
      </c>
    </row>
    <row r="13" spans="1:7" ht="15">
      <c r="A13" s="136">
        <v>12</v>
      </c>
      <c r="B13" s="137"/>
      <c r="C13" s="137"/>
      <c r="D13" s="137"/>
      <c r="E13" s="137"/>
      <c r="F13" s="137">
        <v>5.8999999999999997E-2</v>
      </c>
      <c r="G13" s="137">
        <v>4.4609999999999997E-2</v>
      </c>
    </row>
    <row r="14" spans="1:7" ht="15">
      <c r="A14" s="136">
        <v>13</v>
      </c>
      <c r="B14" s="137"/>
      <c r="C14" s="137"/>
      <c r="D14" s="137"/>
      <c r="E14" s="137"/>
      <c r="F14" s="137">
        <v>5.91E-2</v>
      </c>
      <c r="G14" s="137">
        <v>4.462E-2</v>
      </c>
    </row>
    <row r="15" spans="1:7" ht="15">
      <c r="A15" s="136">
        <v>14</v>
      </c>
      <c r="B15" s="137"/>
      <c r="C15" s="137"/>
      <c r="D15" s="137"/>
      <c r="E15" s="137"/>
      <c r="F15" s="137">
        <v>5.8999999999999997E-2</v>
      </c>
      <c r="G15" s="137">
        <v>4.4609999999999997E-2</v>
      </c>
    </row>
    <row r="16" spans="1:7" ht="15">
      <c r="A16" s="136">
        <v>15</v>
      </c>
      <c r="B16" s="137"/>
      <c r="C16" s="137"/>
      <c r="D16" s="137"/>
      <c r="E16" s="137"/>
      <c r="F16" s="137">
        <v>5.91E-2</v>
      </c>
      <c r="G16" s="137">
        <v>4.462E-2</v>
      </c>
    </row>
    <row r="17" spans="1:7" ht="15">
      <c r="A17" s="136">
        <v>16</v>
      </c>
      <c r="B17" s="137"/>
      <c r="C17" s="137"/>
      <c r="D17" s="137"/>
      <c r="E17" s="137"/>
      <c r="F17" s="137">
        <v>2.9499999999999998E-2</v>
      </c>
      <c r="G17" s="137">
        <v>4.4609999999999997E-2</v>
      </c>
    </row>
    <row r="18" spans="1:7" ht="15">
      <c r="A18" s="136">
        <v>17</v>
      </c>
      <c r="B18" s="137"/>
      <c r="C18" s="137"/>
      <c r="D18" s="137"/>
      <c r="E18" s="137"/>
      <c r="F18" s="137"/>
      <c r="G18" s="137">
        <v>4.462E-2</v>
      </c>
    </row>
    <row r="19" spans="1:7" ht="15">
      <c r="A19" s="136">
        <v>18</v>
      </c>
      <c r="B19" s="137"/>
      <c r="C19" s="137"/>
      <c r="D19" s="137"/>
      <c r="E19" s="137"/>
      <c r="F19" s="137"/>
      <c r="G19" s="137">
        <v>4.4609999999999997E-2</v>
      </c>
    </row>
    <row r="20" spans="1:7" ht="15">
      <c r="A20" s="136">
        <v>19</v>
      </c>
      <c r="B20" s="137"/>
      <c r="C20" s="137"/>
      <c r="D20" s="137"/>
      <c r="E20" s="137"/>
      <c r="F20" s="137"/>
      <c r="G20" s="137">
        <v>4.462E-2</v>
      </c>
    </row>
    <row r="21" spans="1:7" ht="15">
      <c r="A21" s="136">
        <v>20</v>
      </c>
      <c r="B21" s="137"/>
      <c r="C21" s="137"/>
      <c r="D21" s="137"/>
      <c r="E21" s="137"/>
      <c r="F21" s="137"/>
      <c r="G21" s="137">
        <v>4.4609999999999997E-2</v>
      </c>
    </row>
    <row r="22" spans="1:7" ht="15">
      <c r="A22" s="136">
        <v>21</v>
      </c>
      <c r="B22" s="137"/>
      <c r="C22" s="137"/>
      <c r="D22" s="137"/>
      <c r="E22" s="137"/>
      <c r="F22" s="137"/>
      <c r="G22" s="137">
        <v>2.231E-2</v>
      </c>
    </row>
    <row r="23" spans="1:7" ht="15">
      <c r="A23" s="135"/>
      <c r="B23" s="137">
        <f t="shared" ref="B23:G23" si="0">SUM(B2:B22)</f>
        <v>1</v>
      </c>
      <c r="C23" s="137">
        <f t="shared" si="0"/>
        <v>0.99999999999999989</v>
      </c>
      <c r="D23" s="137">
        <f t="shared" si="0"/>
        <v>1.0000000000000002</v>
      </c>
      <c r="E23" s="137">
        <f t="shared" si="0"/>
        <v>1</v>
      </c>
      <c r="F23" s="137">
        <f t="shared" si="0"/>
        <v>1.0000000000000002</v>
      </c>
      <c r="G23" s="137">
        <f t="shared" si="0"/>
        <v>1.0000000000000002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25C94C-EA1B-4D61-A351-0644A7A496DD}">
  <sheetPr codeName="Sheet11"/>
  <dimension ref="A1:K11"/>
  <sheetViews>
    <sheetView topLeftCell="A2" workbookViewId="0">
      <selection activeCell="G2" sqref="G2"/>
    </sheetView>
  </sheetViews>
  <sheetFormatPr defaultRowHeight="12.75"/>
  <cols>
    <col min="1" max="1" width="15.140625" bestFit="1" customWidth="1"/>
    <col min="3" max="3" width="10.140625" bestFit="1" customWidth="1"/>
    <col min="4" max="4" width="10.140625" customWidth="1"/>
  </cols>
  <sheetData>
    <row r="1" spans="1:11">
      <c r="A1" s="84" t="s">
        <v>122</v>
      </c>
      <c r="B1" s="84" t="s">
        <v>125</v>
      </c>
      <c r="C1" s="84" t="s">
        <v>129</v>
      </c>
      <c r="D1" s="84"/>
      <c r="E1" s="84" t="s">
        <v>135</v>
      </c>
      <c r="F1" s="84"/>
      <c r="G1" s="84" t="s">
        <v>140</v>
      </c>
    </row>
    <row r="2" spans="1:11">
      <c r="A2" s="4" t="s">
        <v>123</v>
      </c>
      <c r="B2" s="4" t="s">
        <v>126</v>
      </c>
      <c r="C2">
        <v>2025</v>
      </c>
      <c r="E2" t="s">
        <v>136</v>
      </c>
      <c r="G2" s="4" t="s">
        <v>144</v>
      </c>
    </row>
    <row r="3" spans="1:11">
      <c r="A3" s="4" t="s">
        <v>124</v>
      </c>
      <c r="B3" s="4" t="s">
        <v>127</v>
      </c>
      <c r="C3">
        <v>2026</v>
      </c>
      <c r="E3" t="s">
        <v>137</v>
      </c>
      <c r="G3" s="4" t="s">
        <v>146</v>
      </c>
    </row>
    <row r="4" spans="1:11">
      <c r="A4" s="4" t="s">
        <v>160</v>
      </c>
      <c r="C4">
        <v>2027</v>
      </c>
      <c r="E4" t="s">
        <v>148</v>
      </c>
      <c r="G4" s="4" t="s">
        <v>209</v>
      </c>
    </row>
    <row r="5" spans="1:11">
      <c r="A5" s="4"/>
      <c r="E5" s="4" t="s">
        <v>208</v>
      </c>
      <c r="G5" s="4" t="s">
        <v>145</v>
      </c>
      <c r="K5" s="4"/>
    </row>
    <row r="6" spans="1:11">
      <c r="E6" t="s">
        <v>138</v>
      </c>
      <c r="G6" s="4" t="s">
        <v>147</v>
      </c>
      <c r="K6" s="4"/>
    </row>
    <row r="7" spans="1:11">
      <c r="E7" t="s">
        <v>139</v>
      </c>
      <c r="F7" s="4"/>
      <c r="G7" s="4" t="s">
        <v>142</v>
      </c>
      <c r="K7" s="4"/>
    </row>
    <row r="8" spans="1:11">
      <c r="G8" s="4" t="s">
        <v>149</v>
      </c>
    </row>
    <row r="9" spans="1:11">
      <c r="G9" s="4" t="s">
        <v>163</v>
      </c>
    </row>
    <row r="10" spans="1:11">
      <c r="G10" s="4" t="s">
        <v>141</v>
      </c>
    </row>
    <row r="11" spans="1:11">
      <c r="G11" s="4" t="s">
        <v>143</v>
      </c>
    </row>
  </sheetData>
  <sortState xmlns:xlrd2="http://schemas.microsoft.com/office/spreadsheetml/2017/richdata2" ref="G2:G11">
    <sortCondition ref="G2:G11"/>
  </sortState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3E8E04-6FF3-4A69-B6A2-4643B887F634}">
  <dimension ref="B3:H4"/>
  <sheetViews>
    <sheetView zoomScaleNormal="100" workbookViewId="0">
      <selection activeCell="D36" sqref="D36"/>
    </sheetView>
  </sheetViews>
  <sheetFormatPr defaultRowHeight="12.75"/>
  <cols>
    <col min="2" max="2" width="13.85546875" bestFit="1" customWidth="1"/>
    <col min="3" max="3" width="11" customWidth="1"/>
    <col min="4" max="6" width="14.85546875" bestFit="1" customWidth="1"/>
    <col min="7" max="7" width="14.85546875" customWidth="1"/>
    <col min="8" max="8" width="13.28515625" bestFit="1" customWidth="1"/>
  </cols>
  <sheetData>
    <row r="3" spans="2:8">
      <c r="C3">
        <v>2025</v>
      </c>
      <c r="D3">
        <v>2026</v>
      </c>
      <c r="E3">
        <v>2027</v>
      </c>
      <c r="F3">
        <v>2028</v>
      </c>
      <c r="G3">
        <v>2029</v>
      </c>
    </row>
    <row r="4" spans="2:8">
      <c r="B4" t="s">
        <v>338</v>
      </c>
      <c r="C4" s="127">
        <v>3761452.0311149526</v>
      </c>
      <c r="D4" s="127">
        <v>30209161.624891963</v>
      </c>
      <c r="E4" s="127">
        <v>33265341.400172859</v>
      </c>
      <c r="F4" s="127">
        <v>36203975.799481422</v>
      </c>
      <c r="G4" s="127">
        <v>32560069.144338809</v>
      </c>
      <c r="H4" s="127">
        <v>136000000</v>
      </c>
    </row>
  </sheetData>
  <pageMargins left="0.7" right="0.7" top="0.75" bottom="0.75" header="0.3" footer="0.3"/>
  <pageSetup orientation="portrait" r:id="rId1"/>
  <headerFooter>
    <oddHeader>&amp;RCase No. 2026-00001
KPSC 1-7 Confidential Attachment 2
Page &amp;P of &amp;N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E51242-17C4-46B4-B4D7-A8E065B54E26}">
  <sheetPr>
    <tabColor theme="1"/>
  </sheetPr>
  <dimension ref="A1:AF353"/>
  <sheetViews>
    <sheetView zoomScale="115" zoomScaleNormal="115" workbookViewId="0">
      <selection sqref="A1:T23"/>
    </sheetView>
  </sheetViews>
  <sheetFormatPr defaultRowHeight="12.75"/>
  <cols>
    <col min="1" max="1" width="31.5703125" customWidth="1"/>
    <col min="2" max="2" width="18.140625" customWidth="1"/>
    <col min="3" max="3" width="9.5703125" bestFit="1" customWidth="1"/>
    <col min="4" max="4" width="14.140625" bestFit="1" customWidth="1"/>
    <col min="5" max="15" width="13.42578125" customWidth="1"/>
    <col min="16" max="16" width="2.5703125" customWidth="1"/>
    <col min="17" max="17" width="13.42578125" customWidth="1"/>
    <col min="18" max="18" width="18.85546875" bestFit="1" customWidth="1"/>
    <col min="19" max="19" width="18.85546875" customWidth="1"/>
    <col min="20" max="25" width="13.42578125" customWidth="1"/>
    <col min="26" max="31" width="13.42578125" hidden="1" customWidth="1"/>
    <col min="32" max="32" width="13.42578125" customWidth="1"/>
  </cols>
  <sheetData>
    <row r="1" spans="1:20">
      <c r="A1" s="248"/>
      <c r="B1" s="249"/>
      <c r="C1" s="249"/>
      <c r="D1" s="249"/>
      <c r="E1" s="249"/>
      <c r="F1" s="249"/>
      <c r="G1" s="249"/>
      <c r="H1" s="249"/>
      <c r="I1" s="249"/>
      <c r="J1" s="249"/>
      <c r="K1" s="249"/>
      <c r="L1" s="249"/>
      <c r="M1" s="249"/>
      <c r="N1" s="249"/>
      <c r="O1" s="249"/>
      <c r="P1" s="249"/>
      <c r="Q1" s="249"/>
      <c r="R1" s="249"/>
      <c r="S1" s="249"/>
      <c r="T1" s="249"/>
    </row>
    <row r="2" spans="1:20">
      <c r="A2" s="249"/>
      <c r="B2" s="250"/>
      <c r="C2" s="250"/>
      <c r="D2" s="250"/>
      <c r="E2" s="250"/>
      <c r="F2" s="251"/>
      <c r="G2" s="250"/>
      <c r="H2" s="250"/>
      <c r="I2" s="250"/>
      <c r="J2" s="250"/>
      <c r="K2" s="250"/>
      <c r="L2" s="250"/>
      <c r="M2" s="250"/>
      <c r="N2" s="250"/>
      <c r="O2" s="250"/>
      <c r="P2" s="251"/>
      <c r="Q2" s="249"/>
      <c r="R2" s="249"/>
      <c r="S2" s="249"/>
      <c r="T2" s="249"/>
    </row>
    <row r="3" spans="1:20">
      <c r="A3" s="251"/>
      <c r="B3" s="251"/>
      <c r="C3" s="251"/>
      <c r="D3" s="251"/>
      <c r="E3" s="251"/>
      <c r="F3" s="251"/>
      <c r="G3" s="251"/>
      <c r="H3" s="251"/>
      <c r="I3" s="251"/>
      <c r="J3" s="251"/>
      <c r="K3" s="251"/>
      <c r="L3" s="251"/>
      <c r="M3" s="251"/>
      <c r="N3" s="251"/>
      <c r="O3" s="251"/>
      <c r="P3" s="251"/>
      <c r="Q3" s="251"/>
      <c r="R3" s="251"/>
      <c r="S3" s="251"/>
      <c r="T3" s="249"/>
    </row>
    <row r="4" spans="1:20" ht="15">
      <c r="A4" s="249"/>
      <c r="B4" s="252"/>
      <c r="C4" s="252"/>
      <c r="D4" s="252"/>
      <c r="E4" s="253"/>
      <c r="F4" s="253"/>
      <c r="G4" s="252"/>
      <c r="H4" s="252"/>
      <c r="I4" s="253"/>
      <c r="J4" s="252"/>
      <c r="K4" s="252"/>
      <c r="L4" s="253"/>
      <c r="M4" s="254"/>
      <c r="N4" s="254"/>
      <c r="O4" s="254"/>
      <c r="P4" s="251"/>
      <c r="Q4" s="255"/>
      <c r="R4" s="253"/>
      <c r="S4" s="253"/>
      <c r="T4" s="253"/>
    </row>
    <row r="5" spans="1:20" ht="15">
      <c r="A5" s="249"/>
      <c r="B5" s="252"/>
      <c r="C5" s="252"/>
      <c r="D5" s="252"/>
      <c r="E5" s="253"/>
      <c r="F5" s="253"/>
      <c r="G5" s="252"/>
      <c r="H5" s="252"/>
      <c r="I5" s="253"/>
      <c r="J5" s="252"/>
      <c r="K5" s="252"/>
      <c r="L5" s="253"/>
      <c r="M5" s="256"/>
      <c r="N5" s="256"/>
      <c r="O5" s="256"/>
      <c r="P5" s="256"/>
      <c r="Q5" s="255"/>
      <c r="R5" s="253"/>
      <c r="S5" s="253"/>
      <c r="T5" s="253"/>
    </row>
    <row r="6" spans="1:20" ht="15">
      <c r="A6" s="249"/>
      <c r="B6" s="252"/>
      <c r="C6" s="252"/>
      <c r="D6" s="252"/>
      <c r="E6" s="253"/>
      <c r="F6" s="253"/>
      <c r="G6" s="252"/>
      <c r="H6" s="252"/>
      <c r="I6" s="253"/>
      <c r="J6" s="252"/>
      <c r="K6" s="252"/>
      <c r="L6" s="253"/>
      <c r="M6" s="256"/>
      <c r="N6" s="256"/>
      <c r="O6" s="256"/>
      <c r="P6" s="256"/>
      <c r="Q6" s="255"/>
      <c r="R6" s="253"/>
      <c r="S6" s="253"/>
      <c r="T6" s="253"/>
    </row>
    <row r="7" spans="1:20" ht="15">
      <c r="A7" s="249"/>
      <c r="B7" s="252"/>
      <c r="C7" s="252"/>
      <c r="D7" s="252"/>
      <c r="E7" s="253"/>
      <c r="F7" s="253"/>
      <c r="G7" s="252"/>
      <c r="H7" s="252"/>
      <c r="I7" s="253"/>
      <c r="J7" s="252"/>
      <c r="K7" s="252"/>
      <c r="L7" s="253"/>
      <c r="M7" s="256"/>
      <c r="N7" s="256"/>
      <c r="O7" s="256"/>
      <c r="P7" s="256"/>
      <c r="Q7" s="255"/>
      <c r="R7" s="253"/>
      <c r="S7" s="253"/>
      <c r="T7" s="253"/>
    </row>
    <row r="8" spans="1:20" ht="15">
      <c r="A8" s="249"/>
      <c r="B8" s="252"/>
      <c r="C8" s="252"/>
      <c r="D8" s="252"/>
      <c r="E8" s="253"/>
      <c r="F8" s="253"/>
      <c r="G8" s="252"/>
      <c r="H8" s="252"/>
      <c r="I8" s="253"/>
      <c r="J8" s="252"/>
      <c r="K8" s="252"/>
      <c r="L8" s="253"/>
      <c r="M8" s="256"/>
      <c r="N8" s="256"/>
      <c r="O8" s="256"/>
      <c r="P8" s="256"/>
      <c r="Q8" s="255"/>
      <c r="R8" s="253"/>
      <c r="S8" s="253"/>
      <c r="T8" s="253"/>
    </row>
    <row r="9" spans="1:20" ht="15">
      <c r="A9" s="249"/>
      <c r="B9" s="252"/>
      <c r="C9" s="252"/>
      <c r="D9" s="252"/>
      <c r="E9" s="253"/>
      <c r="F9" s="253"/>
      <c r="G9" s="252"/>
      <c r="H9" s="252"/>
      <c r="I9" s="253"/>
      <c r="J9" s="252"/>
      <c r="K9" s="252"/>
      <c r="L9" s="253"/>
      <c r="M9" s="256"/>
      <c r="N9" s="256"/>
      <c r="O9" s="256"/>
      <c r="P9" s="256"/>
      <c r="Q9" s="255"/>
      <c r="R9" s="253"/>
      <c r="S9" s="253"/>
      <c r="T9" s="253"/>
    </row>
    <row r="10" spans="1:20" ht="15">
      <c r="A10" s="249"/>
      <c r="B10" s="252"/>
      <c r="C10" s="252"/>
      <c r="D10" s="252"/>
      <c r="E10" s="253"/>
      <c r="F10" s="253"/>
      <c r="G10" s="252"/>
      <c r="H10" s="252"/>
      <c r="I10" s="253"/>
      <c r="J10" s="252"/>
      <c r="K10" s="252"/>
      <c r="L10" s="253"/>
      <c r="M10" s="256"/>
      <c r="N10" s="256"/>
      <c r="O10" s="256"/>
      <c r="P10" s="256"/>
      <c r="Q10" s="255"/>
      <c r="R10" s="253"/>
      <c r="S10" s="253"/>
      <c r="T10" s="253"/>
    </row>
    <row r="11" spans="1:20" ht="15">
      <c r="A11" s="249"/>
      <c r="B11" s="252"/>
      <c r="C11" s="252"/>
      <c r="D11" s="252"/>
      <c r="E11" s="253"/>
      <c r="F11" s="253"/>
      <c r="G11" s="252"/>
      <c r="H11" s="252"/>
      <c r="I11" s="253"/>
      <c r="J11" s="252"/>
      <c r="K11" s="252"/>
      <c r="L11" s="253"/>
      <c r="M11" s="256"/>
      <c r="N11" s="256"/>
      <c r="O11" s="256"/>
      <c r="P11" s="256"/>
      <c r="Q11" s="255"/>
      <c r="R11" s="253"/>
      <c r="S11" s="253"/>
      <c r="T11" s="253"/>
    </row>
    <row r="12" spans="1:20">
      <c r="A12" s="249"/>
      <c r="B12" s="249"/>
      <c r="C12" s="249"/>
      <c r="D12" s="249"/>
      <c r="E12" s="249"/>
      <c r="F12" s="249"/>
      <c r="G12" s="249"/>
      <c r="H12" s="249"/>
      <c r="I12" s="249"/>
      <c r="J12" s="249"/>
      <c r="K12" s="249"/>
      <c r="L12" s="249"/>
      <c r="M12" s="249"/>
      <c r="N12" s="249"/>
      <c r="O12" s="249"/>
      <c r="P12" s="249"/>
      <c r="Q12" s="249"/>
      <c r="R12" s="249"/>
      <c r="S12" s="249"/>
      <c r="T12" s="249"/>
    </row>
    <row r="13" spans="1:20">
      <c r="A13" s="249"/>
      <c r="B13" s="250"/>
      <c r="C13" s="250"/>
      <c r="D13" s="250"/>
      <c r="E13" s="250"/>
      <c r="F13" s="251"/>
      <c r="G13" s="250"/>
      <c r="H13" s="250"/>
      <c r="I13" s="250"/>
      <c r="J13" s="250"/>
      <c r="K13" s="250"/>
      <c r="L13" s="250"/>
      <c r="M13" s="250"/>
      <c r="N13" s="250"/>
      <c r="O13" s="250"/>
      <c r="P13" s="251"/>
      <c r="Q13" s="249"/>
      <c r="R13" s="249"/>
      <c r="S13" s="249"/>
      <c r="T13" s="249"/>
    </row>
    <row r="14" spans="1:20">
      <c r="A14" s="251"/>
      <c r="B14" s="251"/>
      <c r="C14" s="251"/>
      <c r="D14" s="251"/>
      <c r="E14" s="251"/>
      <c r="F14" s="251"/>
      <c r="G14" s="251"/>
      <c r="H14" s="251"/>
      <c r="I14" s="251"/>
      <c r="J14" s="251"/>
      <c r="K14" s="251"/>
      <c r="L14" s="251"/>
      <c r="M14" s="251"/>
      <c r="N14" s="251"/>
      <c r="O14" s="251"/>
      <c r="P14" s="251"/>
      <c r="Q14" s="251"/>
      <c r="R14" s="251"/>
      <c r="S14" s="251"/>
      <c r="T14" s="249"/>
    </row>
    <row r="15" spans="1:20" ht="15">
      <c r="A15" s="249"/>
      <c r="B15" s="253"/>
      <c r="C15" s="253"/>
      <c r="D15" s="252"/>
      <c r="E15" s="253"/>
      <c r="F15" s="253"/>
      <c r="G15" s="253"/>
      <c r="H15" s="253"/>
      <c r="I15" s="253"/>
      <c r="J15" s="253"/>
      <c r="K15" s="253"/>
      <c r="L15" s="253"/>
      <c r="M15" s="254"/>
      <c r="N15" s="254"/>
      <c r="O15" s="254"/>
      <c r="P15" s="249"/>
      <c r="Q15" s="255"/>
      <c r="R15" s="253"/>
      <c r="S15" s="253"/>
      <c r="T15" s="253"/>
    </row>
    <row r="16" spans="1:20" ht="15">
      <c r="A16" s="249"/>
      <c r="B16" s="253"/>
      <c r="C16" s="253"/>
      <c r="D16" s="252"/>
      <c r="E16" s="253"/>
      <c r="F16" s="253"/>
      <c r="G16" s="253"/>
      <c r="H16" s="253"/>
      <c r="I16" s="253"/>
      <c r="J16" s="253"/>
      <c r="K16" s="253"/>
      <c r="L16" s="253"/>
      <c r="M16" s="254"/>
      <c r="N16" s="254"/>
      <c r="O16" s="254"/>
      <c r="P16" s="249"/>
      <c r="Q16" s="255"/>
      <c r="R16" s="253"/>
      <c r="S16" s="253"/>
      <c r="T16" s="253"/>
    </row>
    <row r="17" spans="1:20" ht="15">
      <c r="A17" s="249"/>
      <c r="B17" s="253"/>
      <c r="C17" s="253"/>
      <c r="D17" s="252"/>
      <c r="E17" s="253"/>
      <c r="F17" s="253"/>
      <c r="G17" s="253"/>
      <c r="H17" s="253"/>
      <c r="I17" s="253"/>
      <c r="J17" s="253"/>
      <c r="K17" s="253"/>
      <c r="L17" s="253"/>
      <c r="M17" s="254"/>
      <c r="N17" s="254"/>
      <c r="O17" s="254"/>
      <c r="P17" s="249"/>
      <c r="Q17" s="255"/>
      <c r="R17" s="253"/>
      <c r="S17" s="253"/>
      <c r="T17" s="253"/>
    </row>
    <row r="18" spans="1:20" ht="15">
      <c r="A18" s="249"/>
      <c r="B18" s="253"/>
      <c r="C18" s="253"/>
      <c r="D18" s="252"/>
      <c r="E18" s="253"/>
      <c r="F18" s="253"/>
      <c r="G18" s="253"/>
      <c r="H18" s="253"/>
      <c r="I18" s="253"/>
      <c r="J18" s="253"/>
      <c r="K18" s="253"/>
      <c r="L18" s="253"/>
      <c r="M18" s="254"/>
      <c r="N18" s="254"/>
      <c r="O18" s="254"/>
      <c r="P18" s="249"/>
      <c r="Q18" s="255"/>
      <c r="R18" s="253"/>
      <c r="S18" s="253"/>
      <c r="T18" s="253"/>
    </row>
    <row r="19" spans="1:20" ht="15">
      <c r="A19" s="249"/>
      <c r="B19" s="253"/>
      <c r="C19" s="253"/>
      <c r="D19" s="252"/>
      <c r="E19" s="253"/>
      <c r="F19" s="253"/>
      <c r="G19" s="253"/>
      <c r="H19" s="253"/>
      <c r="I19" s="253"/>
      <c r="J19" s="253"/>
      <c r="K19" s="253"/>
      <c r="L19" s="253"/>
      <c r="M19" s="254"/>
      <c r="N19" s="254"/>
      <c r="O19" s="254"/>
      <c r="P19" s="249"/>
      <c r="Q19" s="255"/>
      <c r="R19" s="253"/>
      <c r="S19" s="253"/>
      <c r="T19" s="253"/>
    </row>
    <row r="20" spans="1:20" ht="15">
      <c r="A20" s="249"/>
      <c r="B20" s="253"/>
      <c r="C20" s="253"/>
      <c r="D20" s="252"/>
      <c r="E20" s="253"/>
      <c r="F20" s="253"/>
      <c r="G20" s="253"/>
      <c r="H20" s="253"/>
      <c r="I20" s="253"/>
      <c r="J20" s="253"/>
      <c r="K20" s="253"/>
      <c r="L20" s="253"/>
      <c r="M20" s="254"/>
      <c r="N20" s="254"/>
      <c r="O20" s="254"/>
      <c r="P20" s="249"/>
      <c r="Q20" s="255"/>
      <c r="R20" s="253"/>
      <c r="S20" s="253"/>
      <c r="T20" s="253"/>
    </row>
    <row r="21" spans="1:20" ht="15">
      <c r="A21" s="249"/>
      <c r="B21" s="253"/>
      <c r="C21" s="253"/>
      <c r="D21" s="252"/>
      <c r="E21" s="253"/>
      <c r="F21" s="253"/>
      <c r="G21" s="253"/>
      <c r="H21" s="253"/>
      <c r="I21" s="253"/>
      <c r="J21" s="253"/>
      <c r="K21" s="253"/>
      <c r="L21" s="253"/>
      <c r="M21" s="254"/>
      <c r="N21" s="254"/>
      <c r="O21" s="254"/>
      <c r="P21" s="249"/>
      <c r="Q21" s="255"/>
      <c r="R21" s="253"/>
      <c r="S21" s="253"/>
      <c r="T21" s="253"/>
    </row>
    <row r="22" spans="1:20" ht="15">
      <c r="A22" s="249"/>
      <c r="B22" s="253"/>
      <c r="C22" s="253"/>
      <c r="D22" s="252"/>
      <c r="E22" s="253"/>
      <c r="F22" s="253"/>
      <c r="G22" s="253"/>
      <c r="H22" s="253"/>
      <c r="I22" s="253"/>
      <c r="J22" s="253"/>
      <c r="K22" s="253"/>
      <c r="L22" s="253"/>
      <c r="M22" s="254"/>
      <c r="N22" s="254"/>
      <c r="O22" s="254"/>
      <c r="P22" s="249"/>
      <c r="Q22" s="255"/>
      <c r="R22" s="253"/>
      <c r="S22" s="253"/>
      <c r="T22" s="253"/>
    </row>
    <row r="23" spans="1:20">
      <c r="A23" s="249"/>
      <c r="B23" s="249"/>
      <c r="C23" s="249"/>
      <c r="D23" s="249"/>
      <c r="E23" s="249"/>
      <c r="F23" s="249"/>
      <c r="G23" s="249"/>
      <c r="H23" s="249"/>
      <c r="I23" s="249"/>
      <c r="J23" s="249"/>
      <c r="K23" s="249"/>
      <c r="L23" s="249"/>
      <c r="M23" s="249"/>
      <c r="N23" s="249"/>
      <c r="O23" s="249"/>
      <c r="P23" s="249"/>
      <c r="Q23" s="249"/>
      <c r="R23" s="249"/>
      <c r="S23" s="249"/>
      <c r="T23" s="249"/>
    </row>
    <row r="102" spans="3:32" s="197" customFormat="1">
      <c r="C102"/>
      <c r="D102"/>
    </row>
    <row r="103" spans="3:32" s="197" customFormat="1">
      <c r="C103"/>
      <c r="D103"/>
    </row>
    <row r="104" spans="3:32" s="197" customFormat="1">
      <c r="C104"/>
      <c r="D104"/>
    </row>
    <row r="105" spans="3:32" s="197" customFormat="1">
      <c r="C105"/>
      <c r="D105"/>
    </row>
    <row r="106" spans="3:32" s="197" customFormat="1">
      <c r="C106"/>
      <c r="D106"/>
    </row>
    <row r="107" spans="3:32">
      <c r="E107" s="198"/>
      <c r="F107" s="198"/>
      <c r="G107" s="198"/>
      <c r="H107" s="198"/>
      <c r="I107" s="198"/>
      <c r="J107" s="198"/>
      <c r="K107" s="198"/>
      <c r="L107" s="198"/>
      <c r="M107" s="198"/>
      <c r="N107" s="198"/>
      <c r="O107" s="198"/>
      <c r="P107" s="198"/>
      <c r="Q107" s="198"/>
      <c r="R107" s="198"/>
      <c r="S107" s="198"/>
      <c r="T107" s="198"/>
      <c r="U107" s="198"/>
      <c r="V107" s="198"/>
      <c r="W107" s="198"/>
      <c r="X107" s="198"/>
      <c r="Y107" s="198"/>
      <c r="Z107" s="198"/>
      <c r="AA107" s="198"/>
      <c r="AB107" s="198"/>
      <c r="AC107" s="198"/>
      <c r="AD107" s="198"/>
      <c r="AE107" s="198"/>
      <c r="AF107" s="198"/>
    </row>
    <row r="108" spans="3:32">
      <c r="E108" s="198"/>
      <c r="F108" s="198"/>
      <c r="G108" s="198"/>
      <c r="H108" s="198"/>
      <c r="I108" s="198"/>
      <c r="J108" s="198"/>
      <c r="K108" s="198"/>
      <c r="L108" s="198"/>
      <c r="M108" s="198"/>
      <c r="N108" s="198"/>
      <c r="O108" s="198"/>
      <c r="P108" s="198"/>
      <c r="Q108" s="198"/>
      <c r="R108" s="198"/>
      <c r="S108" s="198"/>
      <c r="T108" s="198"/>
      <c r="U108" s="198"/>
      <c r="V108" s="198"/>
      <c r="W108" s="198"/>
      <c r="X108" s="198"/>
      <c r="Y108" s="198"/>
      <c r="Z108" s="198"/>
      <c r="AA108" s="198"/>
      <c r="AB108" s="198"/>
      <c r="AC108" s="198"/>
      <c r="AD108" s="198"/>
      <c r="AE108" s="198"/>
      <c r="AF108" s="198"/>
    </row>
    <row r="109" spans="3:32">
      <c r="E109" s="198"/>
      <c r="F109" s="198"/>
      <c r="G109" s="198"/>
      <c r="H109" s="198"/>
      <c r="I109" s="198"/>
      <c r="J109" s="198"/>
      <c r="K109" s="198"/>
      <c r="L109" s="198"/>
      <c r="M109" s="198"/>
      <c r="N109" s="198"/>
      <c r="O109" s="198"/>
      <c r="P109" s="198"/>
      <c r="Q109" s="198"/>
      <c r="R109" s="198"/>
      <c r="S109" s="198"/>
      <c r="T109" s="198"/>
      <c r="U109" s="198"/>
      <c r="V109" s="198"/>
      <c r="W109" s="198"/>
      <c r="X109" s="198"/>
      <c r="Y109" s="198"/>
      <c r="Z109" s="198"/>
      <c r="AA109" s="198"/>
      <c r="AB109" s="198"/>
      <c r="AC109" s="198"/>
      <c r="AD109" s="198"/>
      <c r="AE109" s="198"/>
      <c r="AF109" s="198"/>
    </row>
    <row r="110" spans="3:32">
      <c r="E110" s="198"/>
      <c r="F110" s="198"/>
      <c r="G110" s="198"/>
      <c r="H110" s="198"/>
      <c r="I110" s="198"/>
      <c r="J110" s="198"/>
      <c r="K110" s="198"/>
      <c r="L110" s="198"/>
      <c r="M110" s="198"/>
      <c r="N110" s="198"/>
      <c r="O110" s="198"/>
      <c r="P110" s="198"/>
      <c r="Q110" s="198"/>
      <c r="R110" s="198"/>
      <c r="S110" s="198"/>
      <c r="T110" s="198"/>
      <c r="U110" s="198"/>
      <c r="V110" s="198"/>
      <c r="W110" s="198"/>
      <c r="X110" s="198"/>
      <c r="Y110" s="198"/>
      <c r="Z110" s="198"/>
      <c r="AA110" s="198"/>
      <c r="AB110" s="198"/>
      <c r="AC110" s="198"/>
      <c r="AD110" s="198"/>
      <c r="AE110" s="198"/>
      <c r="AF110" s="198"/>
    </row>
    <row r="111" spans="3:32">
      <c r="E111" s="198"/>
      <c r="F111" s="198"/>
      <c r="G111" s="198"/>
      <c r="H111" s="198"/>
      <c r="I111" s="198"/>
      <c r="J111" s="198"/>
      <c r="K111" s="198"/>
      <c r="L111" s="198"/>
      <c r="M111" s="198"/>
      <c r="N111" s="198"/>
      <c r="O111" s="198"/>
      <c r="P111" s="198"/>
      <c r="Q111" s="198"/>
      <c r="R111" s="198"/>
      <c r="S111" s="198"/>
      <c r="T111" s="198"/>
      <c r="U111" s="198"/>
      <c r="V111" s="198"/>
      <c r="W111" s="198"/>
      <c r="X111" s="198"/>
      <c r="Y111" s="198"/>
      <c r="Z111" s="198"/>
      <c r="AA111" s="198"/>
      <c r="AB111" s="198"/>
      <c r="AC111" s="198"/>
      <c r="AD111" s="198"/>
      <c r="AE111" s="198"/>
      <c r="AF111" s="198"/>
    </row>
    <row r="112" spans="3:32">
      <c r="E112" s="198"/>
      <c r="F112" s="198"/>
      <c r="G112" s="198"/>
      <c r="H112" s="198"/>
      <c r="I112" s="198"/>
      <c r="J112" s="198"/>
      <c r="K112" s="198"/>
      <c r="L112" s="198"/>
      <c r="M112" s="198"/>
      <c r="N112" s="198"/>
      <c r="O112" s="198"/>
      <c r="P112" s="198"/>
      <c r="Q112" s="198"/>
      <c r="R112" s="198"/>
      <c r="S112" s="198"/>
      <c r="T112" s="198"/>
      <c r="U112" s="198"/>
      <c r="V112" s="198"/>
      <c r="W112" s="198"/>
      <c r="X112" s="198"/>
      <c r="Y112" s="198"/>
      <c r="Z112" s="198"/>
      <c r="AA112" s="198"/>
      <c r="AB112" s="198"/>
      <c r="AC112" s="198"/>
      <c r="AD112" s="198"/>
      <c r="AE112" s="198"/>
      <c r="AF112" s="198"/>
    </row>
    <row r="113" spans="5:32">
      <c r="E113" s="198"/>
      <c r="F113" s="198"/>
      <c r="G113" s="198"/>
      <c r="H113" s="198"/>
      <c r="I113" s="198"/>
      <c r="J113" s="198"/>
      <c r="K113" s="198"/>
      <c r="L113" s="198"/>
      <c r="M113" s="198"/>
      <c r="N113" s="198"/>
      <c r="O113" s="198"/>
      <c r="P113" s="198"/>
      <c r="Q113" s="198"/>
      <c r="R113" s="198"/>
      <c r="S113" s="198"/>
      <c r="T113" s="198"/>
      <c r="U113" s="198"/>
      <c r="V113" s="198"/>
      <c r="W113" s="198"/>
      <c r="X113" s="198"/>
      <c r="Y113" s="198"/>
      <c r="Z113" s="198"/>
      <c r="AA113" s="198"/>
      <c r="AB113" s="198"/>
      <c r="AC113" s="198"/>
      <c r="AD113" s="198"/>
      <c r="AE113" s="198"/>
      <c r="AF113" s="198"/>
    </row>
    <row r="114" spans="5:32">
      <c r="E114" s="198"/>
      <c r="F114" s="198"/>
      <c r="G114" s="198"/>
      <c r="H114" s="198"/>
      <c r="I114" s="198"/>
      <c r="J114" s="198"/>
      <c r="K114" s="198"/>
      <c r="L114" s="198"/>
      <c r="M114" s="198"/>
      <c r="N114" s="198"/>
      <c r="O114" s="198"/>
      <c r="P114" s="198"/>
      <c r="Q114" s="198"/>
      <c r="R114" s="198"/>
      <c r="S114" s="198"/>
      <c r="T114" s="198"/>
      <c r="U114" s="198"/>
      <c r="V114" s="198"/>
      <c r="W114" s="198"/>
      <c r="X114" s="198"/>
      <c r="Y114" s="198"/>
      <c r="Z114" s="198"/>
      <c r="AA114" s="198"/>
      <c r="AB114" s="198"/>
      <c r="AC114" s="198"/>
      <c r="AD114" s="198"/>
      <c r="AE114" s="198"/>
      <c r="AF114" s="198"/>
    </row>
    <row r="115" spans="5:32">
      <c r="E115" s="198"/>
      <c r="F115" s="198"/>
      <c r="G115" s="198"/>
      <c r="H115" s="198"/>
      <c r="I115" s="198"/>
      <c r="J115" s="198"/>
      <c r="K115" s="198"/>
      <c r="L115" s="198"/>
      <c r="M115" s="198"/>
      <c r="N115" s="198"/>
      <c r="O115" s="198"/>
      <c r="P115" s="198"/>
      <c r="Q115" s="198"/>
      <c r="R115" s="198"/>
      <c r="S115" s="198"/>
      <c r="T115" s="198"/>
      <c r="U115" s="198"/>
      <c r="V115" s="198"/>
      <c r="W115" s="198"/>
      <c r="X115" s="198"/>
      <c r="Y115" s="198"/>
      <c r="Z115" s="198"/>
      <c r="AA115" s="198"/>
      <c r="AB115" s="198"/>
      <c r="AC115" s="198"/>
      <c r="AD115" s="198"/>
      <c r="AE115" s="198"/>
      <c r="AF115" s="198"/>
    </row>
    <row r="116" spans="5:32">
      <c r="E116" s="198"/>
      <c r="F116" s="198"/>
      <c r="G116" s="198"/>
      <c r="H116" s="198"/>
      <c r="I116" s="198"/>
      <c r="J116" s="198"/>
      <c r="K116" s="198"/>
      <c r="L116" s="198"/>
      <c r="M116" s="198"/>
      <c r="N116" s="198"/>
      <c r="O116" s="198"/>
      <c r="P116" s="198"/>
      <c r="Q116" s="198"/>
      <c r="R116" s="198"/>
      <c r="S116" s="198"/>
      <c r="T116" s="198"/>
      <c r="U116" s="198"/>
      <c r="V116" s="198"/>
      <c r="W116" s="198"/>
      <c r="X116" s="198"/>
      <c r="Y116" s="198"/>
      <c r="Z116" s="198"/>
      <c r="AA116" s="198"/>
      <c r="AB116" s="198"/>
      <c r="AC116" s="198"/>
      <c r="AD116" s="198"/>
      <c r="AE116" s="198"/>
      <c r="AF116" s="198"/>
    </row>
    <row r="117" spans="5:32">
      <c r="E117" s="198"/>
      <c r="F117" s="198"/>
      <c r="G117" s="198"/>
      <c r="H117" s="198"/>
      <c r="I117" s="198"/>
      <c r="J117" s="198"/>
      <c r="K117" s="198"/>
      <c r="L117" s="198"/>
      <c r="M117" s="198"/>
      <c r="N117" s="198"/>
      <c r="O117" s="198"/>
      <c r="P117" s="198"/>
      <c r="Q117" s="198"/>
      <c r="R117" s="198"/>
      <c r="S117" s="198"/>
      <c r="T117" s="198"/>
      <c r="U117" s="198"/>
      <c r="V117" s="198"/>
      <c r="W117" s="198"/>
      <c r="X117" s="198"/>
      <c r="Y117" s="198"/>
      <c r="Z117" s="198"/>
      <c r="AA117" s="198"/>
      <c r="AB117" s="198"/>
      <c r="AC117" s="198"/>
      <c r="AD117" s="198"/>
      <c r="AE117" s="198"/>
      <c r="AF117" s="198"/>
    </row>
    <row r="118" spans="5:32">
      <c r="E118" s="198"/>
      <c r="F118" s="198"/>
      <c r="G118" s="198"/>
      <c r="H118" s="198"/>
      <c r="I118" s="198"/>
      <c r="J118" s="198"/>
      <c r="K118" s="198"/>
      <c r="L118" s="198"/>
      <c r="M118" s="198"/>
      <c r="N118" s="198"/>
      <c r="O118" s="198"/>
      <c r="P118" s="198"/>
      <c r="Q118" s="198"/>
      <c r="R118" s="198"/>
      <c r="S118" s="198"/>
      <c r="T118" s="198"/>
      <c r="U118" s="198"/>
      <c r="V118" s="198"/>
      <c r="W118" s="198"/>
      <c r="X118" s="198"/>
      <c r="Y118" s="198"/>
      <c r="Z118" s="198"/>
      <c r="AA118" s="198"/>
      <c r="AB118" s="198"/>
      <c r="AC118" s="198"/>
      <c r="AD118" s="198"/>
      <c r="AE118" s="198"/>
      <c r="AF118" s="198"/>
    </row>
    <row r="119" spans="5:32">
      <c r="E119" s="198"/>
      <c r="F119" s="198"/>
      <c r="G119" s="198"/>
      <c r="H119" s="198"/>
      <c r="I119" s="198"/>
      <c r="J119" s="198"/>
      <c r="K119" s="198"/>
      <c r="L119" s="198"/>
      <c r="M119" s="198"/>
      <c r="N119" s="198"/>
      <c r="O119" s="198"/>
      <c r="P119" s="198"/>
      <c r="Q119" s="198"/>
      <c r="R119" s="198"/>
      <c r="S119" s="198"/>
      <c r="T119" s="198"/>
      <c r="U119" s="198"/>
      <c r="V119" s="198"/>
      <c r="W119" s="198"/>
      <c r="X119" s="198"/>
      <c r="Y119" s="198"/>
      <c r="Z119" s="198"/>
      <c r="AA119" s="198"/>
      <c r="AB119" s="198"/>
      <c r="AC119" s="198"/>
      <c r="AD119" s="198"/>
      <c r="AE119" s="198"/>
      <c r="AF119" s="198"/>
    </row>
    <row r="120" spans="5:32">
      <c r="E120" s="198"/>
      <c r="F120" s="198"/>
      <c r="G120" s="198"/>
      <c r="H120" s="198"/>
      <c r="I120" s="198"/>
      <c r="J120" s="198"/>
      <c r="K120" s="198"/>
      <c r="L120" s="198"/>
      <c r="M120" s="198"/>
      <c r="N120" s="198"/>
      <c r="O120" s="198"/>
      <c r="P120" s="198"/>
      <c r="Q120" s="198"/>
      <c r="R120" s="198"/>
      <c r="S120" s="198"/>
      <c r="T120" s="198"/>
      <c r="U120" s="198"/>
      <c r="V120" s="198"/>
      <c r="W120" s="198"/>
      <c r="X120" s="198"/>
      <c r="Y120" s="198"/>
      <c r="Z120" s="198"/>
      <c r="AA120" s="198"/>
      <c r="AB120" s="198"/>
      <c r="AC120" s="198"/>
      <c r="AD120" s="198"/>
      <c r="AE120" s="198"/>
      <c r="AF120" s="198"/>
    </row>
    <row r="121" spans="5:32">
      <c r="E121" s="198"/>
      <c r="F121" s="198"/>
      <c r="G121" s="198"/>
      <c r="H121" s="198"/>
      <c r="I121" s="198"/>
      <c r="J121" s="198"/>
      <c r="K121" s="198"/>
      <c r="L121" s="198"/>
      <c r="M121" s="198"/>
      <c r="N121" s="198"/>
      <c r="O121" s="198"/>
      <c r="P121" s="198"/>
      <c r="Q121" s="198"/>
      <c r="R121" s="198"/>
      <c r="S121" s="198"/>
      <c r="T121" s="198"/>
      <c r="U121" s="198"/>
      <c r="V121" s="198"/>
      <c r="W121" s="198"/>
      <c r="X121" s="198"/>
      <c r="Y121" s="198"/>
      <c r="Z121" s="198"/>
      <c r="AA121" s="198"/>
      <c r="AB121" s="198"/>
      <c r="AC121" s="198"/>
      <c r="AD121" s="198"/>
      <c r="AE121" s="198"/>
      <c r="AF121" s="198"/>
    </row>
    <row r="122" spans="5:32">
      <c r="E122" s="198"/>
      <c r="F122" s="198"/>
      <c r="G122" s="198"/>
      <c r="H122" s="198"/>
      <c r="I122" s="198"/>
      <c r="J122" s="198"/>
      <c r="K122" s="198"/>
      <c r="L122" s="198"/>
      <c r="M122" s="198"/>
      <c r="N122" s="198"/>
      <c r="O122" s="198"/>
      <c r="P122" s="198"/>
      <c r="Q122" s="198"/>
      <c r="R122" s="198"/>
      <c r="S122" s="198"/>
      <c r="T122" s="198"/>
      <c r="U122" s="198"/>
      <c r="V122" s="198"/>
      <c r="W122" s="198"/>
      <c r="X122" s="198"/>
      <c r="Y122" s="198"/>
      <c r="Z122" s="198"/>
      <c r="AA122" s="198"/>
      <c r="AB122" s="198"/>
      <c r="AC122" s="198"/>
      <c r="AD122" s="198"/>
      <c r="AE122" s="198"/>
      <c r="AF122" s="198"/>
    </row>
    <row r="123" spans="5:32">
      <c r="E123" s="198"/>
      <c r="F123" s="198"/>
      <c r="G123" s="198"/>
      <c r="H123" s="198"/>
      <c r="I123" s="198"/>
      <c r="J123" s="198"/>
      <c r="K123" s="198"/>
      <c r="L123" s="198"/>
      <c r="M123" s="198"/>
      <c r="N123" s="198"/>
      <c r="O123" s="198"/>
      <c r="P123" s="198"/>
      <c r="Q123" s="198"/>
      <c r="R123" s="198"/>
      <c r="S123" s="198"/>
      <c r="T123" s="198"/>
      <c r="U123" s="198"/>
      <c r="V123" s="198"/>
      <c r="W123" s="198"/>
      <c r="X123" s="198"/>
      <c r="Y123" s="198"/>
      <c r="Z123" s="198"/>
      <c r="AA123" s="198"/>
      <c r="AB123" s="198"/>
      <c r="AC123" s="198"/>
      <c r="AD123" s="198"/>
      <c r="AE123" s="198"/>
      <c r="AF123" s="198"/>
    </row>
    <row r="124" spans="5:32">
      <c r="E124" s="198"/>
      <c r="F124" s="198"/>
      <c r="G124" s="198"/>
      <c r="H124" s="198"/>
      <c r="I124" s="198"/>
      <c r="J124" s="198"/>
      <c r="K124" s="198"/>
      <c r="L124" s="198"/>
      <c r="M124" s="198"/>
      <c r="N124" s="198"/>
      <c r="O124" s="198"/>
      <c r="P124" s="198"/>
      <c r="Q124" s="198"/>
      <c r="R124" s="198"/>
      <c r="S124" s="198"/>
      <c r="T124" s="198"/>
      <c r="U124" s="198"/>
      <c r="V124" s="198"/>
      <c r="W124" s="198"/>
      <c r="X124" s="198"/>
      <c r="Y124" s="198"/>
      <c r="Z124" s="198"/>
      <c r="AA124" s="198"/>
      <c r="AB124" s="198"/>
      <c r="AC124" s="198"/>
      <c r="AD124" s="198"/>
      <c r="AE124" s="198"/>
      <c r="AF124" s="198"/>
    </row>
    <row r="125" spans="5:32">
      <c r="E125" s="198"/>
      <c r="F125" s="198"/>
      <c r="G125" s="198"/>
      <c r="H125" s="198"/>
      <c r="I125" s="198"/>
      <c r="J125" s="198"/>
      <c r="K125" s="198"/>
      <c r="L125" s="198"/>
      <c r="M125" s="198"/>
      <c r="N125" s="198"/>
      <c r="O125" s="198"/>
      <c r="P125" s="198"/>
      <c r="Q125" s="198"/>
      <c r="R125" s="198"/>
      <c r="S125" s="198"/>
      <c r="T125" s="198"/>
      <c r="U125" s="198"/>
      <c r="V125" s="198"/>
      <c r="W125" s="198"/>
      <c r="X125" s="198"/>
      <c r="Y125" s="198"/>
      <c r="Z125" s="198"/>
      <c r="AA125" s="198"/>
      <c r="AB125" s="198"/>
      <c r="AC125" s="198"/>
      <c r="AD125" s="198"/>
      <c r="AE125" s="198"/>
      <c r="AF125" s="198"/>
    </row>
    <row r="126" spans="5:32">
      <c r="E126" s="198"/>
      <c r="F126" s="198"/>
      <c r="G126" s="198"/>
      <c r="H126" s="198"/>
      <c r="I126" s="198"/>
      <c r="J126" s="198"/>
      <c r="K126" s="198"/>
      <c r="L126" s="198"/>
      <c r="M126" s="198"/>
      <c r="N126" s="198"/>
      <c r="O126" s="198"/>
      <c r="P126" s="198"/>
      <c r="Q126" s="198"/>
      <c r="R126" s="198"/>
      <c r="S126" s="198"/>
      <c r="T126" s="198"/>
      <c r="U126" s="198"/>
      <c r="V126" s="198"/>
      <c r="W126" s="198"/>
      <c r="X126" s="198"/>
      <c r="Y126" s="198"/>
      <c r="Z126" s="198"/>
      <c r="AA126" s="198"/>
      <c r="AB126" s="198"/>
      <c r="AC126" s="198"/>
      <c r="AD126" s="198"/>
      <c r="AE126" s="198"/>
      <c r="AF126" s="198"/>
    </row>
    <row r="127" spans="5:32">
      <c r="E127" s="198"/>
      <c r="F127" s="198"/>
      <c r="G127" s="198"/>
      <c r="H127" s="198"/>
      <c r="I127" s="198"/>
      <c r="J127" s="198"/>
      <c r="K127" s="198"/>
      <c r="L127" s="198"/>
      <c r="M127" s="198"/>
      <c r="N127" s="198"/>
      <c r="O127" s="198"/>
      <c r="P127" s="198"/>
      <c r="Q127" s="198"/>
      <c r="R127" s="198"/>
      <c r="S127" s="198"/>
      <c r="T127" s="198"/>
      <c r="U127" s="198"/>
      <c r="V127" s="198"/>
      <c r="W127" s="198"/>
      <c r="X127" s="198"/>
      <c r="Y127" s="198"/>
      <c r="Z127" s="198"/>
      <c r="AA127" s="198"/>
      <c r="AB127" s="198"/>
      <c r="AC127" s="198"/>
      <c r="AD127" s="198"/>
      <c r="AE127" s="198"/>
      <c r="AF127" s="198"/>
    </row>
    <row r="128" spans="5:32">
      <c r="E128" s="198"/>
      <c r="F128" s="198"/>
      <c r="G128" s="198"/>
      <c r="H128" s="198"/>
      <c r="I128" s="198"/>
      <c r="J128" s="198"/>
      <c r="K128" s="198"/>
      <c r="L128" s="198"/>
      <c r="M128" s="198"/>
      <c r="N128" s="198"/>
      <c r="O128" s="198"/>
      <c r="P128" s="198"/>
      <c r="Q128" s="198"/>
      <c r="R128" s="198"/>
      <c r="S128" s="198"/>
      <c r="T128" s="198"/>
      <c r="U128" s="198"/>
      <c r="V128" s="198"/>
      <c r="W128" s="198"/>
      <c r="X128" s="198"/>
      <c r="Y128" s="198"/>
      <c r="Z128" s="198"/>
      <c r="AA128" s="198"/>
      <c r="AB128" s="198"/>
      <c r="AC128" s="198"/>
      <c r="AD128" s="198"/>
      <c r="AE128" s="198"/>
      <c r="AF128" s="198"/>
    </row>
    <row r="129" spans="3:32">
      <c r="E129" s="198"/>
      <c r="F129" s="198"/>
      <c r="G129" s="198"/>
      <c r="H129" s="198"/>
      <c r="I129" s="198"/>
      <c r="J129" s="198"/>
      <c r="K129" s="198"/>
      <c r="L129" s="198"/>
      <c r="M129" s="198"/>
      <c r="N129" s="198"/>
      <c r="O129" s="198"/>
      <c r="P129" s="198"/>
      <c r="Q129" s="198"/>
      <c r="R129" s="198"/>
      <c r="S129" s="198"/>
      <c r="T129" s="198"/>
      <c r="U129" s="198"/>
      <c r="V129" s="198"/>
      <c r="W129" s="198"/>
      <c r="X129" s="198"/>
      <c r="Y129" s="198"/>
      <c r="Z129" s="198"/>
      <c r="AA129" s="198"/>
      <c r="AB129" s="198"/>
      <c r="AC129" s="198"/>
      <c r="AD129" s="198"/>
      <c r="AE129" s="198"/>
      <c r="AF129" s="198"/>
    </row>
    <row r="130" spans="3:32">
      <c r="E130" s="198"/>
      <c r="F130" s="198"/>
      <c r="G130" s="198"/>
      <c r="H130" s="198"/>
      <c r="I130" s="198"/>
      <c r="J130" s="198"/>
      <c r="K130" s="198"/>
      <c r="L130" s="198"/>
      <c r="M130" s="198"/>
      <c r="N130" s="198"/>
      <c r="O130" s="198"/>
      <c r="P130" s="198"/>
      <c r="Q130" s="198"/>
      <c r="R130" s="198"/>
      <c r="S130" s="198"/>
      <c r="T130" s="198"/>
      <c r="U130" s="198"/>
      <c r="V130" s="198"/>
      <c r="W130" s="198"/>
      <c r="X130" s="198"/>
      <c r="Y130" s="198"/>
      <c r="Z130" s="198"/>
      <c r="AA130" s="198"/>
      <c r="AB130" s="198"/>
      <c r="AC130" s="198"/>
      <c r="AD130" s="198"/>
      <c r="AE130" s="198"/>
      <c r="AF130" s="198"/>
    </row>
    <row r="131" spans="3:32">
      <c r="E131" s="198"/>
      <c r="F131" s="198"/>
      <c r="G131" s="198"/>
      <c r="H131" s="198"/>
      <c r="I131" s="198"/>
      <c r="J131" s="198"/>
      <c r="K131" s="198"/>
      <c r="L131" s="198"/>
      <c r="M131" s="198"/>
      <c r="N131" s="198"/>
      <c r="O131" s="198"/>
      <c r="P131" s="198"/>
      <c r="Q131" s="198"/>
      <c r="R131" s="198"/>
      <c r="S131" s="198"/>
      <c r="T131" s="198"/>
      <c r="U131" s="198"/>
      <c r="V131" s="198"/>
      <c r="W131" s="198"/>
      <c r="X131" s="198"/>
      <c r="Y131" s="198"/>
      <c r="Z131" s="198"/>
      <c r="AA131" s="198"/>
      <c r="AB131" s="198"/>
      <c r="AC131" s="198"/>
      <c r="AD131" s="198"/>
      <c r="AE131" s="198"/>
      <c r="AF131" s="198"/>
    </row>
    <row r="132" spans="3:32">
      <c r="E132" s="198"/>
      <c r="F132" s="198"/>
      <c r="G132" s="198"/>
      <c r="H132" s="198"/>
      <c r="I132" s="198"/>
      <c r="J132" s="198"/>
      <c r="K132" s="198"/>
      <c r="L132" s="198"/>
      <c r="M132" s="198"/>
      <c r="N132" s="198"/>
      <c r="O132" s="198"/>
      <c r="P132" s="198"/>
      <c r="Q132" s="198"/>
      <c r="R132" s="198"/>
      <c r="S132" s="198"/>
      <c r="T132" s="198"/>
      <c r="U132" s="198"/>
      <c r="V132" s="198"/>
      <c r="W132" s="198"/>
      <c r="X132" s="198"/>
      <c r="Y132" s="198"/>
      <c r="Z132" s="198"/>
      <c r="AA132" s="198"/>
      <c r="AB132" s="198"/>
      <c r="AC132" s="198"/>
      <c r="AD132" s="198"/>
      <c r="AE132" s="198"/>
      <c r="AF132" s="198"/>
    </row>
    <row r="133" spans="3:32">
      <c r="E133" s="198"/>
      <c r="F133" s="198"/>
      <c r="G133" s="198"/>
      <c r="H133" s="198"/>
      <c r="I133" s="198"/>
      <c r="J133" s="198"/>
      <c r="K133" s="198"/>
      <c r="L133" s="198"/>
      <c r="M133" s="198"/>
      <c r="N133" s="198"/>
      <c r="O133" s="198"/>
      <c r="P133" s="198"/>
      <c r="Q133" s="198"/>
      <c r="R133" s="198"/>
      <c r="S133" s="198"/>
      <c r="T133" s="198"/>
      <c r="U133" s="198"/>
      <c r="V133" s="198"/>
      <c r="W133" s="198"/>
      <c r="X133" s="198"/>
      <c r="Y133" s="198"/>
      <c r="Z133" s="198"/>
      <c r="AA133" s="198"/>
      <c r="AB133" s="198"/>
      <c r="AC133" s="198"/>
      <c r="AD133" s="198"/>
      <c r="AE133" s="198"/>
      <c r="AF133" s="198"/>
    </row>
    <row r="134" spans="3:32">
      <c r="E134" s="198"/>
      <c r="F134" s="198"/>
      <c r="G134" s="198"/>
      <c r="H134" s="198"/>
      <c r="I134" s="198"/>
      <c r="J134" s="198"/>
      <c r="K134" s="198"/>
      <c r="L134" s="198"/>
      <c r="M134" s="198"/>
      <c r="N134" s="198"/>
      <c r="O134" s="198"/>
      <c r="P134" s="198"/>
      <c r="Q134" s="198"/>
      <c r="R134" s="198"/>
      <c r="S134" s="198"/>
      <c r="T134" s="198"/>
      <c r="U134" s="198"/>
      <c r="V134" s="198"/>
      <c r="W134" s="198"/>
      <c r="X134" s="198"/>
      <c r="Y134" s="198"/>
      <c r="Z134" s="198"/>
      <c r="AA134" s="198"/>
      <c r="AB134" s="198"/>
      <c r="AC134" s="198"/>
      <c r="AD134" s="198"/>
      <c r="AE134" s="198"/>
      <c r="AF134" s="198"/>
    </row>
    <row r="135" spans="3:32">
      <c r="E135" s="198"/>
      <c r="F135" s="198"/>
      <c r="G135" s="198"/>
      <c r="H135" s="198"/>
      <c r="I135" s="198"/>
      <c r="J135" s="198"/>
      <c r="K135" s="198"/>
      <c r="L135" s="198"/>
      <c r="M135" s="198"/>
      <c r="N135" s="198"/>
      <c r="O135" s="198"/>
      <c r="P135" s="198"/>
      <c r="Q135" s="198"/>
      <c r="R135" s="198"/>
      <c r="S135" s="198"/>
      <c r="T135" s="198"/>
      <c r="U135" s="198"/>
      <c r="V135" s="198"/>
      <c r="W135" s="198"/>
      <c r="X135" s="198"/>
      <c r="Y135" s="198"/>
      <c r="Z135" s="198"/>
      <c r="AA135" s="198"/>
      <c r="AB135" s="198"/>
      <c r="AC135" s="198"/>
      <c r="AD135" s="198"/>
      <c r="AE135" s="198"/>
      <c r="AF135" s="198"/>
    </row>
    <row r="136" spans="3:32">
      <c r="E136" s="198"/>
      <c r="F136" s="198"/>
      <c r="G136" s="198"/>
      <c r="H136" s="198"/>
      <c r="I136" s="198"/>
      <c r="J136" s="198"/>
      <c r="K136" s="198"/>
      <c r="L136" s="198"/>
      <c r="M136" s="198"/>
      <c r="N136" s="198"/>
      <c r="O136" s="198"/>
      <c r="P136" s="198"/>
      <c r="Q136" s="198"/>
      <c r="R136" s="198"/>
      <c r="S136" s="198"/>
      <c r="T136" s="198"/>
      <c r="U136" s="198"/>
      <c r="V136" s="198"/>
      <c r="W136" s="198"/>
      <c r="X136" s="198"/>
      <c r="Y136" s="198"/>
      <c r="Z136" s="198"/>
      <c r="AA136" s="198"/>
      <c r="AB136" s="198"/>
      <c r="AC136" s="198"/>
      <c r="AD136" s="198"/>
      <c r="AE136" s="198"/>
      <c r="AF136" s="198"/>
    </row>
    <row r="137" spans="3:32" s="197" customFormat="1">
      <c r="C137"/>
      <c r="D137"/>
    </row>
    <row r="138" spans="3:32" s="197" customFormat="1">
      <c r="C138"/>
      <c r="D138"/>
    </row>
    <row r="139" spans="3:32" s="197" customFormat="1">
      <c r="C139"/>
      <c r="D139"/>
    </row>
    <row r="140" spans="3:32" s="197" customFormat="1">
      <c r="C140"/>
      <c r="D140"/>
    </row>
    <row r="141" spans="3:32" s="197" customFormat="1">
      <c r="C141"/>
      <c r="D141"/>
    </row>
    <row r="172" spans="3:4" s="199" customFormat="1">
      <c r="C172"/>
      <c r="D172"/>
    </row>
    <row r="173" spans="3:4" s="199" customFormat="1">
      <c r="C173"/>
      <c r="D173"/>
    </row>
    <row r="174" spans="3:4" s="199" customFormat="1">
      <c r="C174"/>
      <c r="D174"/>
    </row>
    <row r="175" spans="3:4" s="199" customFormat="1">
      <c r="C175"/>
      <c r="D175"/>
    </row>
    <row r="176" spans="3:4" s="199" customFormat="1">
      <c r="C176" s="200"/>
      <c r="D176" s="200"/>
    </row>
    <row r="247" spans="5:32">
      <c r="E247" s="198"/>
      <c r="F247" s="198"/>
      <c r="G247" s="198"/>
      <c r="H247" s="198"/>
      <c r="I247" s="198"/>
      <c r="J247" s="198"/>
      <c r="K247" s="198"/>
      <c r="L247" s="198"/>
      <c r="M247" s="198"/>
      <c r="N247" s="198"/>
      <c r="O247" s="198"/>
      <c r="P247" s="198"/>
      <c r="Q247" s="198"/>
      <c r="R247" s="198"/>
      <c r="S247" s="198"/>
      <c r="T247" s="198"/>
      <c r="U247" s="198"/>
      <c r="V247" s="198"/>
      <c r="W247" s="198"/>
      <c r="X247" s="198"/>
      <c r="Y247" s="198"/>
      <c r="Z247" s="198"/>
      <c r="AA247" s="198"/>
      <c r="AB247" s="198"/>
      <c r="AC247" s="198"/>
      <c r="AD247" s="198"/>
      <c r="AE247" s="198"/>
      <c r="AF247" s="198"/>
    </row>
    <row r="248" spans="5:32">
      <c r="E248" s="198"/>
      <c r="F248" s="198"/>
      <c r="G248" s="198"/>
      <c r="H248" s="198"/>
      <c r="I248" s="198"/>
      <c r="J248" s="198"/>
      <c r="K248" s="198"/>
      <c r="L248" s="198"/>
      <c r="M248" s="198"/>
      <c r="N248" s="198"/>
      <c r="O248" s="198"/>
      <c r="P248" s="198"/>
      <c r="Q248" s="198"/>
      <c r="R248" s="198"/>
      <c r="S248" s="198"/>
      <c r="T248" s="198"/>
      <c r="U248" s="198"/>
      <c r="V248" s="198"/>
      <c r="W248" s="198"/>
      <c r="X248" s="198"/>
      <c r="Y248" s="198"/>
      <c r="Z248" s="198"/>
      <c r="AA248" s="198"/>
      <c r="AB248" s="198"/>
      <c r="AC248" s="198"/>
      <c r="AD248" s="198"/>
      <c r="AE248" s="198"/>
      <c r="AF248" s="198"/>
    </row>
    <row r="249" spans="5:32">
      <c r="E249" s="198"/>
      <c r="F249" s="198"/>
      <c r="G249" s="198"/>
      <c r="H249" s="198"/>
      <c r="I249" s="198"/>
      <c r="J249" s="198"/>
      <c r="K249" s="198"/>
      <c r="L249" s="198"/>
      <c r="M249" s="198"/>
      <c r="N249" s="198"/>
      <c r="O249" s="198"/>
      <c r="P249" s="198"/>
      <c r="Q249" s="198"/>
      <c r="R249" s="198"/>
      <c r="S249" s="198"/>
      <c r="T249" s="198"/>
      <c r="U249" s="198"/>
      <c r="V249" s="198"/>
      <c r="W249" s="198"/>
      <c r="X249" s="198"/>
      <c r="Y249" s="198"/>
      <c r="Z249" s="198"/>
      <c r="AA249" s="198"/>
      <c r="AB249" s="198"/>
      <c r="AC249" s="198"/>
      <c r="AD249" s="198"/>
      <c r="AE249" s="198"/>
      <c r="AF249" s="198"/>
    </row>
    <row r="250" spans="5:32">
      <c r="E250" s="198"/>
      <c r="F250" s="198"/>
      <c r="G250" s="198"/>
      <c r="H250" s="198"/>
      <c r="I250" s="198"/>
      <c r="J250" s="198"/>
      <c r="K250" s="198"/>
      <c r="L250" s="198"/>
      <c r="M250" s="198"/>
      <c r="N250" s="198"/>
      <c r="O250" s="198"/>
      <c r="P250" s="198"/>
      <c r="Q250" s="198"/>
      <c r="R250" s="198"/>
      <c r="S250" s="198"/>
      <c r="T250" s="198"/>
      <c r="U250" s="198"/>
      <c r="V250" s="198"/>
      <c r="W250" s="198"/>
      <c r="X250" s="198"/>
      <c r="Y250" s="198"/>
      <c r="Z250" s="198"/>
      <c r="AA250" s="198"/>
      <c r="AB250" s="198"/>
      <c r="AC250" s="198"/>
      <c r="AD250" s="198"/>
      <c r="AE250" s="198"/>
      <c r="AF250" s="198"/>
    </row>
    <row r="251" spans="5:32">
      <c r="E251" s="198"/>
      <c r="F251" s="198"/>
      <c r="G251" s="198"/>
      <c r="H251" s="198"/>
      <c r="I251" s="198"/>
      <c r="J251" s="198"/>
      <c r="K251" s="198"/>
      <c r="L251" s="198"/>
      <c r="M251" s="198"/>
      <c r="N251" s="198"/>
      <c r="O251" s="198"/>
      <c r="P251" s="198"/>
      <c r="Q251" s="198"/>
      <c r="R251" s="198"/>
      <c r="S251" s="198"/>
      <c r="T251" s="198"/>
      <c r="U251" s="198"/>
      <c r="V251" s="198"/>
      <c r="W251" s="198"/>
      <c r="X251" s="198"/>
      <c r="Y251" s="198"/>
      <c r="Z251" s="198"/>
      <c r="AA251" s="198"/>
      <c r="AB251" s="198"/>
      <c r="AC251" s="198"/>
      <c r="AD251" s="198"/>
      <c r="AE251" s="198"/>
      <c r="AF251" s="198"/>
    </row>
    <row r="252" spans="5:32">
      <c r="E252" s="198"/>
      <c r="F252" s="198"/>
      <c r="G252" s="198"/>
      <c r="H252" s="198"/>
      <c r="I252" s="198"/>
      <c r="J252" s="198"/>
      <c r="K252" s="198"/>
      <c r="L252" s="198"/>
      <c r="M252" s="198"/>
      <c r="N252" s="198"/>
      <c r="O252" s="198"/>
      <c r="P252" s="198"/>
      <c r="Q252" s="198"/>
      <c r="R252" s="198"/>
      <c r="S252" s="198"/>
      <c r="T252" s="198"/>
      <c r="U252" s="198"/>
      <c r="V252" s="198"/>
      <c r="W252" s="198"/>
      <c r="X252" s="198"/>
      <c r="Y252" s="198"/>
      <c r="Z252" s="198"/>
      <c r="AA252" s="198"/>
      <c r="AB252" s="198"/>
      <c r="AC252" s="198"/>
      <c r="AD252" s="198"/>
      <c r="AE252" s="198"/>
      <c r="AF252" s="198"/>
    </row>
    <row r="253" spans="5:32">
      <c r="E253" s="198"/>
      <c r="F253" s="198"/>
      <c r="G253" s="198"/>
      <c r="H253" s="198"/>
      <c r="I253" s="198"/>
      <c r="J253" s="198"/>
      <c r="K253" s="198"/>
      <c r="L253" s="198"/>
      <c r="M253" s="198"/>
      <c r="N253" s="198"/>
      <c r="O253" s="198"/>
      <c r="P253" s="198"/>
      <c r="Q253" s="198"/>
      <c r="R253" s="198"/>
      <c r="S253" s="198"/>
      <c r="T253" s="198"/>
      <c r="U253" s="198"/>
      <c r="V253" s="198"/>
      <c r="W253" s="198"/>
      <c r="X253" s="198"/>
      <c r="Y253" s="198"/>
      <c r="Z253" s="198"/>
      <c r="AA253" s="198"/>
      <c r="AB253" s="198"/>
      <c r="AC253" s="198"/>
      <c r="AD253" s="198"/>
      <c r="AE253" s="198"/>
      <c r="AF253" s="198"/>
    </row>
    <row r="254" spans="5:32">
      <c r="E254" s="198"/>
      <c r="F254" s="198"/>
      <c r="G254" s="198"/>
      <c r="H254" s="198"/>
      <c r="I254" s="198"/>
      <c r="J254" s="198"/>
      <c r="K254" s="198"/>
      <c r="L254" s="198"/>
      <c r="M254" s="198"/>
      <c r="N254" s="198"/>
      <c r="O254" s="198"/>
      <c r="P254" s="198"/>
      <c r="Q254" s="198"/>
      <c r="R254" s="198"/>
      <c r="S254" s="198"/>
      <c r="T254" s="198"/>
      <c r="U254" s="198"/>
      <c r="V254" s="198"/>
      <c r="W254" s="198"/>
      <c r="X254" s="198"/>
      <c r="Y254" s="198"/>
      <c r="Z254" s="198"/>
      <c r="AA254" s="198"/>
      <c r="AB254" s="198"/>
      <c r="AC254" s="198"/>
      <c r="AD254" s="198"/>
      <c r="AE254" s="198"/>
      <c r="AF254" s="198"/>
    </row>
    <row r="255" spans="5:32">
      <c r="E255" s="198"/>
      <c r="F255" s="198"/>
      <c r="G255" s="198"/>
      <c r="H255" s="198"/>
      <c r="I255" s="198"/>
      <c r="J255" s="198"/>
      <c r="K255" s="198"/>
      <c r="L255" s="198"/>
      <c r="M255" s="198"/>
      <c r="N255" s="198"/>
      <c r="O255" s="198"/>
      <c r="P255" s="198"/>
      <c r="Q255" s="198"/>
      <c r="R255" s="198"/>
      <c r="S255" s="198"/>
      <c r="T255" s="198"/>
      <c r="U255" s="198"/>
      <c r="V255" s="198"/>
      <c r="W255" s="198"/>
      <c r="X255" s="198"/>
      <c r="Y255" s="198"/>
      <c r="Z255" s="198"/>
      <c r="AA255" s="198"/>
      <c r="AB255" s="198"/>
      <c r="AC255" s="198"/>
      <c r="AD255" s="198"/>
      <c r="AE255" s="198"/>
      <c r="AF255" s="198"/>
    </row>
    <row r="256" spans="5:32">
      <c r="E256" s="198"/>
      <c r="F256" s="198"/>
      <c r="G256" s="198"/>
      <c r="H256" s="198"/>
      <c r="I256" s="198"/>
      <c r="J256" s="198"/>
      <c r="K256" s="198"/>
      <c r="L256" s="198"/>
      <c r="M256" s="198"/>
      <c r="N256" s="198"/>
      <c r="O256" s="198"/>
      <c r="P256" s="198"/>
      <c r="Q256" s="198"/>
      <c r="R256" s="198"/>
      <c r="S256" s="198"/>
      <c r="T256" s="198"/>
      <c r="U256" s="198"/>
      <c r="V256" s="198"/>
      <c r="W256" s="198"/>
      <c r="X256" s="198"/>
      <c r="Y256" s="198"/>
      <c r="Z256" s="198"/>
      <c r="AA256" s="198"/>
      <c r="AB256" s="198"/>
      <c r="AC256" s="198"/>
      <c r="AD256" s="198"/>
      <c r="AE256" s="198"/>
      <c r="AF256" s="198"/>
    </row>
    <row r="257" spans="5:32">
      <c r="E257" s="198"/>
      <c r="F257" s="198"/>
      <c r="G257" s="198"/>
      <c r="H257" s="198"/>
      <c r="I257" s="198"/>
      <c r="J257" s="198"/>
      <c r="K257" s="198"/>
      <c r="L257" s="198"/>
      <c r="M257" s="198"/>
      <c r="N257" s="198"/>
      <c r="O257" s="198"/>
      <c r="P257" s="198"/>
      <c r="Q257" s="198"/>
      <c r="R257" s="198"/>
      <c r="S257" s="198"/>
      <c r="T257" s="198"/>
      <c r="U257" s="198"/>
      <c r="V257" s="198"/>
      <c r="W257" s="198"/>
      <c r="X257" s="198"/>
      <c r="Y257" s="198"/>
      <c r="Z257" s="198"/>
      <c r="AA257" s="198"/>
      <c r="AB257" s="198"/>
      <c r="AC257" s="198"/>
      <c r="AD257" s="198"/>
      <c r="AE257" s="198"/>
      <c r="AF257" s="198"/>
    </row>
    <row r="258" spans="5:32">
      <c r="E258" s="198"/>
      <c r="F258" s="198"/>
      <c r="G258" s="198"/>
      <c r="H258" s="198"/>
      <c r="I258" s="198"/>
      <c r="J258" s="198"/>
      <c r="K258" s="198"/>
      <c r="L258" s="198"/>
      <c r="M258" s="198"/>
      <c r="N258" s="198"/>
      <c r="O258" s="198"/>
      <c r="P258" s="198"/>
      <c r="Q258" s="198"/>
      <c r="R258" s="198"/>
      <c r="S258" s="198"/>
      <c r="T258" s="198"/>
      <c r="U258" s="198"/>
      <c r="V258" s="198"/>
      <c r="W258" s="198"/>
      <c r="X258" s="198"/>
      <c r="Y258" s="198"/>
      <c r="Z258" s="198"/>
      <c r="AA258" s="198"/>
      <c r="AB258" s="198"/>
      <c r="AC258" s="198"/>
      <c r="AD258" s="198"/>
      <c r="AE258" s="198"/>
      <c r="AF258" s="198"/>
    </row>
    <row r="259" spans="5:32">
      <c r="E259" s="198"/>
      <c r="F259" s="198"/>
      <c r="G259" s="198"/>
      <c r="H259" s="198"/>
      <c r="I259" s="198"/>
      <c r="J259" s="198"/>
      <c r="K259" s="198"/>
      <c r="L259" s="198"/>
      <c r="M259" s="198"/>
      <c r="N259" s="198"/>
      <c r="O259" s="198"/>
      <c r="P259" s="198"/>
      <c r="Q259" s="198"/>
      <c r="R259" s="198"/>
      <c r="S259" s="198"/>
      <c r="T259" s="198"/>
      <c r="U259" s="198"/>
      <c r="V259" s="198"/>
      <c r="W259" s="198"/>
      <c r="X259" s="198"/>
      <c r="Y259" s="198"/>
      <c r="Z259" s="198"/>
      <c r="AA259" s="198"/>
      <c r="AB259" s="198"/>
      <c r="AC259" s="198"/>
      <c r="AD259" s="198"/>
      <c r="AE259" s="198"/>
      <c r="AF259" s="198"/>
    </row>
    <row r="260" spans="5:32">
      <c r="E260" s="198"/>
      <c r="F260" s="198"/>
      <c r="G260" s="198"/>
      <c r="H260" s="198"/>
      <c r="I260" s="198"/>
      <c r="J260" s="198"/>
      <c r="K260" s="198"/>
      <c r="L260" s="198"/>
      <c r="M260" s="198"/>
      <c r="N260" s="198"/>
      <c r="O260" s="198"/>
      <c r="P260" s="198"/>
      <c r="Q260" s="198"/>
      <c r="R260" s="198"/>
      <c r="S260" s="198"/>
      <c r="T260" s="198"/>
      <c r="U260" s="198"/>
      <c r="V260" s="198"/>
      <c r="W260" s="198"/>
      <c r="X260" s="198"/>
      <c r="Y260" s="198"/>
      <c r="Z260" s="198"/>
      <c r="AA260" s="198"/>
      <c r="AB260" s="198"/>
      <c r="AC260" s="198"/>
      <c r="AD260" s="198"/>
      <c r="AE260" s="198"/>
      <c r="AF260" s="198"/>
    </row>
    <row r="261" spans="5:32">
      <c r="E261" s="198"/>
      <c r="F261" s="198"/>
      <c r="G261" s="198"/>
      <c r="H261" s="198"/>
      <c r="I261" s="198"/>
      <c r="J261" s="198"/>
      <c r="K261" s="198"/>
      <c r="L261" s="198"/>
      <c r="M261" s="198"/>
      <c r="N261" s="198"/>
      <c r="O261" s="198"/>
      <c r="P261" s="198"/>
      <c r="Q261" s="198"/>
      <c r="R261" s="198"/>
      <c r="S261" s="198"/>
      <c r="T261" s="198"/>
      <c r="U261" s="198"/>
      <c r="V261" s="198"/>
      <c r="W261" s="198"/>
      <c r="X261" s="198"/>
      <c r="Y261" s="198"/>
      <c r="Z261" s="198"/>
      <c r="AA261" s="198"/>
      <c r="AB261" s="198"/>
      <c r="AC261" s="198"/>
      <c r="AD261" s="198"/>
      <c r="AE261" s="198"/>
      <c r="AF261" s="198"/>
    </row>
    <row r="262" spans="5:32">
      <c r="E262" s="198"/>
      <c r="F262" s="198"/>
      <c r="G262" s="198"/>
      <c r="H262" s="198"/>
      <c r="I262" s="198"/>
      <c r="J262" s="198"/>
      <c r="K262" s="198"/>
      <c r="L262" s="198"/>
      <c r="M262" s="198"/>
      <c r="N262" s="198"/>
      <c r="O262" s="198"/>
      <c r="P262" s="198"/>
      <c r="Q262" s="198"/>
      <c r="R262" s="198"/>
      <c r="S262" s="198"/>
      <c r="T262" s="198"/>
      <c r="U262" s="198"/>
      <c r="V262" s="198"/>
      <c r="W262" s="198"/>
      <c r="X262" s="198"/>
      <c r="Y262" s="198"/>
      <c r="Z262" s="198"/>
      <c r="AA262" s="198"/>
      <c r="AB262" s="198"/>
      <c r="AC262" s="198"/>
      <c r="AD262" s="198"/>
      <c r="AE262" s="198"/>
      <c r="AF262" s="198"/>
    </row>
    <row r="263" spans="5:32">
      <c r="E263" s="198"/>
      <c r="F263" s="198"/>
      <c r="G263" s="198"/>
      <c r="H263" s="198"/>
      <c r="I263" s="198"/>
      <c r="J263" s="198"/>
      <c r="K263" s="198"/>
      <c r="L263" s="198"/>
      <c r="M263" s="198"/>
      <c r="N263" s="198"/>
      <c r="O263" s="198"/>
      <c r="P263" s="198"/>
      <c r="Q263" s="198"/>
      <c r="R263" s="198"/>
      <c r="S263" s="198"/>
      <c r="T263" s="198"/>
      <c r="U263" s="198"/>
      <c r="V263" s="198"/>
      <c r="W263" s="198"/>
      <c r="X263" s="198"/>
      <c r="Y263" s="198"/>
      <c r="Z263" s="198"/>
      <c r="AA263" s="198"/>
      <c r="AB263" s="198"/>
      <c r="AC263" s="198"/>
      <c r="AD263" s="198"/>
      <c r="AE263" s="198"/>
      <c r="AF263" s="198"/>
    </row>
    <row r="264" spans="5:32">
      <c r="E264" s="198"/>
      <c r="F264" s="198"/>
      <c r="G264" s="198"/>
      <c r="H264" s="198"/>
      <c r="I264" s="198"/>
      <c r="J264" s="198"/>
      <c r="K264" s="198"/>
      <c r="L264" s="198"/>
      <c r="M264" s="198"/>
      <c r="N264" s="198"/>
      <c r="O264" s="198"/>
      <c r="P264" s="198"/>
      <c r="Q264" s="198"/>
      <c r="R264" s="198"/>
      <c r="S264" s="198"/>
      <c r="T264" s="198"/>
      <c r="U264" s="198"/>
      <c r="V264" s="198"/>
      <c r="W264" s="198"/>
      <c r="X264" s="198"/>
      <c r="Y264" s="198"/>
      <c r="Z264" s="198"/>
      <c r="AA264" s="198"/>
      <c r="AB264" s="198"/>
      <c r="AC264" s="198"/>
      <c r="AD264" s="198"/>
      <c r="AE264" s="198"/>
      <c r="AF264" s="198"/>
    </row>
    <row r="265" spans="5:32">
      <c r="E265" s="198"/>
      <c r="F265" s="198"/>
      <c r="G265" s="198"/>
      <c r="H265" s="198"/>
      <c r="I265" s="198"/>
      <c r="J265" s="198"/>
      <c r="K265" s="198"/>
      <c r="L265" s="198"/>
      <c r="M265" s="198"/>
      <c r="N265" s="198"/>
      <c r="O265" s="198"/>
      <c r="P265" s="198"/>
      <c r="Q265" s="198"/>
      <c r="R265" s="198"/>
      <c r="S265" s="198"/>
      <c r="T265" s="198"/>
      <c r="U265" s="198"/>
      <c r="V265" s="198"/>
      <c r="W265" s="198"/>
      <c r="X265" s="198"/>
      <c r="Y265" s="198"/>
      <c r="Z265" s="198"/>
      <c r="AA265" s="198"/>
      <c r="AB265" s="198"/>
      <c r="AC265" s="198"/>
      <c r="AD265" s="198"/>
      <c r="AE265" s="198"/>
      <c r="AF265" s="198"/>
    </row>
    <row r="266" spans="5:32">
      <c r="E266" s="198"/>
      <c r="F266" s="198"/>
      <c r="G266" s="198"/>
      <c r="H266" s="198"/>
      <c r="I266" s="198"/>
      <c r="J266" s="198"/>
      <c r="K266" s="198"/>
      <c r="L266" s="198"/>
      <c r="M266" s="198"/>
      <c r="N266" s="198"/>
      <c r="O266" s="198"/>
      <c r="P266" s="198"/>
      <c r="Q266" s="198"/>
      <c r="R266" s="198"/>
      <c r="S266" s="198"/>
      <c r="T266" s="198"/>
      <c r="U266" s="198"/>
      <c r="V266" s="198"/>
      <c r="W266" s="198"/>
      <c r="X266" s="198"/>
      <c r="Y266" s="198"/>
      <c r="Z266" s="198"/>
      <c r="AA266" s="198"/>
      <c r="AB266" s="198"/>
      <c r="AC266" s="198"/>
      <c r="AD266" s="198"/>
      <c r="AE266" s="198"/>
      <c r="AF266" s="198"/>
    </row>
    <row r="267" spans="5:32">
      <c r="E267" s="198"/>
      <c r="F267" s="198"/>
      <c r="G267" s="198"/>
      <c r="H267" s="198"/>
      <c r="I267" s="198"/>
      <c r="J267" s="198"/>
      <c r="K267" s="198"/>
      <c r="L267" s="198"/>
      <c r="M267" s="198"/>
      <c r="N267" s="198"/>
      <c r="O267" s="198"/>
      <c r="P267" s="198"/>
      <c r="Q267" s="198"/>
      <c r="R267" s="198"/>
      <c r="S267" s="198"/>
      <c r="T267" s="198"/>
      <c r="U267" s="198"/>
      <c r="V267" s="198"/>
      <c r="W267" s="198"/>
      <c r="X267" s="198"/>
      <c r="Y267" s="198"/>
      <c r="Z267" s="198"/>
      <c r="AA267" s="198"/>
      <c r="AB267" s="198"/>
      <c r="AC267" s="198"/>
      <c r="AD267" s="198"/>
      <c r="AE267" s="198"/>
      <c r="AF267" s="198"/>
    </row>
    <row r="268" spans="5:32">
      <c r="E268" s="198"/>
      <c r="F268" s="198"/>
      <c r="G268" s="198"/>
      <c r="H268" s="198"/>
      <c r="I268" s="198"/>
      <c r="J268" s="198"/>
      <c r="K268" s="198"/>
      <c r="L268" s="198"/>
      <c r="M268" s="198"/>
      <c r="N268" s="198"/>
      <c r="O268" s="198"/>
      <c r="P268" s="198"/>
      <c r="Q268" s="198"/>
      <c r="R268" s="198"/>
      <c r="S268" s="198"/>
      <c r="T268" s="198"/>
      <c r="U268" s="198"/>
      <c r="V268" s="198"/>
      <c r="W268" s="198"/>
      <c r="X268" s="198"/>
      <c r="Y268" s="198"/>
      <c r="Z268" s="198"/>
      <c r="AA268" s="198"/>
      <c r="AB268" s="198"/>
      <c r="AC268" s="198"/>
      <c r="AD268" s="198"/>
      <c r="AE268" s="198"/>
      <c r="AF268" s="198"/>
    </row>
    <row r="269" spans="5:32">
      <c r="E269" s="198"/>
      <c r="F269" s="198"/>
      <c r="G269" s="198"/>
      <c r="H269" s="198"/>
      <c r="I269" s="198"/>
      <c r="J269" s="198"/>
      <c r="K269" s="198"/>
      <c r="L269" s="198"/>
      <c r="M269" s="198"/>
      <c r="N269" s="198"/>
      <c r="O269" s="198"/>
      <c r="P269" s="198"/>
      <c r="Q269" s="198"/>
      <c r="R269" s="198"/>
      <c r="S269" s="198"/>
      <c r="T269" s="198"/>
      <c r="U269" s="198"/>
      <c r="V269" s="198"/>
      <c r="W269" s="198"/>
      <c r="X269" s="198"/>
      <c r="Y269" s="198"/>
      <c r="Z269" s="198"/>
      <c r="AA269" s="198"/>
      <c r="AB269" s="198"/>
      <c r="AC269" s="198"/>
      <c r="AD269" s="198"/>
      <c r="AE269" s="198"/>
      <c r="AF269" s="198"/>
    </row>
    <row r="270" spans="5:32">
      <c r="E270" s="198"/>
      <c r="F270" s="198"/>
      <c r="G270" s="198"/>
      <c r="H270" s="198"/>
      <c r="I270" s="198"/>
      <c r="J270" s="198"/>
      <c r="K270" s="198"/>
      <c r="L270" s="198"/>
      <c r="M270" s="198"/>
      <c r="N270" s="198"/>
      <c r="O270" s="198"/>
      <c r="P270" s="198"/>
      <c r="Q270" s="198"/>
      <c r="R270" s="198"/>
      <c r="S270" s="198"/>
      <c r="T270" s="198"/>
      <c r="U270" s="198"/>
      <c r="V270" s="198"/>
      <c r="W270" s="198"/>
      <c r="X270" s="198"/>
      <c r="Y270" s="198"/>
      <c r="Z270" s="198"/>
      <c r="AA270" s="198"/>
      <c r="AB270" s="198"/>
      <c r="AC270" s="198"/>
      <c r="AD270" s="198"/>
      <c r="AE270" s="198"/>
      <c r="AF270" s="198"/>
    </row>
    <row r="271" spans="5:32">
      <c r="E271" s="198"/>
      <c r="F271" s="198"/>
      <c r="G271" s="198"/>
      <c r="H271" s="198"/>
      <c r="I271" s="198"/>
      <c r="J271" s="198"/>
      <c r="K271" s="198"/>
      <c r="L271" s="198"/>
      <c r="M271" s="198"/>
      <c r="N271" s="198"/>
      <c r="O271" s="198"/>
      <c r="P271" s="198"/>
      <c r="Q271" s="198"/>
      <c r="R271" s="198"/>
      <c r="S271" s="198"/>
      <c r="T271" s="198"/>
      <c r="U271" s="198"/>
      <c r="V271" s="198"/>
      <c r="W271" s="198"/>
      <c r="X271" s="198"/>
      <c r="Y271" s="198"/>
      <c r="Z271" s="198"/>
      <c r="AA271" s="198"/>
      <c r="AB271" s="198"/>
      <c r="AC271" s="198"/>
      <c r="AD271" s="198"/>
      <c r="AE271" s="198"/>
      <c r="AF271" s="198"/>
    </row>
    <row r="272" spans="5:32">
      <c r="E272" s="198"/>
      <c r="F272" s="198"/>
      <c r="G272" s="198"/>
      <c r="H272" s="198"/>
      <c r="I272" s="198"/>
      <c r="J272" s="198"/>
      <c r="K272" s="198"/>
      <c r="L272" s="198"/>
      <c r="M272" s="198"/>
      <c r="N272" s="198"/>
      <c r="O272" s="198"/>
      <c r="P272" s="198"/>
      <c r="Q272" s="198"/>
      <c r="R272" s="198"/>
      <c r="S272" s="198"/>
      <c r="T272" s="198"/>
      <c r="U272" s="198"/>
      <c r="V272" s="198"/>
      <c r="W272" s="198"/>
      <c r="X272" s="198"/>
      <c r="Y272" s="198"/>
      <c r="Z272" s="198"/>
      <c r="AA272" s="198"/>
      <c r="AB272" s="198"/>
      <c r="AC272" s="198"/>
      <c r="AD272" s="198"/>
      <c r="AE272" s="198"/>
      <c r="AF272" s="198"/>
    </row>
    <row r="273" spans="3:32">
      <c r="E273" s="198"/>
      <c r="F273" s="198"/>
      <c r="G273" s="198"/>
      <c r="H273" s="198"/>
      <c r="I273" s="198"/>
      <c r="J273" s="198"/>
      <c r="K273" s="198"/>
      <c r="L273" s="198"/>
      <c r="M273" s="198"/>
      <c r="N273" s="198"/>
      <c r="O273" s="198"/>
      <c r="P273" s="198"/>
      <c r="Q273" s="198"/>
      <c r="R273" s="198"/>
      <c r="S273" s="198"/>
      <c r="T273" s="198"/>
      <c r="U273" s="198"/>
      <c r="V273" s="198"/>
      <c r="W273" s="198"/>
      <c r="X273" s="198"/>
      <c r="Y273" s="198"/>
      <c r="Z273" s="198"/>
      <c r="AA273" s="198"/>
      <c r="AB273" s="198"/>
      <c r="AC273" s="198"/>
      <c r="AD273" s="198"/>
      <c r="AE273" s="198"/>
      <c r="AF273" s="198"/>
    </row>
    <row r="274" spans="3:32">
      <c r="E274" s="198"/>
      <c r="F274" s="198"/>
      <c r="G274" s="198"/>
      <c r="H274" s="198"/>
      <c r="I274" s="198"/>
      <c r="J274" s="198"/>
      <c r="K274" s="198"/>
      <c r="L274" s="198"/>
      <c r="M274" s="198"/>
      <c r="N274" s="198"/>
      <c r="O274" s="198"/>
      <c r="P274" s="198"/>
      <c r="Q274" s="198"/>
      <c r="R274" s="198"/>
      <c r="S274" s="198"/>
      <c r="T274" s="198"/>
      <c r="U274" s="198"/>
      <c r="V274" s="198"/>
      <c r="W274" s="198"/>
      <c r="X274" s="198"/>
      <c r="Y274" s="198"/>
      <c r="Z274" s="198"/>
      <c r="AA274" s="198"/>
      <c r="AB274" s="198"/>
      <c r="AC274" s="198"/>
      <c r="AD274" s="198"/>
      <c r="AE274" s="198"/>
      <c r="AF274" s="198"/>
    </row>
    <row r="275" spans="3:32">
      <c r="E275" s="198"/>
      <c r="F275" s="198"/>
      <c r="G275" s="198"/>
      <c r="H275" s="198"/>
      <c r="I275" s="198"/>
      <c r="J275" s="198"/>
      <c r="K275" s="198"/>
      <c r="L275" s="198"/>
      <c r="M275" s="198"/>
      <c r="N275" s="198"/>
      <c r="O275" s="198"/>
      <c r="P275" s="198"/>
      <c r="Q275" s="198"/>
      <c r="R275" s="198"/>
      <c r="S275" s="198"/>
      <c r="T275" s="198"/>
      <c r="U275" s="198"/>
      <c r="V275" s="198"/>
      <c r="W275" s="198"/>
      <c r="X275" s="198"/>
      <c r="Y275" s="198"/>
      <c r="Z275" s="198"/>
      <c r="AA275" s="198"/>
      <c r="AB275" s="198"/>
      <c r="AC275" s="198"/>
      <c r="AD275" s="198"/>
      <c r="AE275" s="198"/>
      <c r="AF275" s="198"/>
    </row>
    <row r="276" spans="3:32">
      <c r="E276" s="198"/>
      <c r="F276" s="198"/>
      <c r="G276" s="198"/>
      <c r="H276" s="198"/>
      <c r="I276" s="198"/>
      <c r="J276" s="198"/>
      <c r="K276" s="198"/>
      <c r="L276" s="198"/>
      <c r="M276" s="198"/>
      <c r="N276" s="198"/>
      <c r="O276" s="198"/>
      <c r="P276" s="198"/>
      <c r="Q276" s="198"/>
      <c r="R276" s="198"/>
      <c r="S276" s="198"/>
      <c r="T276" s="198"/>
      <c r="U276" s="198"/>
      <c r="V276" s="198"/>
      <c r="W276" s="198"/>
      <c r="X276" s="198"/>
      <c r="Y276" s="198"/>
      <c r="Z276" s="198"/>
      <c r="AA276" s="198"/>
      <c r="AB276" s="198"/>
      <c r="AC276" s="198"/>
      <c r="AD276" s="198"/>
      <c r="AE276" s="198"/>
      <c r="AF276" s="198"/>
    </row>
    <row r="277" spans="3:32" s="201" customFormat="1">
      <c r="C277"/>
      <c r="D277"/>
    </row>
    <row r="278" spans="3:32" s="201" customFormat="1">
      <c r="C278"/>
      <c r="D278"/>
    </row>
    <row r="279" spans="3:32" s="201" customFormat="1">
      <c r="C279"/>
      <c r="D279"/>
    </row>
    <row r="280" spans="3:32" s="201" customFormat="1">
      <c r="C280"/>
      <c r="D280"/>
    </row>
    <row r="281" spans="3:32" s="201" customFormat="1">
      <c r="C281" s="200"/>
      <c r="D281" s="200"/>
    </row>
    <row r="282" spans="3:32">
      <c r="E282" s="198"/>
      <c r="F282" s="198"/>
      <c r="G282" s="198"/>
      <c r="H282" s="198"/>
      <c r="I282" s="198"/>
      <c r="J282" s="198"/>
      <c r="K282" s="198"/>
      <c r="L282" s="198"/>
      <c r="M282" s="198"/>
      <c r="N282" s="198"/>
      <c r="O282" s="198"/>
      <c r="P282" s="198"/>
      <c r="Q282" s="198"/>
      <c r="R282" s="198"/>
      <c r="S282" s="198"/>
      <c r="T282" s="198"/>
      <c r="U282" s="198"/>
      <c r="V282" s="198"/>
      <c r="W282" s="198"/>
      <c r="X282" s="198"/>
      <c r="Y282" s="198"/>
      <c r="Z282" s="198"/>
      <c r="AA282" s="198"/>
      <c r="AB282" s="198"/>
      <c r="AC282" s="198"/>
      <c r="AD282" s="198"/>
      <c r="AE282" s="198"/>
    </row>
    <row r="283" spans="3:32">
      <c r="E283" s="198"/>
      <c r="F283" s="198"/>
      <c r="G283" s="198"/>
      <c r="H283" s="198"/>
      <c r="I283" s="198"/>
      <c r="J283" s="198"/>
      <c r="K283" s="198"/>
      <c r="L283" s="198"/>
      <c r="M283" s="198"/>
      <c r="N283" s="198"/>
      <c r="O283" s="198"/>
      <c r="P283" s="198"/>
      <c r="Q283" s="198"/>
      <c r="R283" s="198"/>
      <c r="S283" s="198"/>
      <c r="T283" s="198"/>
      <c r="U283" s="198"/>
      <c r="V283" s="198"/>
      <c r="W283" s="198"/>
      <c r="X283" s="198"/>
      <c r="Y283" s="198"/>
      <c r="Z283" s="198"/>
      <c r="AA283" s="198"/>
      <c r="AB283" s="198"/>
      <c r="AC283" s="198"/>
      <c r="AD283" s="198"/>
      <c r="AE283" s="198"/>
    </row>
    <row r="284" spans="3:32">
      <c r="E284" s="198"/>
      <c r="F284" s="198"/>
      <c r="G284" s="198"/>
      <c r="H284" s="198"/>
      <c r="I284" s="198"/>
      <c r="J284" s="198"/>
      <c r="K284" s="198"/>
      <c r="L284" s="198"/>
      <c r="M284" s="198"/>
      <c r="N284" s="198"/>
      <c r="O284" s="198"/>
      <c r="P284" s="198"/>
      <c r="Q284" s="198"/>
      <c r="R284" s="198"/>
      <c r="S284" s="198"/>
      <c r="T284" s="198"/>
      <c r="U284" s="198"/>
      <c r="V284" s="198"/>
      <c r="W284" s="198"/>
      <c r="X284" s="198"/>
      <c r="Y284" s="198"/>
      <c r="Z284" s="198"/>
      <c r="AA284" s="198"/>
      <c r="AB284" s="198"/>
      <c r="AC284" s="198"/>
      <c r="AD284" s="198"/>
      <c r="AE284" s="198"/>
    </row>
    <row r="285" spans="3:32">
      <c r="E285" s="198"/>
      <c r="F285" s="198"/>
      <c r="G285" s="198"/>
      <c r="H285" s="198"/>
      <c r="I285" s="198"/>
      <c r="J285" s="198"/>
      <c r="K285" s="198"/>
      <c r="L285" s="198"/>
      <c r="M285" s="198"/>
      <c r="N285" s="198"/>
      <c r="O285" s="198"/>
      <c r="P285" s="198"/>
      <c r="Q285" s="198"/>
      <c r="R285" s="198"/>
      <c r="S285" s="198"/>
      <c r="T285" s="198"/>
      <c r="U285" s="198"/>
      <c r="V285" s="198"/>
      <c r="W285" s="198"/>
      <c r="X285" s="198"/>
      <c r="Y285" s="198"/>
      <c r="Z285" s="198"/>
      <c r="AA285" s="198"/>
      <c r="AB285" s="198"/>
      <c r="AC285" s="198"/>
      <c r="AD285" s="198"/>
      <c r="AE285" s="198"/>
    </row>
    <row r="286" spans="3:32">
      <c r="E286" s="198"/>
      <c r="F286" s="198"/>
      <c r="G286" s="198"/>
      <c r="H286" s="198"/>
      <c r="I286" s="198"/>
      <c r="J286" s="198"/>
      <c r="K286" s="198"/>
      <c r="L286" s="198"/>
      <c r="M286" s="198"/>
      <c r="N286" s="198"/>
      <c r="O286" s="198"/>
      <c r="P286" s="198"/>
      <c r="Q286" s="198"/>
      <c r="R286" s="198"/>
      <c r="S286" s="198"/>
      <c r="T286" s="198"/>
      <c r="U286" s="198"/>
      <c r="V286" s="198"/>
      <c r="W286" s="198"/>
      <c r="X286" s="198"/>
      <c r="Y286" s="198"/>
      <c r="Z286" s="198"/>
      <c r="AA286" s="198"/>
      <c r="AB286" s="198"/>
      <c r="AC286" s="198"/>
      <c r="AD286" s="198"/>
      <c r="AE286" s="198"/>
    </row>
    <row r="287" spans="3:32">
      <c r="E287" s="198"/>
      <c r="F287" s="198"/>
      <c r="G287" s="198"/>
      <c r="H287" s="198"/>
      <c r="I287" s="198"/>
      <c r="J287" s="198"/>
      <c r="K287" s="198"/>
      <c r="L287" s="198"/>
      <c r="M287" s="198"/>
      <c r="N287" s="198"/>
      <c r="O287" s="198"/>
      <c r="P287" s="198"/>
      <c r="Q287" s="198"/>
      <c r="R287" s="198"/>
      <c r="S287" s="198"/>
      <c r="T287" s="198"/>
      <c r="U287" s="198"/>
      <c r="V287" s="198"/>
      <c r="W287" s="198"/>
      <c r="X287" s="198"/>
      <c r="Y287" s="198"/>
      <c r="Z287" s="198"/>
      <c r="AA287" s="198"/>
      <c r="AB287" s="198"/>
      <c r="AC287" s="198"/>
      <c r="AD287" s="198"/>
      <c r="AE287" s="198"/>
    </row>
    <row r="288" spans="3:32">
      <c r="E288" s="198"/>
      <c r="F288" s="198"/>
      <c r="G288" s="198"/>
      <c r="H288" s="198"/>
      <c r="I288" s="198"/>
      <c r="J288" s="198"/>
      <c r="K288" s="198"/>
      <c r="L288" s="198"/>
      <c r="M288" s="198"/>
      <c r="N288" s="198"/>
      <c r="O288" s="198"/>
      <c r="P288" s="198"/>
      <c r="Q288" s="198"/>
      <c r="R288" s="198"/>
      <c r="S288" s="198"/>
      <c r="T288" s="198"/>
      <c r="U288" s="198"/>
      <c r="V288" s="198"/>
      <c r="W288" s="198"/>
      <c r="X288" s="198"/>
      <c r="Y288" s="198"/>
      <c r="Z288" s="198"/>
      <c r="AA288" s="198"/>
      <c r="AB288" s="198"/>
      <c r="AC288" s="198"/>
      <c r="AD288" s="198"/>
      <c r="AE288" s="198"/>
    </row>
    <row r="289" spans="5:31">
      <c r="E289" s="198"/>
      <c r="F289" s="198"/>
      <c r="G289" s="198"/>
      <c r="H289" s="198"/>
      <c r="I289" s="198"/>
      <c r="J289" s="198"/>
      <c r="K289" s="198"/>
      <c r="L289" s="198"/>
      <c r="M289" s="198"/>
      <c r="N289" s="198"/>
      <c r="O289" s="198"/>
      <c r="P289" s="198"/>
      <c r="Q289" s="198"/>
      <c r="R289" s="198"/>
      <c r="S289" s="198"/>
      <c r="T289" s="198"/>
      <c r="U289" s="198"/>
      <c r="V289" s="198"/>
      <c r="W289" s="198"/>
      <c r="X289" s="198"/>
      <c r="Y289" s="198"/>
      <c r="Z289" s="198"/>
      <c r="AA289" s="198"/>
      <c r="AB289" s="198"/>
      <c r="AC289" s="198"/>
      <c r="AD289" s="198"/>
      <c r="AE289" s="198"/>
    </row>
    <row r="290" spans="5:31">
      <c r="E290" s="198"/>
      <c r="F290" s="198"/>
      <c r="G290" s="198"/>
      <c r="H290" s="198"/>
      <c r="I290" s="198"/>
      <c r="J290" s="198"/>
      <c r="K290" s="198"/>
      <c r="L290" s="198"/>
      <c r="M290" s="198"/>
      <c r="N290" s="198"/>
      <c r="O290" s="198"/>
      <c r="P290" s="198"/>
      <c r="Q290" s="198"/>
      <c r="R290" s="198"/>
      <c r="S290" s="198"/>
      <c r="T290" s="198"/>
      <c r="U290" s="198"/>
      <c r="V290" s="198"/>
      <c r="W290" s="198"/>
      <c r="X290" s="198"/>
      <c r="Y290" s="198"/>
      <c r="Z290" s="198"/>
      <c r="AA290" s="198"/>
      <c r="AB290" s="198"/>
      <c r="AC290" s="198"/>
      <c r="AD290" s="198"/>
      <c r="AE290" s="198"/>
    </row>
    <row r="291" spans="5:31">
      <c r="E291" s="198"/>
      <c r="F291" s="198"/>
      <c r="G291" s="198"/>
      <c r="H291" s="198"/>
      <c r="I291" s="198"/>
      <c r="J291" s="198"/>
      <c r="K291" s="198"/>
      <c r="L291" s="198"/>
      <c r="M291" s="198"/>
      <c r="N291" s="198"/>
      <c r="O291" s="198"/>
      <c r="P291" s="198"/>
      <c r="Q291" s="198"/>
      <c r="R291" s="198"/>
      <c r="S291" s="198"/>
      <c r="T291" s="198"/>
      <c r="U291" s="198"/>
      <c r="V291" s="198"/>
      <c r="W291" s="198"/>
      <c r="X291" s="198"/>
      <c r="Y291" s="198"/>
      <c r="Z291" s="198"/>
      <c r="AA291" s="198"/>
      <c r="AB291" s="198"/>
      <c r="AC291" s="198"/>
      <c r="AD291" s="198"/>
      <c r="AE291" s="198"/>
    </row>
    <row r="292" spans="5:31">
      <c r="E292" s="198"/>
      <c r="F292" s="198"/>
      <c r="G292" s="198"/>
      <c r="H292" s="198"/>
      <c r="I292" s="198"/>
      <c r="J292" s="198"/>
      <c r="K292" s="198"/>
      <c r="L292" s="198"/>
      <c r="M292" s="198"/>
      <c r="N292" s="198"/>
      <c r="O292" s="198"/>
      <c r="P292" s="198"/>
      <c r="Q292" s="198"/>
      <c r="R292" s="198"/>
      <c r="S292" s="198"/>
      <c r="T292" s="198"/>
      <c r="U292" s="198"/>
      <c r="V292" s="198"/>
      <c r="W292" s="198"/>
      <c r="X292" s="198"/>
      <c r="Y292" s="198"/>
      <c r="Z292" s="198"/>
      <c r="AA292" s="198"/>
      <c r="AB292" s="198"/>
      <c r="AC292" s="198"/>
      <c r="AD292" s="198"/>
      <c r="AE292" s="198"/>
    </row>
    <row r="293" spans="5:31">
      <c r="E293" s="198"/>
      <c r="F293" s="198"/>
      <c r="G293" s="198"/>
      <c r="H293" s="198"/>
      <c r="I293" s="198"/>
      <c r="J293" s="198"/>
      <c r="K293" s="198"/>
      <c r="L293" s="198"/>
      <c r="M293" s="198"/>
      <c r="N293" s="198"/>
      <c r="O293" s="198"/>
      <c r="P293" s="198"/>
      <c r="Q293" s="198"/>
      <c r="R293" s="198"/>
      <c r="S293" s="198"/>
      <c r="T293" s="198"/>
      <c r="U293" s="198"/>
      <c r="V293" s="198"/>
      <c r="W293" s="198"/>
      <c r="X293" s="198"/>
      <c r="Y293" s="198"/>
      <c r="Z293" s="198"/>
      <c r="AA293" s="198"/>
      <c r="AB293" s="198"/>
      <c r="AC293" s="198"/>
      <c r="AD293" s="198"/>
      <c r="AE293" s="198"/>
    </row>
    <row r="294" spans="5:31">
      <c r="E294" s="198"/>
      <c r="F294" s="198"/>
      <c r="G294" s="198"/>
      <c r="H294" s="198"/>
      <c r="I294" s="198"/>
      <c r="J294" s="198"/>
      <c r="K294" s="198"/>
      <c r="L294" s="198"/>
      <c r="M294" s="198"/>
      <c r="N294" s="198"/>
      <c r="O294" s="198"/>
      <c r="P294" s="198"/>
      <c r="Q294" s="198"/>
      <c r="R294" s="198"/>
      <c r="S294" s="198"/>
      <c r="T294" s="198"/>
      <c r="U294" s="198"/>
      <c r="V294" s="198"/>
      <c r="W294" s="198"/>
      <c r="X294" s="198"/>
      <c r="Y294" s="198"/>
      <c r="Z294" s="198"/>
      <c r="AA294" s="198"/>
      <c r="AB294" s="198"/>
      <c r="AC294" s="198"/>
      <c r="AD294" s="198"/>
      <c r="AE294" s="198"/>
    </row>
    <row r="295" spans="5:31">
      <c r="E295" s="198"/>
      <c r="F295" s="198"/>
      <c r="G295" s="198"/>
      <c r="H295" s="198"/>
      <c r="I295" s="198"/>
      <c r="J295" s="198"/>
      <c r="K295" s="198"/>
      <c r="L295" s="198"/>
      <c r="M295" s="198"/>
      <c r="N295" s="198"/>
      <c r="O295" s="198"/>
      <c r="P295" s="198"/>
      <c r="Q295" s="198"/>
      <c r="R295" s="198"/>
      <c r="S295" s="198"/>
      <c r="T295" s="198"/>
      <c r="U295" s="198"/>
      <c r="V295" s="198"/>
      <c r="W295" s="198"/>
      <c r="X295" s="198"/>
      <c r="Y295" s="198"/>
      <c r="Z295" s="198"/>
      <c r="AA295" s="198"/>
      <c r="AB295" s="198"/>
      <c r="AC295" s="198"/>
      <c r="AD295" s="198"/>
      <c r="AE295" s="198"/>
    </row>
    <row r="296" spans="5:31">
      <c r="E296" s="198"/>
      <c r="F296" s="198"/>
      <c r="G296" s="198"/>
      <c r="H296" s="198"/>
      <c r="I296" s="198"/>
      <c r="J296" s="198"/>
      <c r="K296" s="198"/>
      <c r="L296" s="198"/>
      <c r="M296" s="198"/>
      <c r="N296" s="198"/>
      <c r="O296" s="198"/>
      <c r="P296" s="198"/>
      <c r="Q296" s="198"/>
      <c r="R296" s="198"/>
      <c r="S296" s="198"/>
      <c r="T296" s="198"/>
      <c r="U296" s="198"/>
      <c r="V296" s="198"/>
      <c r="W296" s="198"/>
      <c r="X296" s="198"/>
      <c r="Y296" s="198"/>
      <c r="Z296" s="198"/>
      <c r="AA296" s="198"/>
      <c r="AB296" s="198"/>
      <c r="AC296" s="198"/>
      <c r="AD296" s="198"/>
      <c r="AE296" s="198"/>
    </row>
    <row r="297" spans="5:31">
      <c r="E297" s="198"/>
      <c r="F297" s="198"/>
      <c r="G297" s="198"/>
      <c r="H297" s="198"/>
      <c r="I297" s="198"/>
      <c r="J297" s="198"/>
      <c r="K297" s="198"/>
      <c r="L297" s="198"/>
      <c r="M297" s="198"/>
      <c r="N297" s="198"/>
      <c r="O297" s="198"/>
      <c r="P297" s="198"/>
      <c r="Q297" s="198"/>
      <c r="R297" s="198"/>
      <c r="S297" s="198"/>
      <c r="T297" s="198"/>
      <c r="U297" s="198"/>
      <c r="V297" s="198"/>
      <c r="W297" s="198"/>
      <c r="X297" s="198"/>
      <c r="Y297" s="198"/>
      <c r="Z297" s="198"/>
      <c r="AA297" s="198"/>
      <c r="AB297" s="198"/>
      <c r="AC297" s="198"/>
      <c r="AD297" s="198"/>
      <c r="AE297" s="198"/>
    </row>
    <row r="298" spans="5:31">
      <c r="E298" s="198"/>
      <c r="F298" s="198"/>
      <c r="G298" s="198"/>
      <c r="H298" s="198"/>
      <c r="I298" s="198"/>
      <c r="J298" s="198"/>
      <c r="K298" s="198"/>
      <c r="L298" s="198"/>
      <c r="M298" s="198"/>
      <c r="N298" s="198"/>
      <c r="O298" s="198"/>
      <c r="P298" s="198"/>
      <c r="Q298" s="198"/>
      <c r="R298" s="198"/>
      <c r="S298" s="198"/>
      <c r="T298" s="198"/>
      <c r="U298" s="198"/>
      <c r="V298" s="198"/>
      <c r="W298" s="198"/>
      <c r="X298" s="198"/>
      <c r="Y298" s="198"/>
      <c r="Z298" s="198"/>
      <c r="AA298" s="198"/>
      <c r="AB298" s="198"/>
      <c r="AC298" s="198"/>
      <c r="AD298" s="198"/>
      <c r="AE298" s="198"/>
    </row>
    <row r="299" spans="5:31">
      <c r="E299" s="198"/>
      <c r="F299" s="198"/>
      <c r="G299" s="198"/>
      <c r="H299" s="198"/>
      <c r="I299" s="198"/>
      <c r="J299" s="198"/>
      <c r="K299" s="198"/>
      <c r="L299" s="198"/>
      <c r="M299" s="198"/>
      <c r="N299" s="198"/>
      <c r="O299" s="198"/>
      <c r="P299" s="198"/>
      <c r="Q299" s="198"/>
      <c r="R299" s="198"/>
      <c r="S299" s="198"/>
      <c r="T299" s="198"/>
      <c r="U299" s="198"/>
      <c r="V299" s="198"/>
      <c r="W299" s="198"/>
      <c r="X299" s="198"/>
      <c r="Y299" s="198"/>
      <c r="Z299" s="198"/>
      <c r="AA299" s="198"/>
      <c r="AB299" s="198"/>
      <c r="AC299" s="198"/>
      <c r="AD299" s="198"/>
      <c r="AE299" s="198"/>
    </row>
    <row r="300" spans="5:31">
      <c r="E300" s="198"/>
      <c r="F300" s="198"/>
      <c r="G300" s="198"/>
      <c r="H300" s="198"/>
      <c r="I300" s="198"/>
      <c r="J300" s="198"/>
      <c r="K300" s="198"/>
      <c r="L300" s="198"/>
      <c r="M300" s="198"/>
      <c r="N300" s="198"/>
      <c r="O300" s="198"/>
      <c r="P300" s="198"/>
      <c r="Q300" s="198"/>
      <c r="R300" s="198"/>
      <c r="S300" s="198"/>
      <c r="T300" s="198"/>
      <c r="U300" s="198"/>
      <c r="V300" s="198"/>
      <c r="W300" s="198"/>
      <c r="X300" s="198"/>
      <c r="Y300" s="198"/>
      <c r="Z300" s="198"/>
      <c r="AA300" s="198"/>
      <c r="AB300" s="198"/>
      <c r="AC300" s="198"/>
      <c r="AD300" s="198"/>
      <c r="AE300" s="198"/>
    </row>
    <row r="301" spans="5:31">
      <c r="E301" s="198"/>
      <c r="F301" s="198"/>
      <c r="G301" s="198"/>
      <c r="H301" s="198"/>
      <c r="I301" s="198"/>
      <c r="J301" s="198"/>
      <c r="K301" s="198"/>
      <c r="L301" s="198"/>
      <c r="M301" s="198"/>
      <c r="N301" s="198"/>
      <c r="O301" s="198"/>
      <c r="P301" s="198"/>
      <c r="Q301" s="198"/>
      <c r="R301" s="198"/>
      <c r="S301" s="198"/>
      <c r="T301" s="198"/>
      <c r="U301" s="198"/>
      <c r="V301" s="198"/>
      <c r="W301" s="198"/>
      <c r="X301" s="198"/>
      <c r="Y301" s="198"/>
      <c r="Z301" s="198"/>
      <c r="AA301" s="198"/>
      <c r="AB301" s="198"/>
      <c r="AC301" s="198"/>
      <c r="AD301" s="198"/>
      <c r="AE301" s="198"/>
    </row>
    <row r="302" spans="5:31">
      <c r="E302" s="198"/>
      <c r="F302" s="198"/>
      <c r="G302" s="198"/>
      <c r="H302" s="198"/>
      <c r="I302" s="198"/>
      <c r="J302" s="198"/>
      <c r="K302" s="198"/>
      <c r="L302" s="198"/>
      <c r="M302" s="198"/>
      <c r="N302" s="198"/>
      <c r="O302" s="198"/>
      <c r="P302" s="198"/>
      <c r="Q302" s="198"/>
      <c r="R302" s="198"/>
      <c r="S302" s="198"/>
      <c r="T302" s="198"/>
      <c r="U302" s="198"/>
      <c r="V302" s="198"/>
      <c r="W302" s="198"/>
      <c r="X302" s="198"/>
      <c r="Y302" s="198"/>
      <c r="Z302" s="198"/>
      <c r="AA302" s="198"/>
      <c r="AB302" s="198"/>
      <c r="AC302" s="198"/>
      <c r="AD302" s="198"/>
      <c r="AE302" s="198"/>
    </row>
    <row r="303" spans="5:31">
      <c r="E303" s="198"/>
      <c r="F303" s="198"/>
      <c r="G303" s="198"/>
      <c r="H303" s="198"/>
      <c r="I303" s="198"/>
      <c r="J303" s="198"/>
      <c r="K303" s="198"/>
      <c r="L303" s="198"/>
      <c r="M303" s="198"/>
      <c r="N303" s="198"/>
      <c r="O303" s="198"/>
      <c r="P303" s="198"/>
      <c r="Q303" s="198"/>
      <c r="R303" s="198"/>
      <c r="S303" s="198"/>
      <c r="T303" s="198"/>
      <c r="U303" s="198"/>
      <c r="V303" s="198"/>
      <c r="W303" s="198"/>
      <c r="X303" s="198"/>
      <c r="Y303" s="198"/>
      <c r="Z303" s="198"/>
      <c r="AA303" s="198"/>
      <c r="AB303" s="198"/>
      <c r="AC303" s="198"/>
      <c r="AD303" s="198"/>
      <c r="AE303" s="198"/>
    </row>
    <row r="304" spans="5:31">
      <c r="E304" s="198"/>
      <c r="F304" s="198"/>
      <c r="G304" s="198"/>
      <c r="H304" s="198"/>
      <c r="I304" s="198"/>
      <c r="J304" s="198"/>
      <c r="K304" s="198"/>
      <c r="L304" s="198"/>
      <c r="M304" s="198"/>
      <c r="N304" s="198"/>
      <c r="O304" s="198"/>
      <c r="P304" s="198"/>
      <c r="Q304" s="198"/>
      <c r="R304" s="198"/>
      <c r="S304" s="198"/>
      <c r="T304" s="198"/>
      <c r="U304" s="198"/>
      <c r="V304" s="198"/>
      <c r="W304" s="198"/>
      <c r="X304" s="198"/>
      <c r="Y304" s="198"/>
      <c r="Z304" s="198"/>
      <c r="AA304" s="198"/>
      <c r="AB304" s="198"/>
      <c r="AC304" s="198"/>
      <c r="AD304" s="198"/>
      <c r="AE304" s="198"/>
    </row>
    <row r="305" spans="1:32">
      <c r="E305" s="198"/>
      <c r="F305" s="198"/>
      <c r="G305" s="198"/>
      <c r="H305" s="198"/>
      <c r="I305" s="198"/>
      <c r="J305" s="198"/>
      <c r="K305" s="198"/>
      <c r="L305" s="198"/>
      <c r="M305" s="198"/>
      <c r="N305" s="198"/>
      <c r="O305" s="198"/>
      <c r="P305" s="198"/>
      <c r="Q305" s="198"/>
      <c r="R305" s="198"/>
      <c r="S305" s="198"/>
      <c r="T305" s="198"/>
      <c r="U305" s="198"/>
      <c r="V305" s="198"/>
      <c r="W305" s="198"/>
      <c r="X305" s="198"/>
      <c r="Y305" s="198"/>
      <c r="Z305" s="198"/>
      <c r="AA305" s="198"/>
      <c r="AB305" s="198"/>
      <c r="AC305" s="198"/>
      <c r="AD305" s="198"/>
      <c r="AE305" s="198"/>
    </row>
    <row r="306" spans="1:32">
      <c r="E306" s="198"/>
      <c r="F306" s="198"/>
      <c r="G306" s="198"/>
      <c r="H306" s="198"/>
      <c r="I306" s="198"/>
      <c r="J306" s="198"/>
      <c r="K306" s="198"/>
      <c r="L306" s="198"/>
      <c r="M306" s="198"/>
      <c r="N306" s="198"/>
      <c r="O306" s="198"/>
      <c r="P306" s="198"/>
      <c r="Q306" s="198"/>
      <c r="R306" s="198"/>
      <c r="S306" s="198"/>
      <c r="T306" s="198"/>
      <c r="U306" s="198"/>
      <c r="V306" s="198"/>
      <c r="W306" s="198"/>
      <c r="X306" s="198"/>
      <c r="Y306" s="198"/>
      <c r="Z306" s="198"/>
      <c r="AA306" s="198"/>
      <c r="AB306" s="198"/>
      <c r="AC306" s="198"/>
      <c r="AD306" s="198"/>
      <c r="AE306" s="198"/>
    </row>
    <row r="307" spans="1:32">
      <c r="E307" s="198"/>
      <c r="F307" s="198"/>
      <c r="G307" s="198"/>
      <c r="H307" s="198"/>
      <c r="I307" s="198"/>
      <c r="J307" s="198"/>
      <c r="K307" s="198"/>
      <c r="L307" s="198"/>
      <c r="M307" s="198"/>
      <c r="N307" s="198"/>
      <c r="O307" s="198"/>
      <c r="P307" s="198"/>
      <c r="Q307" s="198"/>
      <c r="R307" s="198"/>
      <c r="S307" s="198"/>
      <c r="T307" s="198"/>
      <c r="U307" s="198"/>
      <c r="V307" s="198"/>
      <c r="W307" s="198"/>
      <c r="X307" s="198"/>
      <c r="Y307" s="198"/>
      <c r="Z307" s="198"/>
      <c r="AA307" s="198"/>
      <c r="AB307" s="198"/>
      <c r="AC307" s="198"/>
      <c r="AD307" s="198"/>
      <c r="AE307" s="198"/>
    </row>
    <row r="308" spans="1:32">
      <c r="E308" s="198"/>
      <c r="F308" s="198"/>
      <c r="G308" s="198"/>
      <c r="H308" s="198"/>
      <c r="I308" s="198"/>
      <c r="J308" s="198"/>
      <c r="K308" s="198"/>
      <c r="L308" s="198"/>
      <c r="M308" s="198"/>
      <c r="N308" s="198"/>
      <c r="O308" s="198"/>
      <c r="P308" s="198"/>
      <c r="Q308" s="198"/>
      <c r="R308" s="198"/>
      <c r="S308" s="198"/>
      <c r="T308" s="198"/>
      <c r="U308" s="198"/>
      <c r="V308" s="198"/>
      <c r="W308" s="198"/>
      <c r="X308" s="198"/>
      <c r="Y308" s="198"/>
      <c r="Z308" s="198"/>
      <c r="AA308" s="198"/>
      <c r="AB308" s="198"/>
      <c r="AC308" s="198"/>
      <c r="AD308" s="198"/>
      <c r="AE308" s="198"/>
    </row>
    <row r="309" spans="1:32">
      <c r="E309" s="198"/>
      <c r="F309" s="198"/>
      <c r="G309" s="198"/>
      <c r="H309" s="198"/>
      <c r="I309" s="198"/>
      <c r="J309" s="198"/>
      <c r="K309" s="198"/>
      <c r="L309" s="198"/>
      <c r="M309" s="198"/>
      <c r="N309" s="198"/>
      <c r="O309" s="198"/>
      <c r="P309" s="198"/>
      <c r="Q309" s="198"/>
      <c r="R309" s="198"/>
      <c r="S309" s="198"/>
      <c r="T309" s="198"/>
      <c r="U309" s="198"/>
      <c r="V309" s="198"/>
      <c r="W309" s="198"/>
      <c r="X309" s="198"/>
      <c r="Y309" s="198"/>
      <c r="Z309" s="198"/>
      <c r="AA309" s="198"/>
      <c r="AB309" s="198"/>
      <c r="AC309" s="198"/>
      <c r="AD309" s="198"/>
      <c r="AE309" s="198"/>
    </row>
    <row r="310" spans="1:32">
      <c r="E310" s="198"/>
      <c r="F310" s="198"/>
      <c r="G310" s="198"/>
      <c r="H310" s="198"/>
      <c r="I310" s="198"/>
      <c r="J310" s="198"/>
      <c r="K310" s="198"/>
      <c r="L310" s="198"/>
      <c r="M310" s="198"/>
      <c r="N310" s="198"/>
      <c r="O310" s="198"/>
      <c r="P310" s="198"/>
      <c r="Q310" s="198"/>
      <c r="R310" s="198"/>
      <c r="S310" s="198"/>
      <c r="T310" s="198"/>
      <c r="U310" s="198"/>
      <c r="V310" s="198"/>
      <c r="W310" s="198"/>
      <c r="X310" s="198"/>
      <c r="Y310" s="198"/>
      <c r="Z310" s="198"/>
      <c r="AA310" s="198"/>
      <c r="AB310" s="198"/>
      <c r="AC310" s="198"/>
      <c r="AD310" s="198"/>
      <c r="AE310" s="198"/>
    </row>
    <row r="311" spans="1:32">
      <c r="E311" s="198"/>
      <c r="F311" s="198"/>
      <c r="G311" s="198"/>
      <c r="H311" s="198"/>
      <c r="I311" s="198"/>
      <c r="J311" s="198"/>
      <c r="K311" s="198"/>
      <c r="L311" s="198"/>
      <c r="M311" s="198"/>
      <c r="N311" s="198"/>
      <c r="O311" s="198"/>
      <c r="P311" s="198"/>
      <c r="Q311" s="198"/>
      <c r="R311" s="198"/>
      <c r="S311" s="198"/>
      <c r="T311" s="198"/>
      <c r="U311" s="198"/>
      <c r="V311" s="198"/>
      <c r="W311" s="198"/>
      <c r="X311" s="198"/>
      <c r="Y311" s="198"/>
      <c r="Z311" s="198"/>
      <c r="AA311" s="198"/>
      <c r="AB311" s="198"/>
      <c r="AC311" s="198"/>
      <c r="AD311" s="198"/>
      <c r="AE311" s="198"/>
    </row>
    <row r="312" spans="1:32" s="201" customFormat="1">
      <c r="C312"/>
      <c r="D312"/>
    </row>
    <row r="313" spans="1:32" s="201" customFormat="1">
      <c r="C313"/>
      <c r="D313"/>
    </row>
    <row r="314" spans="1:32" s="201" customFormat="1">
      <c r="C314"/>
      <c r="D314"/>
    </row>
    <row r="315" spans="1:32" s="201" customFormat="1">
      <c r="C315"/>
      <c r="D315"/>
    </row>
    <row r="316" spans="1:32" s="201" customFormat="1">
      <c r="C316" s="200"/>
      <c r="D316" s="200"/>
    </row>
    <row r="319" spans="1:32">
      <c r="A319" s="201"/>
      <c r="X319" s="198"/>
      <c r="Y319" s="198"/>
      <c r="AF319" s="198"/>
    </row>
    <row r="320" spans="1:32">
      <c r="A320" s="201"/>
      <c r="X320" s="198"/>
      <c r="Y320" s="198"/>
      <c r="AF320" s="198"/>
    </row>
    <row r="321" spans="1:32">
      <c r="A321" s="201"/>
      <c r="X321" s="198"/>
      <c r="Y321" s="198"/>
      <c r="AF321" s="198"/>
    </row>
    <row r="322" spans="1:32">
      <c r="A322" s="201"/>
      <c r="X322" s="198"/>
      <c r="Y322" s="198"/>
      <c r="AF322" s="198"/>
    </row>
    <row r="323" spans="1:32">
      <c r="A323" s="201"/>
      <c r="X323" s="198"/>
      <c r="Y323" s="198"/>
      <c r="AF323" s="198"/>
    </row>
    <row r="324" spans="1:32">
      <c r="A324" s="201"/>
      <c r="X324" s="198"/>
      <c r="Y324" s="198"/>
      <c r="AF324" s="202"/>
    </row>
    <row r="325" spans="1:32">
      <c r="A325" s="201"/>
      <c r="X325" s="198"/>
      <c r="Y325" s="198"/>
      <c r="AF325" s="202"/>
    </row>
    <row r="326" spans="1:32">
      <c r="A326" s="201"/>
      <c r="X326" s="198"/>
      <c r="Y326" s="198"/>
      <c r="AF326" s="202"/>
    </row>
    <row r="327" spans="1:32">
      <c r="A327" s="201"/>
      <c r="X327" s="198"/>
      <c r="Y327" s="198"/>
      <c r="AF327" s="202"/>
    </row>
    <row r="328" spans="1:32">
      <c r="A328" s="201"/>
      <c r="X328" s="198"/>
      <c r="Y328" s="198"/>
      <c r="AF328" s="202"/>
    </row>
    <row r="329" spans="1:32">
      <c r="A329" s="201"/>
      <c r="X329" s="198"/>
      <c r="Y329" s="198"/>
      <c r="AF329" s="202"/>
    </row>
    <row r="330" spans="1:32">
      <c r="A330" s="201"/>
      <c r="X330" s="198"/>
      <c r="Y330" s="198"/>
      <c r="AF330" s="202"/>
    </row>
    <row r="331" spans="1:32">
      <c r="A331" s="201"/>
      <c r="X331" s="198"/>
      <c r="Y331" s="198"/>
      <c r="AF331" s="202"/>
    </row>
    <row r="332" spans="1:32">
      <c r="A332" s="201"/>
      <c r="X332" s="198"/>
      <c r="Y332" s="198"/>
      <c r="AF332" s="202"/>
    </row>
    <row r="333" spans="1:32">
      <c r="A333" s="201"/>
      <c r="X333" s="198"/>
      <c r="Y333" s="198"/>
      <c r="AF333" s="202"/>
    </row>
    <row r="334" spans="1:32">
      <c r="A334" s="201"/>
      <c r="X334" s="198"/>
      <c r="Y334" s="198"/>
      <c r="AF334" s="202"/>
    </row>
    <row r="335" spans="1:32">
      <c r="X335" s="198"/>
      <c r="Y335" s="198"/>
    </row>
    <row r="336" spans="1:32">
      <c r="X336" s="198"/>
      <c r="Y336" s="198"/>
    </row>
    <row r="337" spans="24:25">
      <c r="X337" s="198"/>
      <c r="Y337" s="198"/>
    </row>
    <row r="338" spans="24:25">
      <c r="X338" s="198"/>
      <c r="Y338" s="198"/>
    </row>
    <row r="339" spans="24:25">
      <c r="X339" s="198"/>
      <c r="Y339" s="198"/>
    </row>
    <row r="340" spans="24:25">
      <c r="X340" s="198"/>
      <c r="Y340" s="198"/>
    </row>
    <row r="341" spans="24:25">
      <c r="X341" s="198"/>
      <c r="Y341" s="198"/>
    </row>
    <row r="342" spans="24:25">
      <c r="X342" s="198"/>
      <c r="Y342" s="198"/>
    </row>
    <row r="343" spans="24:25">
      <c r="X343" s="198"/>
      <c r="Y343" s="198"/>
    </row>
    <row r="344" spans="24:25">
      <c r="X344" s="198"/>
      <c r="Y344" s="198"/>
    </row>
    <row r="345" spans="24:25">
      <c r="X345" s="198"/>
      <c r="Y345" s="198"/>
    </row>
    <row r="346" spans="24:25">
      <c r="X346" s="198"/>
      <c r="Y346" s="198"/>
    </row>
    <row r="347" spans="24:25">
      <c r="X347" s="198"/>
      <c r="Y347" s="198"/>
    </row>
    <row r="348" spans="24:25">
      <c r="X348" s="198"/>
      <c r="Y348" s="198"/>
    </row>
    <row r="349" spans="24:25">
      <c r="X349" s="198"/>
      <c r="Y349" s="198"/>
    </row>
    <row r="350" spans="24:25">
      <c r="X350" s="198"/>
      <c r="Y350" s="198"/>
    </row>
    <row r="351" spans="24:25">
      <c r="X351" s="198"/>
      <c r="Y351" s="198"/>
    </row>
    <row r="352" spans="24:25">
      <c r="X352" s="198"/>
      <c r="Y352" s="198"/>
    </row>
    <row r="353" spans="3:25">
      <c r="C353" s="200"/>
      <c r="D353" s="200"/>
      <c r="X353" s="198"/>
      <c r="Y353" s="198"/>
    </row>
  </sheetData>
  <mergeCells count="8">
    <mergeCell ref="B2:E2"/>
    <mergeCell ref="G2:I2"/>
    <mergeCell ref="J2:L2"/>
    <mergeCell ref="M2:O2"/>
    <mergeCell ref="B13:E13"/>
    <mergeCell ref="G13:I13"/>
    <mergeCell ref="J13:L13"/>
    <mergeCell ref="M13:O13"/>
  </mergeCells>
  <pageMargins left="0.7" right="0.7" top="0.75" bottom="0.75" header="0.3" footer="0.3"/>
  <pageSetup orientation="portrait" r:id="rId1"/>
  <headerFooter>
    <oddHeader>&amp;RCase No. 2026-00001
KPSC 1-7 Confidential Attachment 2
Page &amp;P of &amp;N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2"/>
  <dimension ref="A1:E42"/>
  <sheetViews>
    <sheetView zoomScaleNormal="100" workbookViewId="0">
      <selection activeCell="E43" sqref="E43"/>
    </sheetView>
  </sheetViews>
  <sheetFormatPr defaultColWidth="29.42578125" defaultRowHeight="12.75"/>
  <cols>
    <col min="1" max="1" width="29.42578125" style="4"/>
    <col min="2" max="2" width="40.140625" style="4" bestFit="1" customWidth="1"/>
    <col min="3" max="3" width="10.85546875" style="4" customWidth="1"/>
    <col min="4" max="16384" width="29.42578125" style="4"/>
  </cols>
  <sheetData>
    <row r="1" spans="1:4">
      <c r="A1" s="51"/>
      <c r="B1" s="238" t="s">
        <v>210</v>
      </c>
      <c r="C1" s="239"/>
      <c r="D1" s="155"/>
    </row>
    <row r="2" spans="1:4">
      <c r="A2" s="51"/>
      <c r="B2" s="238" t="s">
        <v>235</v>
      </c>
      <c r="C2" s="239"/>
      <c r="D2" s="155"/>
    </row>
    <row r="3" spans="1:4">
      <c r="A3" s="51"/>
      <c r="B3" s="238" t="s">
        <v>236</v>
      </c>
      <c r="C3" s="239"/>
      <c r="D3" s="155"/>
    </row>
    <row r="4" spans="1:4">
      <c r="A4" s="51"/>
      <c r="B4" s="238" t="s">
        <v>346</v>
      </c>
      <c r="C4" s="239"/>
    </row>
    <row r="5" spans="1:4">
      <c r="A5" s="51"/>
    </row>
    <row r="6" spans="1:4" ht="38.25">
      <c r="A6" s="157" t="s">
        <v>237</v>
      </c>
      <c r="B6" s="51" t="s">
        <v>43</v>
      </c>
      <c r="C6" s="157"/>
      <c r="D6" s="157" t="s">
        <v>238</v>
      </c>
    </row>
    <row r="7" spans="1:4">
      <c r="A7" s="158">
        <v>-1</v>
      </c>
      <c r="B7" s="159">
        <v>-2</v>
      </c>
      <c r="C7" s="159"/>
      <c r="D7" s="159">
        <f>+B7-1</f>
        <v>-3</v>
      </c>
    </row>
    <row r="8" spans="1:4">
      <c r="A8" s="159"/>
    </row>
    <row r="9" spans="1:4">
      <c r="A9" s="159">
        <v>1</v>
      </c>
      <c r="B9" s="4" t="s">
        <v>239</v>
      </c>
      <c r="C9" s="160"/>
      <c r="D9" s="161">
        <v>1</v>
      </c>
    </row>
    <row r="10" spans="1:4">
      <c r="A10" s="159"/>
      <c r="C10" s="160"/>
      <c r="D10" s="161"/>
    </row>
    <row r="11" spans="1:4">
      <c r="A11" s="159">
        <f>+A9+1</f>
        <v>2</v>
      </c>
      <c r="B11" s="4" t="s">
        <v>240</v>
      </c>
      <c r="C11" s="160"/>
      <c r="D11" s="179">
        <v>2.8220746511276396E-3</v>
      </c>
    </row>
    <row r="12" spans="1:4">
      <c r="A12" s="159">
        <f>+A11+1</f>
        <v>3</v>
      </c>
      <c r="B12" s="4" t="s">
        <v>241</v>
      </c>
      <c r="C12" s="160"/>
      <c r="D12" s="179">
        <v>1.5950000000000001E-3</v>
      </c>
    </row>
    <row r="13" spans="1:4">
      <c r="A13" s="159"/>
      <c r="C13" s="160"/>
      <c r="D13" s="180" t="s">
        <v>242</v>
      </c>
    </row>
    <row r="14" spans="1:4">
      <c r="A14" s="159">
        <f>+A12+1</f>
        <v>4</v>
      </c>
      <c r="B14" s="4" t="s">
        <v>243</v>
      </c>
      <c r="C14" s="160"/>
      <c r="D14" s="179">
        <f>+D9-D11-D12</f>
        <v>0.99558292534887238</v>
      </c>
    </row>
    <row r="15" spans="1:4">
      <c r="A15" s="159"/>
      <c r="C15" s="181"/>
      <c r="D15" s="180"/>
    </row>
    <row r="16" spans="1:4">
      <c r="A16" s="159">
        <f>+A14+1</f>
        <v>5</v>
      </c>
      <c r="B16" s="4" t="s">
        <v>244</v>
      </c>
      <c r="C16" s="179">
        <v>5.0097000000000003E-2</v>
      </c>
      <c r="D16" s="179">
        <f>ROUND(D14*C16,6)</f>
        <v>4.9875999999999997E-2</v>
      </c>
    </row>
    <row r="17" spans="1:5">
      <c r="A17" s="159"/>
      <c r="C17" s="181"/>
      <c r="D17" s="180" t="s">
        <v>242</v>
      </c>
    </row>
    <row r="18" spans="1:5">
      <c r="A18" s="159"/>
      <c r="C18" s="181"/>
      <c r="D18" s="180"/>
    </row>
    <row r="19" spans="1:5">
      <c r="A19" s="159">
        <f>+A16+1</f>
        <v>6</v>
      </c>
      <c r="B19" s="4" t="s">
        <v>245</v>
      </c>
      <c r="C19" s="160"/>
      <c r="D19" s="179">
        <f>+D14-D16</f>
        <v>0.94570692534887235</v>
      </c>
    </row>
    <row r="20" spans="1:5">
      <c r="A20" s="159"/>
      <c r="C20" s="181"/>
      <c r="D20" s="180"/>
    </row>
    <row r="21" spans="1:5">
      <c r="A21" s="159">
        <f>+A19+1</f>
        <v>7</v>
      </c>
      <c r="B21" s="4" t="s">
        <v>246</v>
      </c>
      <c r="C21" s="161">
        <v>0.21</v>
      </c>
      <c r="D21" s="179">
        <f>ROUND(D19*C21,6)</f>
        <v>0.198598</v>
      </c>
    </row>
    <row r="22" spans="1:5">
      <c r="A22" s="159"/>
      <c r="C22" s="160"/>
      <c r="D22" s="161"/>
    </row>
    <row r="23" spans="1:5">
      <c r="A23" s="159">
        <f>+A21+1</f>
        <v>8</v>
      </c>
      <c r="B23" s="4" t="s">
        <v>247</v>
      </c>
      <c r="C23" s="160"/>
      <c r="D23" s="179">
        <f>+D19-D21</f>
        <v>0.7471089253488723</v>
      </c>
    </row>
    <row r="24" spans="1:5">
      <c r="A24" s="159"/>
      <c r="C24" s="160"/>
      <c r="D24" s="180" t="s">
        <v>242</v>
      </c>
    </row>
    <row r="25" spans="1:5">
      <c r="A25" s="159">
        <f>+A23+1</f>
        <v>9</v>
      </c>
      <c r="B25" s="4" t="s">
        <v>248</v>
      </c>
      <c r="C25" s="160"/>
      <c r="D25" s="182">
        <f>ROUND(1/D23,8)</f>
        <v>1.33849291</v>
      </c>
    </row>
    <row r="28" spans="1:5">
      <c r="B28" s="4" t="s">
        <v>339</v>
      </c>
    </row>
    <row r="29" spans="1:5">
      <c r="E29" s="51" t="s">
        <v>324</v>
      </c>
    </row>
    <row r="30" spans="1:5">
      <c r="A30" s="51" t="s">
        <v>41</v>
      </c>
      <c r="E30" s="51" t="s">
        <v>325</v>
      </c>
    </row>
    <row r="31" spans="1:5">
      <c r="A31" s="115" t="s">
        <v>221</v>
      </c>
      <c r="C31" s="115" t="s">
        <v>326</v>
      </c>
      <c r="E31" s="115" t="s">
        <v>327</v>
      </c>
    </row>
    <row r="32" spans="1:5">
      <c r="A32" s="51">
        <v>1</v>
      </c>
      <c r="B32" s="4" t="s">
        <v>239</v>
      </c>
      <c r="E32" s="179">
        <v>1</v>
      </c>
    </row>
    <row r="33" spans="1:5">
      <c r="A33" s="51">
        <f>+A32+1</f>
        <v>2</v>
      </c>
      <c r="B33" s="4" t="s">
        <v>328</v>
      </c>
      <c r="C33" s="179">
        <v>4.7089999999999996E-3</v>
      </c>
      <c r="E33" s="211">
        <f>ROUND(E32*C33,6)</f>
        <v>4.7089999999999996E-3</v>
      </c>
    </row>
    <row r="34" spans="1:5">
      <c r="A34" s="51">
        <f t="shared" ref="A34:A41" si="0">+A33+1</f>
        <v>3</v>
      </c>
      <c r="B34" s="4" t="s">
        <v>329</v>
      </c>
      <c r="E34" s="179">
        <f>+E32-E33</f>
        <v>0.99529100000000004</v>
      </c>
    </row>
    <row r="35" spans="1:5">
      <c r="A35" s="51">
        <f t="shared" si="0"/>
        <v>4</v>
      </c>
      <c r="B35" s="4" t="s">
        <v>330</v>
      </c>
      <c r="C35" s="179">
        <v>1.1587999999999999E-2</v>
      </c>
      <c r="E35" s="211">
        <f>ROUND(E34*C35,6)</f>
        <v>1.1533E-2</v>
      </c>
    </row>
    <row r="36" spans="1:5">
      <c r="A36" s="51">
        <f t="shared" si="0"/>
        <v>5</v>
      </c>
      <c r="B36" s="4" t="s">
        <v>331</v>
      </c>
      <c r="C36" s="179"/>
      <c r="E36" s="179">
        <f>+E34-E35</f>
        <v>0.98375800000000002</v>
      </c>
    </row>
    <row r="37" spans="1:5">
      <c r="A37" s="51">
        <f t="shared" si="0"/>
        <v>6</v>
      </c>
      <c r="B37" s="4" t="s">
        <v>332</v>
      </c>
      <c r="C37" s="179">
        <v>3.0561999999999999E-2</v>
      </c>
      <c r="E37" s="211">
        <f>ROUND(E36*C37,6)</f>
        <v>3.0065999999999999E-2</v>
      </c>
    </row>
    <row r="38" spans="1:5">
      <c r="A38" s="51">
        <f t="shared" si="0"/>
        <v>7</v>
      </c>
      <c r="B38" s="4" t="s">
        <v>245</v>
      </c>
      <c r="C38" s="179"/>
      <c r="E38" s="179">
        <f>E36-E37</f>
        <v>0.95369199999999998</v>
      </c>
    </row>
    <row r="39" spans="1:5">
      <c r="A39" s="51">
        <f t="shared" si="0"/>
        <v>8</v>
      </c>
      <c r="B39" s="4" t="s">
        <v>333</v>
      </c>
      <c r="C39" s="179">
        <v>0.21</v>
      </c>
      <c r="E39" s="211">
        <f>ROUND(E38*C39,6)</f>
        <v>0.20027500000000001</v>
      </c>
    </row>
    <row r="40" spans="1:5">
      <c r="A40" s="51">
        <f t="shared" si="0"/>
        <v>9</v>
      </c>
      <c r="B40" s="4" t="s">
        <v>247</v>
      </c>
      <c r="E40" s="212">
        <f>E38-E39</f>
        <v>0.753417</v>
      </c>
    </row>
    <row r="41" spans="1:5" ht="13.5" thickBot="1">
      <c r="A41" s="51">
        <f t="shared" si="0"/>
        <v>10</v>
      </c>
      <c r="B41" s="4" t="s">
        <v>334</v>
      </c>
      <c r="E41" s="213">
        <f>ROUND(1/E40,6)</f>
        <v>1.327286</v>
      </c>
    </row>
    <row r="42" spans="1:5" ht="13.5" thickTop="1"/>
  </sheetData>
  <mergeCells count="4">
    <mergeCell ref="B1:C1"/>
    <mergeCell ref="B2:C2"/>
    <mergeCell ref="B3:C3"/>
    <mergeCell ref="B4:C4"/>
  </mergeCells>
  <pageMargins left="0.7" right="0.7" top="0.75" bottom="0.75" header="0.3" footer="0.3"/>
  <pageSetup orientation="portrait" r:id="rId1"/>
  <headerFooter>
    <oddHeader>&amp;RCase No. 2026-00001
KPSC 1-7 Confidential Attachment 2
Page &amp;P of &amp;N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3">
    <tabColor theme="6" tint="0.59999389629810485"/>
  </sheetPr>
  <dimension ref="A1:Q62"/>
  <sheetViews>
    <sheetView zoomScaleNormal="100" workbookViewId="0">
      <selection activeCell="N23" sqref="N23:N24"/>
    </sheetView>
  </sheetViews>
  <sheetFormatPr defaultRowHeight="12.75"/>
  <cols>
    <col min="1" max="1" width="5.140625" bestFit="1" customWidth="1"/>
    <col min="2" max="2" width="2.140625" customWidth="1"/>
    <col min="3" max="3" width="25.140625" customWidth="1"/>
    <col min="4" max="4" width="2.140625" customWidth="1"/>
    <col min="5" max="5" width="10.42578125" bestFit="1" customWidth="1"/>
    <col min="6" max="6" width="2.140625" customWidth="1"/>
    <col min="7" max="7" width="10" customWidth="1"/>
    <col min="8" max="8" width="2.140625" customWidth="1"/>
    <col min="9" max="9" width="19.85546875" bestFit="1" customWidth="1"/>
    <col min="10" max="10" width="2.140625" customWidth="1"/>
    <col min="11" max="11" width="14" bestFit="1" customWidth="1"/>
    <col min="13" max="13" width="15" bestFit="1" customWidth="1"/>
    <col min="16" max="16" width="12.5703125" customWidth="1"/>
  </cols>
  <sheetData>
    <row r="1" spans="1:17" s="4" customFormat="1">
      <c r="D1" s="51" t="s">
        <v>210</v>
      </c>
      <c r="I1" s="155"/>
      <c r="Q1" s="57"/>
    </row>
    <row r="2" spans="1:17" s="4" customFormat="1">
      <c r="D2" s="51" t="s">
        <v>249</v>
      </c>
      <c r="I2" s="155"/>
      <c r="Q2" s="57"/>
    </row>
    <row r="3" spans="1:17" s="4" customFormat="1">
      <c r="D3" s="156" t="s">
        <v>212</v>
      </c>
      <c r="Q3" s="57"/>
    </row>
    <row r="5" spans="1:17">
      <c r="A5" s="240"/>
      <c r="B5" s="241"/>
      <c r="C5" s="241"/>
      <c r="D5" s="241"/>
      <c r="E5" s="241"/>
      <c r="F5" s="241"/>
      <c r="G5" s="241"/>
      <c r="H5" s="241"/>
      <c r="I5" s="241"/>
      <c r="J5" s="162"/>
      <c r="K5" s="162"/>
      <c r="L5" s="162"/>
      <c r="M5" s="162"/>
    </row>
    <row r="7" spans="1:17" ht="25.5">
      <c r="A7" s="163" t="s">
        <v>250</v>
      </c>
      <c r="B7" s="162"/>
      <c r="C7" s="164" t="s">
        <v>251</v>
      </c>
      <c r="D7" s="162"/>
      <c r="E7" s="164" t="s">
        <v>252</v>
      </c>
      <c r="F7" s="162"/>
      <c r="G7" s="164" t="s">
        <v>253</v>
      </c>
      <c r="H7" s="162"/>
      <c r="I7" s="164" t="s">
        <v>254</v>
      </c>
      <c r="J7" s="162"/>
      <c r="K7" s="162"/>
      <c r="L7" s="162"/>
      <c r="M7" s="162"/>
    </row>
    <row r="8" spans="1:17">
      <c r="A8" s="165">
        <v>-1</v>
      </c>
      <c r="B8" s="165"/>
      <c r="C8" s="166">
        <v>-2</v>
      </c>
      <c r="D8" s="165"/>
      <c r="E8" s="166">
        <v>-3</v>
      </c>
      <c r="F8" s="165"/>
      <c r="G8" s="166">
        <v>-4</v>
      </c>
      <c r="H8" s="165"/>
      <c r="I8" s="166">
        <v>-5</v>
      </c>
      <c r="J8" s="165"/>
      <c r="K8" s="165"/>
      <c r="L8" s="165"/>
      <c r="M8" s="165"/>
    </row>
    <row r="9" spans="1:17">
      <c r="A9" s="162"/>
      <c r="B9" s="162"/>
      <c r="C9" s="167"/>
      <c r="D9" s="162"/>
      <c r="E9" s="162"/>
      <c r="F9" s="162"/>
      <c r="G9" s="162"/>
      <c r="H9" s="162"/>
      <c r="I9" s="162"/>
      <c r="J9" s="162"/>
      <c r="K9" s="162"/>
      <c r="L9" s="162"/>
      <c r="M9" s="162"/>
    </row>
    <row r="10" spans="1:17">
      <c r="A10" s="168">
        <v>1</v>
      </c>
      <c r="B10" s="162"/>
      <c r="C10" s="167" t="s">
        <v>255</v>
      </c>
      <c r="D10" s="162"/>
      <c r="E10" s="162" t="s">
        <v>256</v>
      </c>
      <c r="F10" s="162"/>
      <c r="G10" s="169">
        <v>1</v>
      </c>
      <c r="H10" s="162"/>
      <c r="I10" s="170" t="s">
        <v>257</v>
      </c>
      <c r="J10" s="162"/>
      <c r="K10" s="162"/>
      <c r="L10" s="171"/>
      <c r="M10" s="172"/>
    </row>
    <row r="11" spans="1:17">
      <c r="A11" s="168"/>
      <c r="B11" s="162"/>
      <c r="C11" s="167"/>
      <c r="D11" s="162"/>
      <c r="E11" s="162"/>
      <c r="F11" s="162"/>
      <c r="G11" s="169"/>
      <c r="H11" s="162"/>
      <c r="I11" s="170"/>
      <c r="J11" s="162"/>
      <c r="K11" s="162"/>
      <c r="L11" s="171"/>
      <c r="M11" s="172"/>
    </row>
    <row r="12" spans="1:17">
      <c r="A12" s="168">
        <v>2</v>
      </c>
      <c r="B12" s="162"/>
      <c r="C12" s="167" t="s">
        <v>258</v>
      </c>
      <c r="D12" s="162"/>
      <c r="E12" s="162" t="s">
        <v>259</v>
      </c>
      <c r="F12" s="162"/>
      <c r="G12" s="169">
        <v>1</v>
      </c>
      <c r="H12" s="162"/>
      <c r="I12" s="170" t="s">
        <v>257</v>
      </c>
      <c r="J12" s="162"/>
      <c r="K12" s="162"/>
      <c r="L12" s="171"/>
      <c r="M12" s="172"/>
    </row>
    <row r="13" spans="1:17">
      <c r="A13" s="168"/>
      <c r="B13" s="162"/>
      <c r="C13" s="167"/>
      <c r="D13" s="162"/>
      <c r="E13" s="162"/>
      <c r="F13" s="162"/>
      <c r="G13" s="169"/>
      <c r="H13" s="162"/>
      <c r="I13" s="170"/>
      <c r="J13" s="162"/>
      <c r="K13" s="162"/>
      <c r="L13" s="171"/>
      <c r="M13" s="172"/>
    </row>
    <row r="14" spans="1:17">
      <c r="A14" s="168">
        <v>3</v>
      </c>
      <c r="B14" s="162"/>
      <c r="C14" s="167" t="s">
        <v>234</v>
      </c>
      <c r="D14" s="162"/>
      <c r="E14" s="162" t="s">
        <v>260</v>
      </c>
      <c r="F14" s="162"/>
      <c r="G14" s="169">
        <v>1</v>
      </c>
      <c r="H14" s="162"/>
      <c r="I14" s="170" t="s">
        <v>261</v>
      </c>
      <c r="J14" s="162"/>
      <c r="K14" s="162"/>
      <c r="L14" s="171"/>
      <c r="M14" s="172"/>
    </row>
    <row r="15" spans="1:17">
      <c r="A15" s="168"/>
      <c r="B15" s="162"/>
      <c r="C15" s="167"/>
      <c r="D15" s="162"/>
      <c r="E15" s="162"/>
      <c r="F15" s="162"/>
      <c r="G15" s="169"/>
      <c r="H15" s="162"/>
      <c r="I15" s="170"/>
      <c r="J15" s="162"/>
      <c r="K15" s="162"/>
      <c r="L15" s="171"/>
      <c r="M15" s="172"/>
    </row>
    <row r="16" spans="1:17">
      <c r="A16" s="168">
        <v>4</v>
      </c>
      <c r="B16" s="162"/>
      <c r="C16" s="167" t="s">
        <v>262</v>
      </c>
      <c r="D16" s="162"/>
      <c r="E16" s="162" t="s">
        <v>263</v>
      </c>
      <c r="F16" s="162"/>
      <c r="G16" s="169">
        <v>1</v>
      </c>
      <c r="H16" s="162"/>
      <c r="I16" s="170" t="s">
        <v>264</v>
      </c>
      <c r="J16" s="162"/>
      <c r="K16" s="162"/>
      <c r="L16" s="171"/>
      <c r="M16" s="172"/>
    </row>
    <row r="17" spans="1:16">
      <c r="A17" s="168"/>
      <c r="B17" s="162"/>
      <c r="C17" s="167"/>
      <c r="D17" s="162"/>
      <c r="E17" s="162"/>
      <c r="F17" s="162"/>
      <c r="G17" s="169"/>
      <c r="H17" s="162"/>
      <c r="I17" s="162"/>
      <c r="L17" s="173"/>
      <c r="M17" s="172"/>
    </row>
    <row r="18" spans="1:16">
      <c r="A18" s="168">
        <v>5</v>
      </c>
      <c r="B18" s="162"/>
      <c r="C18" s="167" t="s">
        <v>265</v>
      </c>
      <c r="D18" s="162"/>
      <c r="E18" s="162" t="s">
        <v>266</v>
      </c>
      <c r="F18" s="162"/>
      <c r="G18" s="169">
        <v>1</v>
      </c>
      <c r="H18" s="162"/>
      <c r="I18" s="170" t="s">
        <v>267</v>
      </c>
      <c r="L18" s="173"/>
      <c r="M18" s="172"/>
    </row>
    <row r="19" spans="1:16">
      <c r="A19" s="168"/>
      <c r="B19" s="162"/>
      <c r="C19" s="167"/>
      <c r="D19" s="162"/>
      <c r="E19" s="162"/>
      <c r="F19" s="162"/>
      <c r="G19" s="169"/>
      <c r="H19" s="162"/>
      <c r="I19" s="162"/>
      <c r="L19" s="173"/>
      <c r="M19" s="172"/>
    </row>
    <row r="20" spans="1:16">
      <c r="A20" s="168">
        <v>6</v>
      </c>
      <c r="B20" s="162"/>
      <c r="C20" s="167" t="s">
        <v>268</v>
      </c>
      <c r="D20" s="162"/>
      <c r="E20" s="162" t="s">
        <v>269</v>
      </c>
      <c r="F20" s="162"/>
      <c r="G20" s="169">
        <v>1</v>
      </c>
      <c r="H20" s="162"/>
      <c r="I20" s="170" t="s">
        <v>270</v>
      </c>
      <c r="L20" s="173"/>
      <c r="M20" s="172"/>
    </row>
    <row r="21" spans="1:16">
      <c r="A21" s="168"/>
      <c r="B21" s="162"/>
      <c r="C21" s="167"/>
      <c r="D21" s="162"/>
      <c r="E21" s="162"/>
      <c r="F21" s="162"/>
      <c r="G21" s="169"/>
      <c r="H21" s="162"/>
      <c r="I21" s="162"/>
      <c r="L21" s="173"/>
      <c r="M21" s="172"/>
    </row>
    <row r="22" spans="1:16">
      <c r="A22" s="168">
        <v>7</v>
      </c>
      <c r="B22" s="162"/>
      <c r="C22" s="167" t="s">
        <v>271</v>
      </c>
      <c r="D22" s="162"/>
      <c r="E22" s="162" t="s">
        <v>272</v>
      </c>
      <c r="F22" s="162"/>
      <c r="G22" s="169">
        <v>1</v>
      </c>
      <c r="H22" s="162"/>
      <c r="I22" s="170" t="s">
        <v>273</v>
      </c>
      <c r="K22" s="124"/>
      <c r="L22" s="173"/>
      <c r="M22" s="172"/>
    </row>
    <row r="23" spans="1:16">
      <c r="A23" s="168"/>
      <c r="B23" s="162"/>
      <c r="C23" s="167"/>
      <c r="D23" s="162"/>
      <c r="E23" s="162"/>
      <c r="F23" s="162"/>
      <c r="G23" s="169"/>
      <c r="H23" s="162"/>
      <c r="I23" s="162"/>
      <c r="L23" s="173"/>
      <c r="M23" s="172"/>
    </row>
    <row r="24" spans="1:16">
      <c r="A24" s="168">
        <v>8</v>
      </c>
      <c r="B24" s="162"/>
      <c r="C24" s="167" t="s">
        <v>274</v>
      </c>
      <c r="D24" s="162"/>
      <c r="E24" s="162" t="s">
        <v>275</v>
      </c>
      <c r="F24" s="162"/>
      <c r="G24" s="169">
        <v>1</v>
      </c>
      <c r="H24" s="162"/>
      <c r="I24" s="170" t="s">
        <v>276</v>
      </c>
      <c r="K24" s="174"/>
      <c r="L24" s="173"/>
      <c r="M24" s="172"/>
    </row>
    <row r="25" spans="1:16">
      <c r="A25" s="168"/>
      <c r="B25" s="162"/>
      <c r="C25" s="167"/>
      <c r="D25" s="162"/>
      <c r="E25" s="162"/>
      <c r="F25" s="162"/>
      <c r="G25" s="169"/>
      <c r="H25" s="162"/>
      <c r="I25" s="162"/>
      <c r="L25" s="173"/>
      <c r="M25" s="172"/>
    </row>
    <row r="26" spans="1:16">
      <c r="A26" s="168">
        <v>9</v>
      </c>
      <c r="B26" s="162"/>
      <c r="C26" s="167" t="s">
        <v>277</v>
      </c>
      <c r="D26" s="162"/>
      <c r="E26" s="162" t="s">
        <v>278</v>
      </c>
      <c r="F26" s="162"/>
      <c r="G26" s="169">
        <v>1</v>
      </c>
      <c r="H26" s="162"/>
      <c r="I26" s="170" t="s">
        <v>279</v>
      </c>
      <c r="K26" s="124"/>
      <c r="L26" s="173"/>
      <c r="M26" s="172"/>
      <c r="P26" s="124"/>
    </row>
    <row r="27" spans="1:16">
      <c r="A27" s="168"/>
      <c r="B27" s="162"/>
      <c r="C27" s="167"/>
      <c r="D27" s="162"/>
      <c r="E27" s="162"/>
      <c r="F27" s="162"/>
      <c r="G27" s="169"/>
      <c r="H27" s="162"/>
      <c r="I27" s="162"/>
      <c r="K27" s="124"/>
      <c r="L27" s="173"/>
      <c r="M27" s="172"/>
      <c r="P27" s="154"/>
    </row>
    <row r="28" spans="1:16">
      <c r="A28" s="168">
        <v>10</v>
      </c>
      <c r="B28" s="162"/>
      <c r="C28" s="167" t="s">
        <v>280</v>
      </c>
      <c r="D28" s="162"/>
      <c r="E28" s="162" t="s">
        <v>108</v>
      </c>
      <c r="F28" s="162"/>
      <c r="G28" s="169">
        <v>1</v>
      </c>
      <c r="H28" s="162"/>
      <c r="I28" s="170" t="s">
        <v>281</v>
      </c>
      <c r="K28" s="124"/>
      <c r="L28" s="173"/>
      <c r="M28" s="172"/>
    </row>
    <row r="29" spans="1:16">
      <c r="A29" s="168"/>
      <c r="B29" s="162"/>
      <c r="C29" s="167"/>
      <c r="D29" s="162"/>
      <c r="E29" s="162"/>
      <c r="F29" s="162"/>
      <c r="G29" s="169"/>
      <c r="H29" s="162"/>
      <c r="I29" s="162"/>
      <c r="K29" s="175"/>
      <c r="L29" s="176"/>
      <c r="M29" s="172"/>
    </row>
    <row r="30" spans="1:16">
      <c r="A30" s="168">
        <v>11</v>
      </c>
      <c r="B30" s="162"/>
      <c r="C30" s="167" t="s">
        <v>282</v>
      </c>
      <c r="D30" s="162"/>
      <c r="E30" s="162" t="s">
        <v>283</v>
      </c>
      <c r="F30" s="162"/>
      <c r="G30" s="169">
        <v>1</v>
      </c>
      <c r="H30" s="162"/>
      <c r="I30" s="170" t="s">
        <v>284</v>
      </c>
      <c r="K30" s="175"/>
      <c r="L30" s="176"/>
      <c r="M30" s="172"/>
    </row>
    <row r="31" spans="1:16">
      <c r="A31" s="168"/>
      <c r="B31" s="162"/>
      <c r="C31" s="167"/>
      <c r="D31" s="162"/>
      <c r="E31" s="162"/>
      <c r="F31" s="162"/>
      <c r="G31" s="169"/>
      <c r="H31" s="162"/>
      <c r="I31" s="162"/>
      <c r="K31" s="177"/>
      <c r="L31" s="176"/>
      <c r="M31" s="172"/>
    </row>
    <row r="32" spans="1:16">
      <c r="A32" s="168">
        <v>12</v>
      </c>
      <c r="B32" s="162"/>
      <c r="C32" s="167" t="s">
        <v>285</v>
      </c>
      <c r="D32" s="162"/>
      <c r="E32" s="162" t="s">
        <v>286</v>
      </c>
      <c r="F32" s="162"/>
      <c r="G32" s="169">
        <v>1</v>
      </c>
      <c r="H32" s="162"/>
      <c r="I32" s="170" t="s">
        <v>287</v>
      </c>
      <c r="K32" s="175"/>
      <c r="L32" s="176"/>
      <c r="M32" s="172"/>
    </row>
    <row r="33" spans="1:16">
      <c r="A33" s="168"/>
      <c r="B33" s="162"/>
      <c r="C33" s="167"/>
      <c r="D33" s="162"/>
      <c r="E33" s="162"/>
      <c r="F33" s="162"/>
      <c r="G33" s="178"/>
      <c r="H33" s="162"/>
      <c r="I33" s="162"/>
      <c r="K33" s="175"/>
      <c r="L33" s="176"/>
      <c r="M33" s="172"/>
    </row>
    <row r="34" spans="1:16" ht="12.75" customHeight="1">
      <c r="A34" s="168">
        <v>13</v>
      </c>
      <c r="B34" s="162"/>
      <c r="C34" s="167" t="s">
        <v>288</v>
      </c>
      <c r="D34" s="162"/>
      <c r="E34" s="167" t="s">
        <v>288</v>
      </c>
      <c r="F34" s="162"/>
      <c r="G34" s="178">
        <v>1</v>
      </c>
      <c r="H34" s="162"/>
      <c r="I34" s="170" t="s">
        <v>289</v>
      </c>
      <c r="K34" s="175"/>
      <c r="L34" s="176"/>
      <c r="M34" s="172"/>
    </row>
    <row r="35" spans="1:16">
      <c r="A35" s="168"/>
      <c r="B35" s="162"/>
      <c r="C35" s="167"/>
      <c r="D35" s="162"/>
      <c r="E35" s="162"/>
      <c r="F35" s="162"/>
      <c r="G35" s="169"/>
      <c r="H35" s="162"/>
      <c r="I35" s="170"/>
      <c r="K35" s="175"/>
      <c r="L35" s="176"/>
      <c r="M35" s="172"/>
      <c r="P35" s="154"/>
    </row>
    <row r="36" spans="1:16">
      <c r="A36" s="168">
        <f>A34+1</f>
        <v>14</v>
      </c>
      <c r="B36" s="162"/>
      <c r="C36" s="167" t="s">
        <v>290</v>
      </c>
      <c r="D36" s="162"/>
      <c r="E36" s="162" t="s">
        <v>291</v>
      </c>
      <c r="F36" s="162"/>
      <c r="G36" s="169">
        <v>0.99998775747559143</v>
      </c>
      <c r="H36" s="162"/>
      <c r="I36" s="170" t="s">
        <v>289</v>
      </c>
      <c r="K36" s="175"/>
      <c r="L36" s="176"/>
      <c r="M36" s="172"/>
    </row>
    <row r="37" spans="1:16">
      <c r="A37" s="168"/>
      <c r="B37" s="162"/>
      <c r="C37" s="167"/>
      <c r="D37" s="162"/>
      <c r="E37" s="162"/>
      <c r="F37" s="162"/>
      <c r="G37" s="169"/>
      <c r="H37" s="162"/>
      <c r="I37" s="170"/>
      <c r="K37" s="175"/>
      <c r="L37" s="176"/>
      <c r="M37" s="172"/>
    </row>
    <row r="38" spans="1:16">
      <c r="A38" s="168">
        <v>15</v>
      </c>
      <c r="B38" s="162"/>
      <c r="C38" s="167" t="s">
        <v>292</v>
      </c>
      <c r="D38" s="162"/>
      <c r="E38" s="162" t="s">
        <v>292</v>
      </c>
      <c r="F38" s="162"/>
      <c r="G38" s="169">
        <v>1</v>
      </c>
      <c r="H38" s="162"/>
      <c r="I38" s="170" t="s">
        <v>293</v>
      </c>
      <c r="K38" s="175"/>
      <c r="L38" s="176"/>
      <c r="M38" s="172"/>
    </row>
    <row r="39" spans="1:16">
      <c r="A39" s="168"/>
      <c r="B39" s="162"/>
      <c r="C39" s="167"/>
      <c r="D39" s="162"/>
      <c r="E39" s="162"/>
      <c r="F39" s="162"/>
      <c r="G39" s="169"/>
      <c r="H39" s="162"/>
      <c r="I39" s="170"/>
      <c r="L39" s="175"/>
    </row>
    <row r="40" spans="1:16">
      <c r="A40" s="168">
        <v>15</v>
      </c>
      <c r="B40" s="162"/>
      <c r="C40" s="167" t="s">
        <v>294</v>
      </c>
      <c r="D40" s="162"/>
      <c r="E40" s="170" t="str">
        <f>C40</f>
        <v>PDAF/EAF</v>
      </c>
      <c r="F40" s="162"/>
      <c r="G40" s="169">
        <v>1</v>
      </c>
      <c r="H40" s="162"/>
      <c r="I40" s="170" t="s">
        <v>295</v>
      </c>
      <c r="L40" s="175"/>
    </row>
    <row r="41" spans="1:16">
      <c r="A41" s="168"/>
      <c r="B41" s="162"/>
      <c r="C41" s="167"/>
      <c r="D41" s="162"/>
      <c r="E41" s="162"/>
      <c r="F41" s="162"/>
      <c r="G41" s="169"/>
      <c r="H41" s="162"/>
      <c r="I41" s="170"/>
      <c r="L41" s="175"/>
    </row>
    <row r="42" spans="1:16">
      <c r="A42" s="168"/>
      <c r="B42" s="162"/>
      <c r="C42" s="167"/>
      <c r="D42" s="162"/>
      <c r="E42" s="162"/>
      <c r="F42" s="162"/>
      <c r="G42" s="169"/>
      <c r="H42" s="162"/>
      <c r="I42" s="170"/>
      <c r="K42" s="154"/>
      <c r="M42" s="154"/>
    </row>
    <row r="43" spans="1:16">
      <c r="A43" s="168"/>
      <c r="B43" s="162"/>
      <c r="C43" s="167"/>
      <c r="D43" s="162"/>
      <c r="E43" s="162"/>
      <c r="F43" s="162"/>
      <c r="G43" s="169"/>
      <c r="H43" s="162"/>
      <c r="I43" s="170"/>
    </row>
    <row r="44" spans="1:16">
      <c r="A44" s="168"/>
      <c r="B44" s="162"/>
      <c r="C44" s="167"/>
      <c r="D44" s="162"/>
      <c r="E44" s="162"/>
      <c r="F44" s="162"/>
      <c r="G44" s="169"/>
      <c r="H44" s="162"/>
      <c r="I44" s="170"/>
      <c r="K44" s="154"/>
      <c r="M44" s="154"/>
    </row>
    <row r="45" spans="1:16">
      <c r="A45" s="168"/>
      <c r="B45" s="162"/>
      <c r="C45" s="167"/>
      <c r="D45" s="162"/>
      <c r="E45" s="162"/>
      <c r="F45" s="162"/>
      <c r="G45" s="169"/>
      <c r="H45" s="162"/>
      <c r="I45" s="170"/>
      <c r="M45" s="154"/>
    </row>
    <row r="46" spans="1:16">
      <c r="A46" s="168"/>
      <c r="B46" s="162"/>
      <c r="C46" s="167"/>
      <c r="D46" s="162"/>
      <c r="E46" s="162"/>
      <c r="F46" s="162"/>
      <c r="G46" s="169"/>
      <c r="H46" s="162"/>
      <c r="I46" s="170"/>
      <c r="M46" s="154"/>
    </row>
    <row r="47" spans="1:16">
      <c r="A47" s="168"/>
      <c r="B47" s="162"/>
      <c r="C47" s="167"/>
      <c r="D47" s="162"/>
      <c r="E47" s="162"/>
      <c r="F47" s="162"/>
      <c r="G47" s="169"/>
      <c r="H47" s="162"/>
      <c r="I47" s="170"/>
      <c r="K47" s="124"/>
      <c r="M47" s="154"/>
    </row>
    <row r="48" spans="1:16">
      <c r="A48" s="168"/>
      <c r="B48" s="162"/>
      <c r="C48" s="167"/>
      <c r="D48" s="162"/>
      <c r="E48" s="162"/>
      <c r="F48" s="162"/>
      <c r="G48" s="169"/>
      <c r="H48" s="162"/>
      <c r="I48" s="170"/>
      <c r="K48" s="124"/>
      <c r="M48" s="154"/>
    </row>
    <row r="49" spans="1:13">
      <c r="A49" s="168"/>
      <c r="B49" s="162"/>
      <c r="C49" s="167"/>
      <c r="D49" s="162"/>
      <c r="E49" s="162"/>
      <c r="F49" s="162"/>
      <c r="G49" s="169"/>
      <c r="H49" s="162"/>
      <c r="I49" s="170"/>
      <c r="K49" s="124"/>
      <c r="M49" s="154"/>
    </row>
    <row r="50" spans="1:13">
      <c r="A50" s="168"/>
      <c r="B50" s="162"/>
      <c r="C50" s="167"/>
      <c r="D50" s="162"/>
      <c r="E50" s="162"/>
      <c r="F50" s="162"/>
      <c r="G50" s="169"/>
      <c r="H50" s="162"/>
      <c r="I50" s="170"/>
      <c r="K50" s="124"/>
      <c r="M50" s="154"/>
    </row>
    <row r="51" spans="1:13">
      <c r="G51" s="169"/>
      <c r="H51" s="162"/>
      <c r="I51" s="170"/>
      <c r="K51" s="124"/>
      <c r="M51" s="154"/>
    </row>
    <row r="52" spans="1:13">
      <c r="G52" s="169"/>
      <c r="H52" s="162"/>
      <c r="I52" s="170"/>
      <c r="K52" s="175"/>
      <c r="M52" s="175"/>
    </row>
    <row r="53" spans="1:13">
      <c r="G53" s="169"/>
      <c r="H53" s="162"/>
      <c r="I53" s="170"/>
      <c r="K53" s="175"/>
      <c r="M53" s="175"/>
    </row>
    <row r="54" spans="1:13">
      <c r="G54" s="169"/>
      <c r="H54" s="162"/>
      <c r="I54" s="170"/>
      <c r="K54" s="175"/>
      <c r="M54" s="175"/>
    </row>
    <row r="55" spans="1:13">
      <c r="K55" s="154"/>
      <c r="M55" s="154"/>
    </row>
    <row r="57" spans="1:13">
      <c r="G57" s="169"/>
      <c r="K57" s="124"/>
      <c r="M57" s="124"/>
    </row>
    <row r="59" spans="1:13">
      <c r="M59" s="124"/>
    </row>
    <row r="60" spans="1:13">
      <c r="M60" s="124"/>
    </row>
    <row r="62" spans="1:13">
      <c r="K62" s="154"/>
      <c r="M62" s="154"/>
    </row>
  </sheetData>
  <mergeCells count="1">
    <mergeCell ref="A5:I5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4"/>
  <dimension ref="A2:L38"/>
  <sheetViews>
    <sheetView zoomScaleNormal="100" workbookViewId="0">
      <selection activeCell="D36" sqref="D36"/>
    </sheetView>
  </sheetViews>
  <sheetFormatPr defaultRowHeight="12.75"/>
  <cols>
    <col min="1" max="1" width="4.42578125" bestFit="1" customWidth="1"/>
    <col min="2" max="2" width="14.7109375" bestFit="1" customWidth="1"/>
    <col min="3" max="3" width="15" bestFit="1" customWidth="1"/>
    <col min="4" max="4" width="11.85546875" bestFit="1" customWidth="1"/>
    <col min="5" max="5" width="10.42578125" bestFit="1" customWidth="1"/>
    <col min="6" max="6" width="11.85546875" bestFit="1" customWidth="1"/>
    <col min="7" max="7" width="12" bestFit="1" customWidth="1"/>
    <col min="8" max="8" width="16" bestFit="1" customWidth="1"/>
  </cols>
  <sheetData>
    <row r="2" spans="1:12">
      <c r="A2" s="245" t="s">
        <v>210</v>
      </c>
      <c r="B2" s="245"/>
      <c r="C2" s="245"/>
      <c r="D2" s="245"/>
    </row>
    <row r="3" spans="1:12">
      <c r="A3" s="245" t="s">
        <v>211</v>
      </c>
      <c r="B3" s="245"/>
      <c r="C3" s="245"/>
      <c r="D3" s="245"/>
      <c r="E3" s="237"/>
      <c r="F3" s="237"/>
      <c r="G3" s="237"/>
      <c r="H3" s="237"/>
      <c r="I3" s="237"/>
      <c r="J3" s="237"/>
      <c r="K3" s="237"/>
      <c r="L3" s="237"/>
    </row>
    <row r="4" spans="1:12">
      <c r="A4" s="245" t="s">
        <v>346</v>
      </c>
      <c r="B4" s="245"/>
      <c r="C4" s="245"/>
      <c r="D4" s="245"/>
      <c r="E4" s="245"/>
      <c r="F4" s="245"/>
      <c r="G4" s="245"/>
      <c r="H4" s="245"/>
      <c r="I4" s="245"/>
      <c r="J4" s="245"/>
      <c r="K4" s="245"/>
      <c r="L4" s="245"/>
    </row>
    <row r="6" spans="1:12">
      <c r="C6" t="s">
        <v>213</v>
      </c>
      <c r="E6" t="s">
        <v>214</v>
      </c>
      <c r="F6" t="s">
        <v>175</v>
      </c>
      <c r="H6" t="s">
        <v>215</v>
      </c>
    </row>
    <row r="7" spans="1:12">
      <c r="C7" t="s">
        <v>216</v>
      </c>
      <c r="D7" t="s">
        <v>217</v>
      </c>
      <c r="E7" t="s">
        <v>218</v>
      </c>
      <c r="F7" t="s">
        <v>177</v>
      </c>
      <c r="H7" t="s">
        <v>177</v>
      </c>
    </row>
    <row r="8" spans="1:12">
      <c r="A8" t="s">
        <v>41</v>
      </c>
      <c r="C8" t="s">
        <v>219</v>
      </c>
      <c r="D8" t="s">
        <v>220</v>
      </c>
      <c r="E8" t="s">
        <v>217</v>
      </c>
      <c r="F8" t="s">
        <v>218</v>
      </c>
      <c r="H8" t="s">
        <v>218</v>
      </c>
    </row>
    <row r="9" spans="1:12">
      <c r="A9" t="s">
        <v>221</v>
      </c>
      <c r="B9" t="s">
        <v>43</v>
      </c>
      <c r="C9" t="s">
        <v>176</v>
      </c>
      <c r="D9" t="s">
        <v>4</v>
      </c>
      <c r="E9" t="s">
        <v>179</v>
      </c>
      <c r="F9" t="s">
        <v>222</v>
      </c>
      <c r="G9" t="s">
        <v>223</v>
      </c>
      <c r="H9" t="s">
        <v>222</v>
      </c>
    </row>
    <row r="10" spans="1:12">
      <c r="A10" s="151" t="s">
        <v>173</v>
      </c>
      <c r="B10" s="151" t="s">
        <v>232</v>
      </c>
      <c r="C10" s="151" t="s">
        <v>233</v>
      </c>
      <c r="D10" t="s">
        <v>224</v>
      </c>
      <c r="E10" t="s">
        <v>225</v>
      </c>
      <c r="F10" t="s">
        <v>226</v>
      </c>
      <c r="G10" t="s">
        <v>174</v>
      </c>
      <c r="H10" t="s">
        <v>227</v>
      </c>
    </row>
    <row r="12" spans="1:12">
      <c r="A12">
        <v>1</v>
      </c>
      <c r="B12" t="s">
        <v>228</v>
      </c>
      <c r="C12" s="153">
        <v>990515425</v>
      </c>
      <c r="D12" s="152">
        <f>ROUND(C12/$C$18,5)</f>
        <v>0.53868000000000005</v>
      </c>
      <c r="E12" s="152">
        <v>5.4899999999999997E-2</v>
      </c>
      <c r="F12" s="152">
        <f>D12*E12</f>
        <v>2.9573532E-2</v>
      </c>
      <c r="G12">
        <v>1.0044</v>
      </c>
      <c r="H12" s="152">
        <f>F12*G12</f>
        <v>2.9703655540799997E-2</v>
      </c>
    </row>
    <row r="13" spans="1:12">
      <c r="C13" s="153"/>
      <c r="D13" s="152"/>
      <c r="E13" s="152"/>
      <c r="F13" s="152"/>
      <c r="H13" s="152"/>
    </row>
    <row r="14" spans="1:12">
      <c r="A14">
        <v>2</v>
      </c>
      <c r="B14" t="s">
        <v>229</v>
      </c>
      <c r="C14" s="153">
        <v>0</v>
      </c>
      <c r="D14" s="152">
        <f>ROUND(C14/$C$18,5)</f>
        <v>0</v>
      </c>
      <c r="E14" s="152">
        <v>5.5E-2</v>
      </c>
      <c r="F14" s="152">
        <f>D14*E14</f>
        <v>0</v>
      </c>
      <c r="G14">
        <v>1.0044</v>
      </c>
      <c r="H14" s="152">
        <f>F14*G14</f>
        <v>0</v>
      </c>
    </row>
    <row r="15" spans="1:12">
      <c r="C15" s="153"/>
      <c r="D15" s="152"/>
      <c r="E15" s="152"/>
      <c r="F15" s="152"/>
      <c r="H15" s="152"/>
    </row>
    <row r="16" spans="1:12">
      <c r="A16">
        <v>4</v>
      </c>
      <c r="B16" t="s">
        <v>230</v>
      </c>
      <c r="C16" s="153">
        <v>848272359</v>
      </c>
      <c r="D16" s="152">
        <f>ROUND(C16/$C$18,5)</f>
        <v>0.46132000000000001</v>
      </c>
      <c r="E16" s="236">
        <v>9.6500000000000002E-2</v>
      </c>
      <c r="F16" s="152">
        <f>D16*E16</f>
        <v>4.4517380000000002E-2</v>
      </c>
      <c r="G16">
        <v>1.3385</v>
      </c>
      <c r="H16" s="152">
        <f>F16*G16</f>
        <v>5.9586513130000004E-2</v>
      </c>
    </row>
    <row r="17" spans="1:11">
      <c r="C17" s="153" t="s">
        <v>231</v>
      </c>
      <c r="D17" s="152" t="s">
        <v>231</v>
      </c>
      <c r="E17" s="152"/>
      <c r="F17" s="152" t="s">
        <v>231</v>
      </c>
      <c r="H17" s="152"/>
    </row>
    <row r="18" spans="1:11">
      <c r="A18">
        <v>5</v>
      </c>
      <c r="B18" t="s">
        <v>4</v>
      </c>
      <c r="C18" s="153">
        <f>SUM(C12,C14,C16)</f>
        <v>1838787784</v>
      </c>
      <c r="D18" s="152">
        <f>SUM(D12:D17)</f>
        <v>1</v>
      </c>
      <c r="F18" s="152">
        <f>SUM(F12:F17)</f>
        <v>7.4090912000000009E-2</v>
      </c>
      <c r="H18" s="152">
        <f>SUM(H12:H17)</f>
        <v>8.9290168670800002E-2</v>
      </c>
    </row>
    <row r="19" spans="1:11">
      <c r="C19" s="153"/>
      <c r="F19" s="152"/>
    </row>
    <row r="20" spans="1:11">
      <c r="C20" s="153"/>
    </row>
    <row r="22" spans="1:11">
      <c r="A22" s="242" t="s">
        <v>340</v>
      </c>
      <c r="B22" s="243"/>
      <c r="C22" s="243"/>
      <c r="D22" s="243"/>
      <c r="E22" s="243"/>
      <c r="F22" s="243"/>
      <c r="G22" s="243"/>
      <c r="H22" s="243"/>
      <c r="I22" s="243"/>
      <c r="J22" s="243"/>
      <c r="K22" s="243"/>
    </row>
    <row r="23" spans="1:11">
      <c r="A23" s="244" t="s">
        <v>341</v>
      </c>
      <c r="B23" s="243"/>
      <c r="C23" s="243"/>
      <c r="D23" s="243"/>
      <c r="E23" s="243"/>
      <c r="F23" s="243"/>
      <c r="G23" s="243"/>
      <c r="H23" s="243"/>
      <c r="I23" s="243"/>
      <c r="J23" s="243"/>
      <c r="K23" s="243"/>
    </row>
    <row r="24" spans="1:11">
      <c r="A24" s="244" t="s">
        <v>342</v>
      </c>
      <c r="B24" s="243"/>
      <c r="C24" s="243"/>
      <c r="D24" s="243"/>
      <c r="E24" s="243"/>
      <c r="F24" s="243"/>
      <c r="G24" s="243"/>
      <c r="H24" s="243"/>
      <c r="I24" s="243"/>
      <c r="J24" s="243"/>
      <c r="K24" s="243"/>
    </row>
    <row r="25" spans="1:11" ht="16.5">
      <c r="A25" s="215"/>
      <c r="B25" s="216"/>
      <c r="C25" s="216"/>
      <c r="D25" s="217"/>
      <c r="E25" s="216"/>
      <c r="F25" s="216"/>
    </row>
    <row r="26" spans="1:11" ht="16.5">
      <c r="A26" s="214"/>
      <c r="B26" s="214"/>
      <c r="C26" s="214"/>
      <c r="D26" s="214"/>
      <c r="E26" s="214"/>
      <c r="F26" s="216"/>
    </row>
    <row r="27" spans="1:11" ht="16.5">
      <c r="A27" s="214"/>
      <c r="B27" s="214"/>
      <c r="C27" s="214"/>
      <c r="D27" s="214"/>
      <c r="E27" s="216" t="s">
        <v>175</v>
      </c>
      <c r="F27" s="216"/>
    </row>
    <row r="28" spans="1:11" ht="16.5">
      <c r="A28" s="216"/>
      <c r="B28" s="214"/>
      <c r="C28" s="216"/>
      <c r="D28" s="216"/>
      <c r="E28" s="216" t="s">
        <v>335</v>
      </c>
      <c r="F28" s="216"/>
    </row>
    <row r="29" spans="1:11" ht="16.5">
      <c r="A29" s="218"/>
      <c r="B29" s="218" t="s">
        <v>43</v>
      </c>
      <c r="C29" s="219" t="s">
        <v>345</v>
      </c>
      <c r="D29" s="219" t="s">
        <v>179</v>
      </c>
      <c r="E29" s="219" t="s">
        <v>0</v>
      </c>
      <c r="F29" s="219"/>
    </row>
    <row r="30" spans="1:11" ht="16.5">
      <c r="A30" s="216"/>
      <c r="B30" s="214"/>
      <c r="C30" s="216" t="s">
        <v>336</v>
      </c>
      <c r="D30" s="216" t="s">
        <v>336</v>
      </c>
      <c r="E30" s="216" t="s">
        <v>336</v>
      </c>
      <c r="F30" s="216"/>
    </row>
    <row r="31" spans="1:11" ht="16.5">
      <c r="A31" s="216"/>
      <c r="B31" s="214" t="s">
        <v>343</v>
      </c>
      <c r="C31" s="233">
        <v>0.56000000000000005</v>
      </c>
      <c r="D31" s="220">
        <v>4.9399999999999999E-2</v>
      </c>
      <c r="E31" s="221">
        <f>C31*D31</f>
        <v>2.7664000000000001E-2</v>
      </c>
      <c r="F31" s="220"/>
    </row>
    <row r="32" spans="1:11" ht="16.5">
      <c r="A32" s="216"/>
      <c r="B32" s="214" t="s">
        <v>344</v>
      </c>
      <c r="C32" s="234">
        <v>0.44</v>
      </c>
      <c r="D32" s="222">
        <v>9.7500000000000003E-2</v>
      </c>
      <c r="E32" s="221">
        <f>C32*D32</f>
        <v>4.2900000000000001E-2</v>
      </c>
      <c r="F32" s="220"/>
    </row>
    <row r="33" spans="1:6" ht="16.5">
      <c r="A33" s="216"/>
      <c r="B33" s="214"/>
      <c r="C33" s="223" t="s">
        <v>337</v>
      </c>
      <c r="D33" s="224"/>
      <c r="E33" s="225"/>
      <c r="F33" s="226"/>
    </row>
    <row r="34" spans="1:6" ht="16.5">
      <c r="A34" s="216"/>
      <c r="B34" s="214"/>
      <c r="C34" s="227"/>
      <c r="D34" s="228"/>
      <c r="E34" s="235">
        <f>SUM(E31:E32)</f>
        <v>7.0564000000000002E-2</v>
      </c>
      <c r="F34" s="228"/>
    </row>
    <row r="35" spans="1:6" ht="16.5">
      <c r="A35" s="216"/>
      <c r="B35" s="214"/>
      <c r="C35" s="216" t="s">
        <v>337</v>
      </c>
      <c r="D35" s="214"/>
      <c r="E35" s="229"/>
      <c r="F35" s="214"/>
    </row>
    <row r="36" spans="1:6" ht="16.5">
      <c r="A36" s="214"/>
      <c r="B36" s="230"/>
      <c r="C36" s="214"/>
      <c r="D36" s="231"/>
      <c r="E36" s="214"/>
      <c r="F36" s="230"/>
    </row>
    <row r="37" spans="1:6" ht="16.5">
      <c r="A37" s="214"/>
      <c r="B37" s="214"/>
      <c r="C37" s="214"/>
      <c r="D37" s="231"/>
      <c r="E37" s="214"/>
      <c r="F37" s="230"/>
    </row>
    <row r="38" spans="1:6" ht="16.5">
      <c r="A38" s="230"/>
      <c r="B38" s="214"/>
      <c r="C38" s="230"/>
      <c r="D38" s="230"/>
      <c r="E38" s="230"/>
      <c r="F38" s="230"/>
    </row>
  </sheetData>
  <mergeCells count="10">
    <mergeCell ref="A22:K22"/>
    <mergeCell ref="A23:K23"/>
    <mergeCell ref="A24:K24"/>
    <mergeCell ref="A2:D2"/>
    <mergeCell ref="A3:D3"/>
    <mergeCell ref="E3:H3"/>
    <mergeCell ref="I3:L3"/>
    <mergeCell ref="A4:D4"/>
    <mergeCell ref="E4:H4"/>
    <mergeCell ref="I4:L4"/>
  </mergeCells>
  <pageMargins left="0.7" right="0.7" top="0.75" bottom="0.75" header="0.3" footer="0.3"/>
  <pageSetup orientation="portrait" r:id="rId1"/>
  <headerFooter>
    <oddHeader>&amp;RCase No. 2026-00001
KPSC 1-7 Confidential Attachment 2
Page &amp;P of &amp;N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256F09-B838-4D10-B778-9AB7168B8F4F}">
  <sheetPr codeName="Sheet6"/>
  <dimension ref="A1:AK70"/>
  <sheetViews>
    <sheetView showGridLines="0" zoomScale="85" zoomScaleNormal="85" zoomScaleSheetLayoutView="85" workbookViewId="0">
      <selection activeCell="D36" sqref="D36"/>
    </sheetView>
  </sheetViews>
  <sheetFormatPr defaultColWidth="9.140625" defaultRowHeight="12.75"/>
  <cols>
    <col min="1" max="1" width="63" style="58" customWidth="1"/>
    <col min="2" max="2" width="14.5703125" style="58" customWidth="1"/>
    <col min="3" max="3" width="17.140625" style="58" bestFit="1" customWidth="1"/>
    <col min="4" max="21" width="19" style="58" bestFit="1" customWidth="1"/>
    <col min="22" max="22" width="19" style="58" customWidth="1"/>
    <col min="23" max="24" width="19" style="58" bestFit="1" customWidth="1"/>
    <col min="25" max="37" width="13.140625" style="58" bestFit="1" customWidth="1"/>
    <col min="38" max="16384" width="9.140625" style="58"/>
  </cols>
  <sheetData>
    <row r="1" spans="1:37" ht="26.25">
      <c r="A1" s="246" t="s">
        <v>315</v>
      </c>
      <c r="B1" s="246"/>
      <c r="C1" s="246"/>
      <c r="D1" s="246"/>
      <c r="E1" s="246"/>
      <c r="F1" s="246"/>
      <c r="G1" s="246"/>
      <c r="H1" s="246"/>
      <c r="I1" s="246"/>
      <c r="J1" s="246"/>
      <c r="K1" s="246"/>
      <c r="L1" s="246"/>
      <c r="M1" s="246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</row>
    <row r="2" spans="1:37">
      <c r="B2" s="11"/>
      <c r="C2" s="11" t="s">
        <v>16</v>
      </c>
      <c r="D2" s="11" t="s">
        <v>17</v>
      </c>
      <c r="E2" s="11" t="s">
        <v>18</v>
      </c>
      <c r="F2" s="11" t="s">
        <v>19</v>
      </c>
      <c r="G2" s="11" t="s">
        <v>20</v>
      </c>
      <c r="H2" s="11" t="s">
        <v>21</v>
      </c>
      <c r="I2" s="11" t="s">
        <v>22</v>
      </c>
      <c r="J2" s="11" t="s">
        <v>23</v>
      </c>
      <c r="K2" s="11" t="s">
        <v>24</v>
      </c>
      <c r="L2" s="11" t="s">
        <v>25</v>
      </c>
      <c r="M2" s="11" t="s">
        <v>26</v>
      </c>
      <c r="N2" s="11" t="s">
        <v>27</v>
      </c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</row>
    <row r="3" spans="1:37" s="59" customFormat="1" ht="31.5">
      <c r="A3" s="12" t="s">
        <v>134</v>
      </c>
      <c r="B3" s="12" t="s">
        <v>37</v>
      </c>
      <c r="C3" s="13">
        <f>Input!B38</f>
        <v>2029</v>
      </c>
      <c r="D3" s="13">
        <f t="shared" ref="D3:N3" si="0">+C3+1</f>
        <v>2030</v>
      </c>
      <c r="E3" s="13">
        <f t="shared" si="0"/>
        <v>2031</v>
      </c>
      <c r="F3" s="13">
        <f t="shared" si="0"/>
        <v>2032</v>
      </c>
      <c r="G3" s="13">
        <f t="shared" si="0"/>
        <v>2033</v>
      </c>
      <c r="H3" s="13">
        <f t="shared" si="0"/>
        <v>2034</v>
      </c>
      <c r="I3" s="13">
        <f t="shared" si="0"/>
        <v>2035</v>
      </c>
      <c r="J3" s="13">
        <f t="shared" si="0"/>
        <v>2036</v>
      </c>
      <c r="K3" s="13">
        <f t="shared" si="0"/>
        <v>2037</v>
      </c>
      <c r="L3" s="13">
        <f t="shared" si="0"/>
        <v>2038</v>
      </c>
      <c r="M3" s="13">
        <f t="shared" si="0"/>
        <v>2039</v>
      </c>
      <c r="N3" s="13">
        <f t="shared" si="0"/>
        <v>2040</v>
      </c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</row>
    <row r="4" spans="1:37">
      <c r="A4" s="60" t="s">
        <v>3</v>
      </c>
      <c r="B4" s="60"/>
      <c r="C4" s="92">
        <f>Input!B41/1000</f>
        <v>0</v>
      </c>
      <c r="D4" s="92">
        <f>Input!C41/1000</f>
        <v>0</v>
      </c>
      <c r="E4" s="92">
        <f>Input!D41/1000</f>
        <v>0</v>
      </c>
      <c r="F4" s="92">
        <f>Input!E41/1000</f>
        <v>0</v>
      </c>
      <c r="G4" s="92">
        <f>Input!F41/1000</f>
        <v>0</v>
      </c>
      <c r="H4" s="92">
        <f>Input!G41/1000</f>
        <v>0</v>
      </c>
      <c r="I4" s="92">
        <f>Input!H41/1000</f>
        <v>0</v>
      </c>
      <c r="J4" s="92">
        <f>Input!I41/1000</f>
        <v>0</v>
      </c>
      <c r="K4" s="92">
        <f>Input!J41/1000</f>
        <v>0</v>
      </c>
      <c r="L4" s="92">
        <f>Input!K41/1000</f>
        <v>28917</v>
      </c>
      <c r="M4" s="92">
        <f>Input!L41/1000</f>
        <v>0</v>
      </c>
      <c r="N4" s="92">
        <f>Input!M41/1000</f>
        <v>3000</v>
      </c>
      <c r="O4" s="92"/>
      <c r="P4" s="92"/>
      <c r="Q4" s="92"/>
      <c r="R4" s="92"/>
      <c r="S4" s="92"/>
      <c r="T4" s="92"/>
      <c r="U4" s="92"/>
      <c r="V4" s="92"/>
      <c r="W4" s="92"/>
      <c r="X4" s="92"/>
      <c r="Y4" s="92"/>
      <c r="Z4" s="92"/>
      <c r="AA4" s="92"/>
      <c r="AB4" s="92"/>
      <c r="AC4" s="92"/>
      <c r="AD4" s="92"/>
      <c r="AE4" s="92"/>
      <c r="AF4" s="92"/>
      <c r="AG4" s="92"/>
      <c r="AH4" s="92"/>
      <c r="AI4" s="92"/>
      <c r="AJ4" s="92"/>
      <c r="AK4" s="92"/>
    </row>
    <row r="5" spans="1:37">
      <c r="A5" s="62" t="s">
        <v>133</v>
      </c>
      <c r="B5" s="41">
        <f>Input!E9/1000</f>
        <v>136000</v>
      </c>
      <c r="C5" s="41"/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A5" s="41"/>
      <c r="AB5" s="41"/>
      <c r="AC5" s="41"/>
      <c r="AD5" s="41"/>
      <c r="AE5" s="41"/>
      <c r="AF5" s="41"/>
      <c r="AG5" s="41"/>
      <c r="AH5" s="41"/>
      <c r="AI5" s="41"/>
      <c r="AJ5" s="41"/>
      <c r="AK5" s="41"/>
    </row>
    <row r="6" spans="1:37">
      <c r="A6" s="15" t="s">
        <v>14</v>
      </c>
      <c r="B6" s="91">
        <f>B5</f>
        <v>136000</v>
      </c>
      <c r="C6" s="91">
        <f t="shared" ref="C6:N6" si="1">B6+C4</f>
        <v>136000</v>
      </c>
      <c r="D6" s="91">
        <f t="shared" si="1"/>
        <v>136000</v>
      </c>
      <c r="E6" s="91">
        <f t="shared" si="1"/>
        <v>136000</v>
      </c>
      <c r="F6" s="91">
        <f t="shared" si="1"/>
        <v>136000</v>
      </c>
      <c r="G6" s="91">
        <f t="shared" si="1"/>
        <v>136000</v>
      </c>
      <c r="H6" s="91">
        <f t="shared" si="1"/>
        <v>136000</v>
      </c>
      <c r="I6" s="91">
        <f t="shared" si="1"/>
        <v>136000</v>
      </c>
      <c r="J6" s="91">
        <f t="shared" si="1"/>
        <v>136000</v>
      </c>
      <c r="K6" s="91">
        <f t="shared" si="1"/>
        <v>136000</v>
      </c>
      <c r="L6" s="91">
        <f t="shared" si="1"/>
        <v>164917</v>
      </c>
      <c r="M6" s="91">
        <f t="shared" si="1"/>
        <v>164917</v>
      </c>
      <c r="N6" s="91">
        <f t="shared" si="1"/>
        <v>167917</v>
      </c>
      <c r="O6" s="91"/>
      <c r="P6" s="91"/>
      <c r="Q6" s="91"/>
      <c r="R6" s="91"/>
      <c r="S6" s="91"/>
      <c r="T6" s="91"/>
      <c r="U6" s="91"/>
      <c r="V6" s="91"/>
      <c r="W6" s="91"/>
      <c r="X6" s="91"/>
      <c r="Y6" s="91"/>
      <c r="Z6" s="91"/>
      <c r="AA6" s="91"/>
      <c r="AB6" s="91"/>
      <c r="AC6" s="91"/>
      <c r="AD6" s="91"/>
      <c r="AE6" s="91"/>
      <c r="AF6" s="91"/>
      <c r="AG6" s="91"/>
      <c r="AH6" s="91"/>
      <c r="AI6" s="91"/>
      <c r="AJ6" s="91"/>
      <c r="AK6" s="91"/>
    </row>
    <row r="7" spans="1:37">
      <c r="A7" s="14"/>
      <c r="B7" s="63"/>
      <c r="C7" s="63"/>
      <c r="D7" s="63"/>
      <c r="E7" s="63"/>
      <c r="F7" s="63"/>
      <c r="G7" s="63"/>
      <c r="H7" s="63"/>
      <c r="I7" s="63"/>
      <c r="J7" s="63"/>
      <c r="K7" s="63"/>
      <c r="L7" s="63"/>
      <c r="M7" s="63"/>
      <c r="N7" s="63"/>
      <c r="O7" s="63"/>
      <c r="P7" s="63"/>
      <c r="Q7" s="63"/>
      <c r="R7" s="63"/>
      <c r="S7" s="63"/>
      <c r="T7" s="63"/>
      <c r="U7" s="63"/>
      <c r="V7" s="63"/>
      <c r="W7" s="63"/>
      <c r="X7" s="63"/>
      <c r="Y7" s="63"/>
      <c r="Z7" s="63"/>
      <c r="AA7" s="63"/>
      <c r="AB7" s="63"/>
      <c r="AC7" s="63"/>
      <c r="AD7" s="63"/>
      <c r="AE7" s="63"/>
      <c r="AF7" s="63"/>
      <c r="AG7" s="63"/>
      <c r="AH7" s="63"/>
      <c r="AI7" s="63"/>
      <c r="AJ7" s="63"/>
      <c r="AK7" s="63"/>
    </row>
    <row r="8" spans="1:37">
      <c r="A8" s="15"/>
      <c r="B8" s="61"/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</row>
    <row r="9" spans="1:37" s="50" customFormat="1">
      <c r="A9" s="16" t="s">
        <v>162</v>
      </c>
      <c r="B9" s="16"/>
      <c r="C9" s="49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49"/>
      <c r="T9" s="49"/>
      <c r="U9" s="49"/>
      <c r="V9" s="49"/>
      <c r="W9" s="49"/>
      <c r="X9" s="49"/>
      <c r="Y9" s="49"/>
      <c r="Z9" s="49"/>
      <c r="AA9" s="49"/>
      <c r="AB9" s="49"/>
      <c r="AC9" s="49"/>
      <c r="AD9" s="49"/>
      <c r="AE9" s="49"/>
      <c r="AF9" s="49"/>
      <c r="AG9" s="49"/>
      <c r="AH9" s="49"/>
      <c r="AI9" s="49"/>
      <c r="AJ9" s="49"/>
      <c r="AK9" s="49"/>
    </row>
    <row r="10" spans="1:37" s="67" customFormat="1">
      <c r="A10" s="64" t="s">
        <v>14</v>
      </c>
      <c r="B10" s="65"/>
      <c r="C10" s="66">
        <f>C6</f>
        <v>136000</v>
      </c>
      <c r="D10" s="66">
        <f t="shared" ref="D10:I10" si="2">D6</f>
        <v>136000</v>
      </c>
      <c r="E10" s="66">
        <f t="shared" si="2"/>
        <v>136000</v>
      </c>
      <c r="F10" s="66">
        <f t="shared" si="2"/>
        <v>136000</v>
      </c>
      <c r="G10" s="66">
        <f t="shared" si="2"/>
        <v>136000</v>
      </c>
      <c r="H10" s="66">
        <f t="shared" si="2"/>
        <v>136000</v>
      </c>
      <c r="I10" s="66">
        <f t="shared" si="2"/>
        <v>136000</v>
      </c>
      <c r="J10" s="66">
        <f t="shared" ref="J10:N10" si="3">J6</f>
        <v>136000</v>
      </c>
      <c r="K10" s="66">
        <f t="shared" si="3"/>
        <v>136000</v>
      </c>
      <c r="L10" s="66">
        <f t="shared" si="3"/>
        <v>164917</v>
      </c>
      <c r="M10" s="66">
        <f t="shared" si="3"/>
        <v>164917</v>
      </c>
      <c r="N10" s="66">
        <f t="shared" si="3"/>
        <v>167917</v>
      </c>
      <c r="O10" s="66"/>
      <c r="P10" s="66"/>
      <c r="Q10" s="66"/>
      <c r="R10" s="66"/>
      <c r="S10" s="66"/>
      <c r="T10" s="66"/>
      <c r="U10" s="66"/>
      <c r="V10" s="66"/>
      <c r="W10" s="66"/>
      <c r="X10" s="66"/>
      <c r="Y10" s="66"/>
      <c r="Z10" s="66"/>
      <c r="AA10" s="66"/>
      <c r="AB10" s="66"/>
      <c r="AC10" s="66"/>
      <c r="AD10" s="66"/>
      <c r="AE10" s="66"/>
      <c r="AF10" s="66"/>
      <c r="AG10" s="66"/>
      <c r="AH10" s="66"/>
      <c r="AI10" s="66"/>
      <c r="AJ10" s="66"/>
      <c r="AK10" s="66"/>
    </row>
    <row r="11" spans="1:37" s="67" customFormat="1" ht="12" customHeight="1">
      <c r="A11" s="64" t="s">
        <v>186</v>
      </c>
      <c r="B11" s="65"/>
      <c r="C11" s="66">
        <f>C20</f>
        <v>13600</v>
      </c>
      <c r="D11" s="66">
        <f t="shared" ref="D11:I11" si="4">D20</f>
        <v>27200</v>
      </c>
      <c r="E11" s="66">
        <f t="shared" si="4"/>
        <v>40800</v>
      </c>
      <c r="F11" s="66">
        <f t="shared" si="4"/>
        <v>54400</v>
      </c>
      <c r="G11" s="66">
        <f t="shared" si="4"/>
        <v>68000</v>
      </c>
      <c r="H11" s="66">
        <f t="shared" si="4"/>
        <v>81600</v>
      </c>
      <c r="I11" s="66">
        <f t="shared" si="4"/>
        <v>95200</v>
      </c>
      <c r="J11" s="66">
        <f t="shared" ref="J11:N11" si="5">J20</f>
        <v>108800</v>
      </c>
      <c r="K11" s="66">
        <f t="shared" si="5"/>
        <v>122400</v>
      </c>
      <c r="L11" s="66">
        <f t="shared" si="5"/>
        <v>138891.70000000001</v>
      </c>
      <c r="M11" s="66">
        <f t="shared" si="5"/>
        <v>138891.70000000001</v>
      </c>
      <c r="N11" s="66">
        <f t="shared" si="5"/>
        <v>138891.70000000001</v>
      </c>
      <c r="O11" s="66"/>
      <c r="P11" s="66"/>
      <c r="Q11" s="66"/>
      <c r="R11" s="66"/>
      <c r="S11" s="66"/>
      <c r="T11" s="66"/>
      <c r="U11" s="66"/>
      <c r="V11" s="66"/>
      <c r="W11" s="66"/>
      <c r="X11" s="66"/>
      <c r="Y11" s="66"/>
      <c r="Z11" s="66"/>
      <c r="AA11" s="66"/>
      <c r="AB11" s="66"/>
      <c r="AC11" s="66"/>
      <c r="AD11" s="66"/>
      <c r="AE11" s="66"/>
      <c r="AF11" s="66"/>
      <c r="AG11" s="66"/>
      <c r="AH11" s="66"/>
      <c r="AI11" s="66"/>
      <c r="AJ11" s="66"/>
      <c r="AK11" s="66"/>
    </row>
    <row r="12" spans="1:37" s="67" customFormat="1">
      <c r="A12" s="64" t="s">
        <v>15</v>
      </c>
      <c r="B12" s="68"/>
      <c r="C12" s="66">
        <f t="shared" ref="C12:I12" si="6">C64+C68</f>
        <v>-1695.576855</v>
      </c>
      <c r="D12" s="66">
        <f t="shared" si="6"/>
        <v>-2450.0407324008002</v>
      </c>
      <c r="E12" s="66">
        <f t="shared" si="6"/>
        <v>-3351.5450346672001</v>
      </c>
      <c r="F12" s="66">
        <f t="shared" si="6"/>
        <v>-4388.6954853336001</v>
      </c>
      <c r="G12" s="66">
        <f t="shared" si="6"/>
        <v>-5551.7255617151995</v>
      </c>
      <c r="H12" s="66">
        <f t="shared" si="6"/>
        <v>-6830.8687411272003</v>
      </c>
      <c r="I12" s="66">
        <f t="shared" si="6"/>
        <v>-8217.7149623688001</v>
      </c>
      <c r="J12" s="66">
        <f t="shared" ref="J12:N12" si="7">J64+J68</f>
        <v>-9703.8541642391992</v>
      </c>
      <c r="K12" s="66">
        <f t="shared" si="7"/>
        <v>-11206.270903917599</v>
      </c>
      <c r="L12" s="66">
        <f t="shared" si="7"/>
        <v>-13069.480964687173</v>
      </c>
      <c r="M12" s="66">
        <f t="shared" si="7"/>
        <v>-11442.557372226918</v>
      </c>
      <c r="N12" s="66">
        <f t="shared" si="7"/>
        <v>-9824.7280840255116</v>
      </c>
      <c r="O12" s="66"/>
      <c r="P12" s="66"/>
      <c r="Q12" s="66"/>
      <c r="R12" s="66"/>
      <c r="S12" s="66"/>
      <c r="T12" s="66"/>
      <c r="U12" s="66"/>
      <c r="V12" s="66"/>
      <c r="W12" s="66"/>
      <c r="X12" s="66"/>
      <c r="Y12" s="66"/>
      <c r="Z12" s="66"/>
      <c r="AA12" s="66"/>
      <c r="AB12" s="66"/>
      <c r="AC12" s="66"/>
      <c r="AD12" s="66"/>
      <c r="AE12" s="66"/>
      <c r="AF12" s="66"/>
      <c r="AG12" s="66"/>
      <c r="AH12" s="66"/>
      <c r="AI12" s="66"/>
      <c r="AJ12" s="66"/>
      <c r="AK12" s="66"/>
    </row>
    <row r="13" spans="1:37" s="67" customFormat="1" ht="12" customHeight="1">
      <c r="A13" s="64" t="s">
        <v>156</v>
      </c>
      <c r="B13" s="68"/>
      <c r="C13" s="66">
        <f>C66</f>
        <v>-425.8245</v>
      </c>
      <c r="D13" s="66">
        <f t="shared" ref="D13:I13" si="8">D66</f>
        <v>-615.29936952000003</v>
      </c>
      <c r="E13" s="66">
        <f t="shared" si="8"/>
        <v>-841.70173968000006</v>
      </c>
      <c r="F13" s="66">
        <f t="shared" si="8"/>
        <v>-1102.17006984</v>
      </c>
      <c r="G13" s="66">
        <f t="shared" si="8"/>
        <v>-1394.25161088</v>
      </c>
      <c r="H13" s="66">
        <f t="shared" si="8"/>
        <v>-1715.4936136800002</v>
      </c>
      <c r="I13" s="66">
        <f t="shared" si="8"/>
        <v>-2063.7839887200003</v>
      </c>
      <c r="J13" s="66">
        <f t="shared" ref="J13:N13" si="9">J66</f>
        <v>-2437.0106464800001</v>
      </c>
      <c r="K13" s="66">
        <f t="shared" si="9"/>
        <v>-2814.3252194400002</v>
      </c>
      <c r="L13" s="66">
        <f t="shared" si="9"/>
        <v>-3282.2488586325003</v>
      </c>
      <c r="M13" s="66">
        <f t="shared" si="9"/>
        <v>-2873.6658308241904</v>
      </c>
      <c r="N13" s="66">
        <f t="shared" si="9"/>
        <v>-2467.3667322594602</v>
      </c>
      <c r="O13" s="66"/>
      <c r="P13" s="66"/>
      <c r="Q13" s="66"/>
      <c r="R13" s="66"/>
      <c r="S13" s="66"/>
      <c r="T13" s="66"/>
      <c r="U13" s="66"/>
      <c r="V13" s="66"/>
      <c r="W13" s="66"/>
      <c r="X13" s="66"/>
      <c r="Y13" s="66"/>
      <c r="Z13" s="66"/>
      <c r="AA13" s="66"/>
      <c r="AB13" s="66"/>
      <c r="AC13" s="66"/>
      <c r="AD13" s="66"/>
      <c r="AE13" s="66"/>
      <c r="AF13" s="66"/>
      <c r="AG13" s="66"/>
      <c r="AH13" s="66"/>
      <c r="AI13" s="66"/>
      <c r="AJ13" s="66"/>
      <c r="AK13" s="66"/>
    </row>
    <row r="14" spans="1:37" s="50" customFormat="1">
      <c r="A14" s="59" t="s">
        <v>10</v>
      </c>
      <c r="B14" s="49"/>
      <c r="C14" s="49"/>
      <c r="D14" s="69"/>
      <c r="E14" s="69"/>
      <c r="F14" s="69"/>
      <c r="G14" s="69"/>
      <c r="H14" s="69"/>
      <c r="I14" s="69"/>
      <c r="J14" s="69"/>
      <c r="K14" s="69"/>
      <c r="L14" s="69"/>
      <c r="M14" s="69"/>
      <c r="N14" s="69"/>
      <c r="O14" s="69"/>
      <c r="P14" s="69"/>
      <c r="Q14" s="69"/>
      <c r="R14" s="69"/>
      <c r="S14" s="69"/>
      <c r="T14" s="69"/>
      <c r="U14" s="69"/>
      <c r="V14" s="69"/>
      <c r="W14" s="69"/>
      <c r="X14" s="69"/>
      <c r="Y14" s="69"/>
      <c r="Z14" s="69"/>
      <c r="AA14" s="69"/>
      <c r="AB14" s="69"/>
      <c r="AC14" s="69"/>
      <c r="AD14" s="69"/>
      <c r="AE14" s="69"/>
      <c r="AF14" s="69"/>
      <c r="AG14" s="69"/>
      <c r="AH14" s="69"/>
      <c r="AI14" s="69"/>
      <c r="AJ14" s="69"/>
      <c r="AK14" s="69"/>
    </row>
    <row r="15" spans="1:37" s="50" customFormat="1">
      <c r="A15" s="59"/>
      <c r="B15" s="49"/>
      <c r="C15" s="49"/>
      <c r="D15" s="69"/>
      <c r="E15" s="69"/>
      <c r="F15" s="69"/>
      <c r="G15" s="69"/>
      <c r="H15" s="69"/>
      <c r="I15" s="69"/>
      <c r="J15" s="69"/>
      <c r="K15" s="69"/>
      <c r="L15" s="69"/>
      <c r="M15" s="69"/>
      <c r="N15" s="69"/>
      <c r="O15" s="69"/>
      <c r="P15" s="69"/>
      <c r="Q15" s="69"/>
      <c r="R15" s="69"/>
      <c r="S15" s="69"/>
      <c r="T15" s="69"/>
      <c r="U15" s="69"/>
      <c r="V15" s="69"/>
      <c r="W15" s="69"/>
      <c r="X15" s="69"/>
      <c r="Y15" s="69"/>
      <c r="Z15" s="69"/>
      <c r="AA15" s="69"/>
      <c r="AB15" s="69"/>
      <c r="AC15" s="69"/>
      <c r="AD15" s="69"/>
      <c r="AE15" s="69"/>
      <c r="AF15" s="69"/>
      <c r="AG15" s="69"/>
      <c r="AH15" s="69"/>
      <c r="AI15" s="69"/>
      <c r="AJ15" s="69"/>
      <c r="AK15" s="69"/>
    </row>
    <row r="16" spans="1:37" s="21" customFormat="1" ht="18">
      <c r="A16" s="133" t="s">
        <v>39</v>
      </c>
      <c r="B16" s="134"/>
      <c r="C16" s="134">
        <f>C10-C11-C12-C13+C14</f>
        <v>124521.40135500001</v>
      </c>
      <c r="D16" s="134">
        <f t="shared" ref="D16:I16" si="10">D10-D11-D12-D13+D14</f>
        <v>111865.3401019208</v>
      </c>
      <c r="E16" s="134">
        <f t="shared" si="10"/>
        <v>99393.246774347193</v>
      </c>
      <c r="F16" s="134">
        <f t="shared" si="10"/>
        <v>87090.865555173601</v>
      </c>
      <c r="G16" s="134">
        <f t="shared" si="10"/>
        <v>74945.977172595201</v>
      </c>
      <c r="H16" s="134">
        <f>H10-H11-H12-H13+H14</f>
        <v>62946.362354807199</v>
      </c>
      <c r="I16" s="134">
        <f t="shared" si="10"/>
        <v>51081.498951088804</v>
      </c>
      <c r="J16" s="134">
        <f t="shared" ref="J16:N16" si="11">J10-J11-J12-J13+J14</f>
        <v>39340.864810719198</v>
      </c>
      <c r="K16" s="134">
        <f t="shared" si="11"/>
        <v>27620.596123357598</v>
      </c>
      <c r="L16" s="134">
        <f t="shared" si="11"/>
        <v>42377.029823319659</v>
      </c>
      <c r="M16" s="134">
        <f>M10-M11-M12-M13+M14</f>
        <v>40341.523203051096</v>
      </c>
      <c r="N16" s="134">
        <f t="shared" si="11"/>
        <v>41317.394816284963</v>
      </c>
      <c r="O16" s="134"/>
      <c r="P16" s="134"/>
      <c r="Q16" s="134"/>
      <c r="R16" s="134"/>
      <c r="S16" s="134"/>
      <c r="T16" s="134"/>
      <c r="U16" s="134"/>
      <c r="V16" s="134"/>
      <c r="W16" s="134"/>
      <c r="X16" s="134"/>
      <c r="Y16" s="134"/>
      <c r="Z16" s="134"/>
      <c r="AA16" s="134"/>
      <c r="AB16" s="134"/>
      <c r="AC16" s="134"/>
      <c r="AD16" s="134"/>
      <c r="AE16" s="134"/>
      <c r="AF16" s="134"/>
      <c r="AG16" s="134"/>
      <c r="AH16" s="134"/>
      <c r="AI16" s="134"/>
      <c r="AJ16" s="134"/>
      <c r="AK16" s="134"/>
    </row>
    <row r="17" spans="1:37" s="50" customFormat="1" ht="19.5" customHeight="1">
      <c r="A17" s="59"/>
      <c r="B17" s="49"/>
      <c r="C17" s="49"/>
      <c r="D17" s="69"/>
      <c r="E17" s="69"/>
      <c r="F17" s="69"/>
      <c r="G17" s="69"/>
      <c r="H17" s="69"/>
      <c r="I17" s="69"/>
      <c r="J17" s="69"/>
      <c r="K17" s="69"/>
      <c r="L17" s="69"/>
      <c r="M17" s="69"/>
      <c r="N17" s="69"/>
      <c r="O17" s="69"/>
      <c r="P17" s="69"/>
      <c r="Q17" s="69"/>
      <c r="R17" s="69"/>
      <c r="S17" s="69"/>
      <c r="T17" s="69"/>
      <c r="U17" s="69"/>
      <c r="V17" s="69"/>
      <c r="W17" s="69"/>
      <c r="X17" s="69"/>
      <c r="Y17" s="69"/>
      <c r="Z17" s="69"/>
      <c r="AA17" s="69"/>
      <c r="AB17" s="69"/>
      <c r="AC17" s="69"/>
      <c r="AD17" s="69"/>
      <c r="AE17" s="69"/>
      <c r="AF17" s="69"/>
      <c r="AG17" s="69"/>
      <c r="AH17" s="69"/>
      <c r="AI17" s="69"/>
      <c r="AJ17" s="69"/>
      <c r="AK17" s="69"/>
    </row>
    <row r="18" spans="1:37" s="50" customFormat="1">
      <c r="A18" s="17" t="s">
        <v>109</v>
      </c>
      <c r="C18" s="71"/>
      <c r="D18" s="71"/>
      <c r="E18" s="186"/>
      <c r="F18" s="186"/>
      <c r="G18" s="186"/>
      <c r="H18" s="186"/>
      <c r="I18" s="186"/>
      <c r="J18" s="186"/>
      <c r="K18" s="186"/>
      <c r="L18" s="186"/>
      <c r="M18" s="186"/>
      <c r="N18" s="186"/>
      <c r="O18" s="186"/>
      <c r="P18" s="186"/>
      <c r="Q18" s="186"/>
      <c r="R18" s="186"/>
      <c r="S18" s="186"/>
      <c r="T18" s="186"/>
      <c r="U18" s="186"/>
      <c r="V18" s="186"/>
      <c r="W18" s="71"/>
      <c r="X18" s="71"/>
      <c r="Y18" s="71"/>
      <c r="Z18" s="71"/>
      <c r="AA18" s="71"/>
      <c r="AB18" s="71"/>
      <c r="AC18" s="71"/>
      <c r="AD18" s="71"/>
      <c r="AE18" s="71"/>
      <c r="AF18" s="71"/>
      <c r="AG18" s="71"/>
      <c r="AH18" s="71"/>
      <c r="AI18" s="71"/>
      <c r="AJ18" s="71"/>
      <c r="AK18" s="71"/>
    </row>
    <row r="19" spans="1:37" s="50" customFormat="1" ht="16.5" customHeight="1">
      <c r="A19" s="67" t="s">
        <v>184</v>
      </c>
      <c r="B19" s="123">
        <f>Input!B22</f>
        <v>0.1</v>
      </c>
      <c r="C19" s="72">
        <f>IF(C3-$C$3&lt;Input!$B$21,C6*$B$19,0)</f>
        <v>13600</v>
      </c>
      <c r="D19" s="72">
        <f>IF(D3-$C$3&lt;Input!$B$21,D6*$B$19,0)</f>
        <v>13600</v>
      </c>
      <c r="E19" s="72">
        <f>IF(E3-$C$3&lt;Input!$B$21,E6*$B$19,0)</f>
        <v>13600</v>
      </c>
      <c r="F19" s="72">
        <f>IF(F3-$C$3&lt;Input!$B$21,F6*$B$19,0)</f>
        <v>13600</v>
      </c>
      <c r="G19" s="72">
        <f>IF(G3-$C$3&lt;Input!$B$21,G6*$B$19,0)</f>
        <v>13600</v>
      </c>
      <c r="H19" s="72">
        <f>IF(H3-$C$3&lt;Input!$B$21,H6*$B$19,0)</f>
        <v>13600</v>
      </c>
      <c r="I19" s="72">
        <f>IF(I3-$C$3&lt;Input!$B$21,I6*$B$19,0)</f>
        <v>13600</v>
      </c>
      <c r="J19" s="72">
        <f>IF(J3-$C$3&lt;Input!$B$21,J6*$B$19,0)</f>
        <v>13600</v>
      </c>
      <c r="K19" s="72">
        <f>IF(K3-$C$3&lt;Input!$B$21,K6*$B$19,0)</f>
        <v>13600</v>
      </c>
      <c r="L19" s="72">
        <f>IF(L3-$C$3&lt;Input!$B$21,L6*$B$19,0)</f>
        <v>16491.7</v>
      </c>
      <c r="M19" s="72">
        <f>IF(M3-$C$3&lt;Input!$B$21,M6*$B$19,0)</f>
        <v>0</v>
      </c>
      <c r="N19" s="72">
        <f>IF(N3-$C$3&lt;Input!$B$21,N6*$B$19,0)</f>
        <v>0</v>
      </c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2"/>
      <c r="AA19" s="72"/>
      <c r="AB19" s="72"/>
      <c r="AC19" s="72"/>
      <c r="AD19" s="72"/>
      <c r="AE19" s="72"/>
      <c r="AF19" s="72"/>
      <c r="AG19" s="72"/>
      <c r="AH19" s="72"/>
      <c r="AI19" s="72"/>
      <c r="AJ19" s="72"/>
      <c r="AK19" s="72"/>
    </row>
    <row r="20" spans="1:37" s="50" customFormat="1">
      <c r="A20" s="67" t="s">
        <v>185</v>
      </c>
      <c r="B20" s="123"/>
      <c r="C20" s="72">
        <f>C19</f>
        <v>13600</v>
      </c>
      <c r="D20" s="69">
        <f t="shared" ref="D20:N20" si="12">C20+D19</f>
        <v>27200</v>
      </c>
      <c r="E20" s="69">
        <f t="shared" si="12"/>
        <v>40800</v>
      </c>
      <c r="F20" s="69">
        <f t="shared" si="12"/>
        <v>54400</v>
      </c>
      <c r="G20" s="69">
        <f t="shared" si="12"/>
        <v>68000</v>
      </c>
      <c r="H20" s="69">
        <f t="shared" si="12"/>
        <v>81600</v>
      </c>
      <c r="I20" s="69">
        <f t="shared" si="12"/>
        <v>95200</v>
      </c>
      <c r="J20" s="69">
        <f t="shared" si="12"/>
        <v>108800</v>
      </c>
      <c r="K20" s="69">
        <f t="shared" si="12"/>
        <v>122400</v>
      </c>
      <c r="L20" s="69">
        <f t="shared" si="12"/>
        <v>138891.70000000001</v>
      </c>
      <c r="M20" s="69">
        <f t="shared" si="12"/>
        <v>138891.70000000001</v>
      </c>
      <c r="N20" s="69">
        <f t="shared" si="12"/>
        <v>138891.70000000001</v>
      </c>
      <c r="O20" s="69"/>
      <c r="P20" s="69"/>
      <c r="Q20" s="69"/>
      <c r="R20" s="69"/>
      <c r="S20" s="69"/>
      <c r="T20" s="69"/>
      <c r="U20" s="69"/>
      <c r="V20" s="69"/>
      <c r="W20" s="69"/>
      <c r="X20" s="69"/>
      <c r="Y20" s="69"/>
      <c r="Z20" s="69"/>
      <c r="AA20" s="69"/>
      <c r="AB20" s="69"/>
      <c r="AC20" s="69"/>
      <c r="AD20" s="69"/>
      <c r="AE20" s="69"/>
      <c r="AF20" s="69"/>
      <c r="AG20" s="69"/>
      <c r="AH20" s="69"/>
      <c r="AI20" s="69"/>
      <c r="AJ20" s="69"/>
      <c r="AK20" s="69"/>
    </row>
    <row r="22" spans="1:37" s="50" customFormat="1">
      <c r="A22" s="67"/>
      <c r="B22" s="19"/>
      <c r="C22" s="69"/>
      <c r="D22" s="69"/>
      <c r="E22" s="69"/>
      <c r="F22" s="69"/>
      <c r="G22" s="69"/>
      <c r="H22" s="69"/>
      <c r="I22" s="69"/>
      <c r="J22" s="69"/>
      <c r="K22" s="69"/>
      <c r="L22" s="69"/>
      <c r="M22" s="69"/>
      <c r="N22" s="69"/>
      <c r="O22" s="69"/>
      <c r="P22" s="69"/>
      <c r="Q22" s="69"/>
      <c r="R22" s="69"/>
      <c r="S22" s="69"/>
      <c r="T22" s="69"/>
      <c r="U22" s="69"/>
      <c r="V22" s="69"/>
      <c r="W22" s="69"/>
      <c r="X22" s="69"/>
      <c r="Y22" s="69"/>
      <c r="Z22" s="69"/>
      <c r="AA22" s="69"/>
      <c r="AB22" s="69"/>
      <c r="AC22" s="69"/>
      <c r="AD22" s="69"/>
      <c r="AE22" s="69"/>
      <c r="AF22" s="69"/>
      <c r="AG22" s="69"/>
      <c r="AH22" s="69"/>
      <c r="AI22" s="69"/>
      <c r="AJ22" s="69"/>
      <c r="AK22" s="69"/>
    </row>
    <row r="23" spans="1:37" s="50" customFormat="1">
      <c r="A23" s="18" t="s">
        <v>2</v>
      </c>
      <c r="B23" s="20"/>
      <c r="C23" s="73"/>
      <c r="D23" s="70"/>
    </row>
    <row r="24" spans="1:37" s="50" customFormat="1">
      <c r="A24" s="67" t="s">
        <v>131</v>
      </c>
      <c r="B24" s="49"/>
      <c r="C24" s="49">
        <f t="shared" ref="C24:I24" si="13">C4</f>
        <v>0</v>
      </c>
      <c r="D24" s="49">
        <f>D4</f>
        <v>0</v>
      </c>
      <c r="E24" s="49">
        <f t="shared" si="13"/>
        <v>0</v>
      </c>
      <c r="F24" s="49">
        <f t="shared" si="13"/>
        <v>0</v>
      </c>
      <c r="G24" s="49">
        <f t="shared" si="13"/>
        <v>0</v>
      </c>
      <c r="H24" s="49">
        <f t="shared" si="13"/>
        <v>0</v>
      </c>
      <c r="I24" s="49">
        <f t="shared" si="13"/>
        <v>0</v>
      </c>
      <c r="J24" s="49">
        <f t="shared" ref="J24:N24" si="14">J4</f>
        <v>0</v>
      </c>
      <c r="K24" s="49">
        <f t="shared" si="14"/>
        <v>0</v>
      </c>
      <c r="L24" s="49">
        <f t="shared" si="14"/>
        <v>28917</v>
      </c>
      <c r="M24" s="49">
        <f t="shared" si="14"/>
        <v>0</v>
      </c>
      <c r="N24" s="49">
        <f t="shared" si="14"/>
        <v>3000</v>
      </c>
      <c r="O24" s="49"/>
      <c r="P24" s="49"/>
      <c r="Q24" s="49"/>
      <c r="R24" s="49"/>
      <c r="S24" s="49"/>
      <c r="T24" s="49"/>
      <c r="U24" s="49"/>
      <c r="V24" s="49"/>
      <c r="W24" s="49"/>
      <c r="X24" s="49"/>
      <c r="Y24" s="49"/>
      <c r="Z24" s="49"/>
      <c r="AA24" s="49"/>
      <c r="AB24" s="49"/>
      <c r="AC24" s="49"/>
      <c r="AD24" s="49"/>
      <c r="AE24" s="49"/>
      <c r="AF24" s="49"/>
      <c r="AG24" s="49"/>
      <c r="AH24" s="49"/>
      <c r="AI24" s="49"/>
      <c r="AJ24" s="49"/>
      <c r="AK24" s="49"/>
    </row>
    <row r="25" spans="1:37" s="50" customFormat="1">
      <c r="A25" s="67" t="s">
        <v>132</v>
      </c>
      <c r="B25" s="49"/>
      <c r="C25" s="49">
        <f>B6</f>
        <v>136000</v>
      </c>
      <c r="D25" s="49">
        <f>IF(D26=1,$B$5,0)</f>
        <v>0</v>
      </c>
      <c r="E25" s="49">
        <f>IF(E26=1,$B$5,0)</f>
        <v>0</v>
      </c>
      <c r="F25" s="49">
        <f>IF(F26=1,$B$5,0)</f>
        <v>0</v>
      </c>
      <c r="G25" s="49">
        <f>IF(G26=1,$B$5,0)</f>
        <v>0</v>
      </c>
      <c r="H25" s="49">
        <f t="shared" ref="H25:N25" si="15">IF(H26=1,$B$5,0)</f>
        <v>0</v>
      </c>
      <c r="I25" s="49">
        <f t="shared" si="15"/>
        <v>0</v>
      </c>
      <c r="J25" s="49">
        <f t="shared" si="15"/>
        <v>0</v>
      </c>
      <c r="K25" s="49">
        <f t="shared" si="15"/>
        <v>0</v>
      </c>
      <c r="L25" s="49">
        <f t="shared" si="15"/>
        <v>0</v>
      </c>
      <c r="M25" s="49">
        <f t="shared" si="15"/>
        <v>0</v>
      </c>
      <c r="N25" s="49">
        <f t="shared" si="15"/>
        <v>0</v>
      </c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49"/>
      <c r="AB25" s="49"/>
      <c r="AC25" s="49"/>
      <c r="AD25" s="49"/>
      <c r="AE25" s="49"/>
      <c r="AF25" s="49"/>
      <c r="AG25" s="49"/>
      <c r="AH25" s="49"/>
      <c r="AI25" s="49"/>
      <c r="AJ25" s="49"/>
      <c r="AK25" s="49"/>
    </row>
    <row r="26" spans="1:37" s="50" customFormat="1">
      <c r="A26" s="74" t="s">
        <v>11</v>
      </c>
      <c r="B26" s="74"/>
      <c r="C26" s="74">
        <v>1</v>
      </c>
      <c r="D26" s="74">
        <v>2</v>
      </c>
      <c r="E26" s="74">
        <v>3</v>
      </c>
      <c r="F26" s="74">
        <v>4</v>
      </c>
      <c r="G26" s="74">
        <v>5</v>
      </c>
      <c r="H26" s="74">
        <v>6</v>
      </c>
      <c r="I26" s="74">
        <v>7</v>
      </c>
      <c r="J26" s="74">
        <v>8</v>
      </c>
      <c r="K26" s="74">
        <v>9</v>
      </c>
      <c r="L26" s="74">
        <v>10</v>
      </c>
      <c r="M26" s="74">
        <v>11</v>
      </c>
      <c r="N26" s="74">
        <v>12</v>
      </c>
      <c r="O26" s="74"/>
      <c r="P26" s="74"/>
      <c r="Q26" s="74"/>
      <c r="R26" s="74"/>
      <c r="S26" s="74"/>
      <c r="T26" s="74"/>
      <c r="U26" s="74"/>
      <c r="V26" s="74"/>
      <c r="W26" s="74"/>
      <c r="X26" s="74"/>
      <c r="Y26" s="74"/>
      <c r="Z26" s="74"/>
      <c r="AA26" s="74"/>
      <c r="AB26" s="74"/>
      <c r="AC26" s="74"/>
      <c r="AD26" s="74"/>
      <c r="AE26" s="74"/>
      <c r="AF26" s="74"/>
      <c r="AG26" s="74"/>
      <c r="AH26" s="74"/>
      <c r="AI26" s="74"/>
      <c r="AJ26" s="74"/>
      <c r="AK26" s="74"/>
    </row>
    <row r="27" spans="1:37" s="50" customFormat="1">
      <c r="A27" s="74" t="s">
        <v>1</v>
      </c>
      <c r="B27" s="113" t="str">
        <f>Input!B33</f>
        <v>20  YR MACRS</v>
      </c>
      <c r="C27" s="114" cm="1">
        <f t="array" ref="C27">_xlfn.XLOOKUP($B$27,MACRS!$B$1:$G$1,_xlfn.XLOOKUP('Rate Base - coal'!C26,MACRS!$A$2:$A$22,MACRS!$B$2:$G$22))</f>
        <v>3.7499999999999999E-2</v>
      </c>
      <c r="D27" s="114" cm="1">
        <f t="array" ref="D27">_xlfn.XLOOKUP($B$27,MACRS!$B$1:$G$1,_xlfn.XLOOKUP('Rate Base - coal'!D26,MACRS!$A$2:$A$22,MACRS!$B$2:$G$22))</f>
        <v>7.2190000000000004E-2</v>
      </c>
      <c r="E27" s="114" cm="1">
        <f t="array" ref="E27">_xlfn.XLOOKUP($B$27,MACRS!$B$1:$G$1,_xlfn.XLOOKUP('Rate Base - coal'!E26,MACRS!$A$2:$A$22,MACRS!$B$2:$G$22))</f>
        <v>6.6769999999999996E-2</v>
      </c>
      <c r="F27" s="114" cm="1">
        <f t="array" ref="F27">_xlfn.XLOOKUP($B$27,MACRS!$B$1:$G$1,_xlfn.XLOOKUP('Rate Base - coal'!F26,MACRS!$A$2:$A$22,MACRS!$B$2:$G$22))</f>
        <v>6.1769999999999999E-2</v>
      </c>
      <c r="G27" s="114" cm="1">
        <f t="array" ref="G27">_xlfn.XLOOKUP($B$27,MACRS!$B$1:$G$1,_xlfn.XLOOKUP('Rate Base - coal'!G26,MACRS!$A$2:$A$22,MACRS!$B$2:$G$22))</f>
        <v>5.713E-2</v>
      </c>
      <c r="H27" s="114" cm="1">
        <f t="array" ref="H27">_xlfn.XLOOKUP($B$27,MACRS!$B$1:$G$1,_xlfn.XLOOKUP('Rate Base - coal'!H26,MACRS!$A$2:$A$22,MACRS!$B$2:$G$22))</f>
        <v>5.2850000000000001E-2</v>
      </c>
      <c r="I27" s="114" cm="1">
        <f t="array" ref="I27">_xlfn.XLOOKUP($B$27,MACRS!$B$1:$G$1,_xlfn.XLOOKUP('Rate Base - coal'!I26,MACRS!$A$2:$A$22,MACRS!$B$2:$G$22))</f>
        <v>4.888E-2</v>
      </c>
      <c r="J27" s="114" cm="1">
        <f t="array" ref="J27">_xlfn.XLOOKUP($B$27,MACRS!$B$1:$G$1,_xlfn.XLOOKUP('Rate Base - coal'!J26,MACRS!$A$2:$A$22,MACRS!$B$2:$G$22))</f>
        <v>4.5220000000000003E-2</v>
      </c>
      <c r="K27" s="114" cm="1">
        <f t="array" ref="K27">_xlfn.XLOOKUP($B$27,MACRS!$B$1:$G$1,_xlfn.XLOOKUP('Rate Base - coal'!K26,MACRS!$A$2:$A$22,MACRS!$B$2:$G$22))</f>
        <v>4.462E-2</v>
      </c>
      <c r="L27" s="114" cm="1">
        <f t="array" ref="L27">_xlfn.XLOOKUP($B$27,MACRS!$B$1:$G$1,_xlfn.XLOOKUP('Rate Base - coal'!L26,MACRS!$A$2:$A$22,MACRS!$B$2:$G$22))</f>
        <v>4.4609999999999997E-2</v>
      </c>
      <c r="M27" s="114" cm="1">
        <f t="array" ref="M27">_xlfn.XLOOKUP($B$27,MACRS!$B$1:$G$1,_xlfn.XLOOKUP('Rate Base - coal'!M26,MACRS!$A$2:$A$22,MACRS!$B$2:$G$22))</f>
        <v>4.462E-2</v>
      </c>
      <c r="N27" s="203" cm="1">
        <f t="array" ref="N27">_xlfn.XLOOKUP($B$27,MACRS!$B$1:$G$1,_xlfn.XLOOKUP('Rate Base - coal'!N26,MACRS!$A$2:$A$22,MACRS!$B$2:$G$22))</f>
        <v>4.4609999999999997E-2</v>
      </c>
      <c r="O27" s="114"/>
      <c r="P27" s="114"/>
      <c r="Q27" s="114"/>
      <c r="R27" s="114"/>
      <c r="S27" s="114"/>
      <c r="T27" s="114"/>
      <c r="U27" s="114"/>
      <c r="V27" s="114"/>
      <c r="W27" s="114"/>
      <c r="X27" s="114"/>
      <c r="Y27" s="114"/>
      <c r="Z27" s="114"/>
      <c r="AA27" s="114"/>
      <c r="AB27" s="114"/>
      <c r="AC27" s="114"/>
      <c r="AD27" s="114"/>
      <c r="AE27" s="114"/>
      <c r="AF27" s="114"/>
      <c r="AG27" s="114"/>
      <c r="AH27" s="114"/>
      <c r="AI27" s="114"/>
      <c r="AJ27" s="114"/>
      <c r="AK27" s="114"/>
    </row>
    <row r="28" spans="1:37" s="50" customFormat="1">
      <c r="A28" s="74" t="s">
        <v>71</v>
      </c>
      <c r="B28" s="74"/>
      <c r="C28" s="69">
        <f>($C$25+$C$24)*C$27</f>
        <v>5100</v>
      </c>
      <c r="D28" s="69">
        <f t="shared" ref="D28:N28" si="16">($C$25+$C$24)*D$27</f>
        <v>9817.84</v>
      </c>
      <c r="E28" s="69">
        <f t="shared" si="16"/>
        <v>9080.7199999999993</v>
      </c>
      <c r="F28" s="69">
        <f t="shared" si="16"/>
        <v>8400.7199999999993</v>
      </c>
      <c r="G28" s="69">
        <f t="shared" si="16"/>
        <v>7769.68</v>
      </c>
      <c r="H28" s="69">
        <f t="shared" si="16"/>
        <v>7187.6</v>
      </c>
      <c r="I28" s="69">
        <f t="shared" si="16"/>
        <v>6647.68</v>
      </c>
      <c r="J28" s="69">
        <f t="shared" si="16"/>
        <v>6149.92</v>
      </c>
      <c r="K28" s="69">
        <f t="shared" si="16"/>
        <v>6068.32</v>
      </c>
      <c r="L28" s="69">
        <f t="shared" si="16"/>
        <v>6066.9599999999991</v>
      </c>
      <c r="M28" s="69">
        <f t="shared" si="16"/>
        <v>6068.32</v>
      </c>
      <c r="N28" s="69">
        <f t="shared" si="16"/>
        <v>6066.9599999999991</v>
      </c>
      <c r="O28" s="69"/>
      <c r="P28" s="69"/>
      <c r="Q28" s="69"/>
      <c r="R28" s="69"/>
      <c r="S28" s="69"/>
      <c r="T28" s="69"/>
      <c r="U28" s="69"/>
      <c r="V28" s="69"/>
      <c r="W28" s="69"/>
      <c r="X28" s="69"/>
      <c r="Y28" s="69"/>
      <c r="Z28" s="69"/>
      <c r="AA28" s="69"/>
      <c r="AB28" s="69"/>
      <c r="AC28" s="69"/>
      <c r="AD28" s="69"/>
      <c r="AE28" s="69"/>
      <c r="AF28" s="69"/>
      <c r="AG28" s="69"/>
      <c r="AH28" s="69"/>
      <c r="AI28" s="69"/>
      <c r="AJ28" s="69"/>
      <c r="AK28" s="69"/>
    </row>
    <row r="29" spans="1:37" s="50" customFormat="1">
      <c r="A29" s="74" t="s">
        <v>72</v>
      </c>
      <c r="B29" s="74"/>
      <c r="C29" s="67"/>
      <c r="D29" s="69">
        <f>($D$24*C$27)</f>
        <v>0</v>
      </c>
      <c r="E29" s="69">
        <f t="shared" ref="E29:N29" si="17">($D$24*D$27)</f>
        <v>0</v>
      </c>
      <c r="F29" s="69">
        <f t="shared" si="17"/>
        <v>0</v>
      </c>
      <c r="G29" s="69">
        <f t="shared" si="17"/>
        <v>0</v>
      </c>
      <c r="H29" s="69">
        <f t="shared" si="17"/>
        <v>0</v>
      </c>
      <c r="I29" s="69">
        <f t="shared" si="17"/>
        <v>0</v>
      </c>
      <c r="J29" s="69">
        <f t="shared" si="17"/>
        <v>0</v>
      </c>
      <c r="K29" s="69">
        <f t="shared" si="17"/>
        <v>0</v>
      </c>
      <c r="L29" s="69">
        <f t="shared" si="17"/>
        <v>0</v>
      </c>
      <c r="M29" s="69">
        <f t="shared" si="17"/>
        <v>0</v>
      </c>
      <c r="N29" s="69">
        <f t="shared" si="17"/>
        <v>0</v>
      </c>
      <c r="O29" s="69"/>
      <c r="P29" s="69"/>
      <c r="Q29" s="69"/>
      <c r="R29" s="69"/>
      <c r="S29" s="69"/>
      <c r="T29" s="69"/>
      <c r="U29" s="69"/>
      <c r="V29" s="69"/>
      <c r="W29" s="69"/>
      <c r="X29" s="69"/>
      <c r="Y29" s="69"/>
      <c r="Z29" s="69"/>
      <c r="AA29" s="69"/>
      <c r="AB29" s="69"/>
      <c r="AC29" s="69"/>
      <c r="AD29" s="69"/>
      <c r="AE29" s="69"/>
      <c r="AF29" s="69"/>
      <c r="AG29" s="69"/>
      <c r="AH29" s="69"/>
      <c r="AI29" s="69"/>
      <c r="AJ29" s="69"/>
      <c r="AK29" s="69"/>
    </row>
    <row r="30" spans="1:37" s="50" customFormat="1">
      <c r="A30" s="74" t="s">
        <v>73</v>
      </c>
      <c r="B30" s="74"/>
      <c r="C30" s="67"/>
      <c r="D30" s="75"/>
      <c r="E30" s="69">
        <f t="shared" ref="E30:N30" si="18">$E$24*C27</f>
        <v>0</v>
      </c>
      <c r="F30" s="69">
        <f t="shared" si="18"/>
        <v>0</v>
      </c>
      <c r="G30" s="69">
        <f t="shared" si="18"/>
        <v>0</v>
      </c>
      <c r="H30" s="69">
        <f t="shared" si="18"/>
        <v>0</v>
      </c>
      <c r="I30" s="69">
        <f t="shared" si="18"/>
        <v>0</v>
      </c>
      <c r="J30" s="69">
        <f t="shared" si="18"/>
        <v>0</v>
      </c>
      <c r="K30" s="69">
        <f t="shared" si="18"/>
        <v>0</v>
      </c>
      <c r="L30" s="69">
        <f t="shared" si="18"/>
        <v>0</v>
      </c>
      <c r="M30" s="69">
        <f t="shared" si="18"/>
        <v>0</v>
      </c>
      <c r="N30" s="69">
        <f t="shared" si="18"/>
        <v>0</v>
      </c>
      <c r="O30" s="69"/>
      <c r="P30" s="69"/>
      <c r="Q30" s="69"/>
      <c r="R30" s="69"/>
      <c r="S30" s="69"/>
      <c r="T30" s="69"/>
      <c r="U30" s="69"/>
      <c r="V30" s="69"/>
      <c r="W30" s="69"/>
      <c r="X30" s="69"/>
      <c r="Y30" s="69"/>
      <c r="Z30" s="69"/>
      <c r="AA30" s="69"/>
      <c r="AB30" s="69"/>
      <c r="AC30" s="69"/>
      <c r="AD30" s="69"/>
      <c r="AE30" s="69"/>
      <c r="AF30" s="69"/>
      <c r="AG30" s="69"/>
      <c r="AH30" s="69"/>
      <c r="AI30" s="69"/>
      <c r="AJ30" s="69"/>
      <c r="AK30" s="69"/>
    </row>
    <row r="31" spans="1:37" s="50" customFormat="1">
      <c r="A31" s="74" t="s">
        <v>74</v>
      </c>
      <c r="B31" s="74"/>
      <c r="C31" s="76"/>
      <c r="D31" s="77"/>
      <c r="E31" s="75"/>
      <c r="F31" s="69">
        <f t="shared" ref="F31:N31" si="19">$F$24*C27</f>
        <v>0</v>
      </c>
      <c r="G31" s="69">
        <f t="shared" si="19"/>
        <v>0</v>
      </c>
      <c r="H31" s="69">
        <f t="shared" si="19"/>
        <v>0</v>
      </c>
      <c r="I31" s="69">
        <f t="shared" si="19"/>
        <v>0</v>
      </c>
      <c r="J31" s="69">
        <f t="shared" si="19"/>
        <v>0</v>
      </c>
      <c r="K31" s="69">
        <f t="shared" si="19"/>
        <v>0</v>
      </c>
      <c r="L31" s="69">
        <f t="shared" si="19"/>
        <v>0</v>
      </c>
      <c r="M31" s="69">
        <f t="shared" si="19"/>
        <v>0</v>
      </c>
      <c r="N31" s="69">
        <f t="shared" si="19"/>
        <v>0</v>
      </c>
      <c r="O31" s="69"/>
      <c r="P31" s="69"/>
      <c r="Q31" s="69"/>
      <c r="R31" s="69"/>
      <c r="S31" s="69"/>
      <c r="T31" s="69"/>
      <c r="U31" s="69"/>
      <c r="V31" s="69"/>
      <c r="W31" s="69"/>
      <c r="X31" s="69"/>
      <c r="Y31" s="69"/>
      <c r="Z31" s="69"/>
      <c r="AA31" s="69"/>
      <c r="AB31" s="69"/>
      <c r="AC31" s="69"/>
      <c r="AD31" s="69"/>
      <c r="AE31" s="69"/>
      <c r="AF31" s="69"/>
      <c r="AG31" s="69"/>
      <c r="AH31" s="69"/>
      <c r="AI31" s="69"/>
      <c r="AJ31" s="69"/>
      <c r="AK31" s="69"/>
    </row>
    <row r="32" spans="1:37" s="50" customFormat="1">
      <c r="A32" s="74" t="s">
        <v>75</v>
      </c>
      <c r="B32" s="74"/>
      <c r="C32" s="76"/>
      <c r="D32" s="75"/>
      <c r="E32" s="75"/>
      <c r="F32" s="75"/>
      <c r="G32" s="69">
        <f t="shared" ref="G32:N32" si="20">$G$24*C27</f>
        <v>0</v>
      </c>
      <c r="H32" s="69">
        <f t="shared" si="20"/>
        <v>0</v>
      </c>
      <c r="I32" s="69">
        <f t="shared" si="20"/>
        <v>0</v>
      </c>
      <c r="J32" s="69">
        <f t="shared" si="20"/>
        <v>0</v>
      </c>
      <c r="K32" s="69">
        <f t="shared" si="20"/>
        <v>0</v>
      </c>
      <c r="L32" s="69">
        <f t="shared" si="20"/>
        <v>0</v>
      </c>
      <c r="M32" s="69">
        <f t="shared" si="20"/>
        <v>0</v>
      </c>
      <c r="N32" s="69">
        <f t="shared" si="20"/>
        <v>0</v>
      </c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</row>
    <row r="33" spans="1:37" s="50" customFormat="1">
      <c r="A33" s="74" t="s">
        <v>76</v>
      </c>
      <c r="B33" s="74"/>
      <c r="C33" s="76"/>
      <c r="D33" s="75"/>
      <c r="E33" s="75"/>
      <c r="F33" s="75"/>
      <c r="G33" s="75"/>
      <c r="H33" s="69">
        <f t="shared" ref="H33:N33" si="21">$H$24*C$27</f>
        <v>0</v>
      </c>
      <c r="I33" s="69">
        <f t="shared" si="21"/>
        <v>0</v>
      </c>
      <c r="J33" s="69">
        <f t="shared" si="21"/>
        <v>0</v>
      </c>
      <c r="K33" s="69">
        <f t="shared" si="21"/>
        <v>0</v>
      </c>
      <c r="L33" s="69">
        <f t="shared" si="21"/>
        <v>0</v>
      </c>
      <c r="M33" s="69">
        <f t="shared" si="21"/>
        <v>0</v>
      </c>
      <c r="N33" s="69">
        <f t="shared" si="21"/>
        <v>0</v>
      </c>
      <c r="O33" s="69"/>
      <c r="P33" s="69"/>
      <c r="Q33" s="69"/>
      <c r="R33" s="69"/>
      <c r="S33" s="69"/>
      <c r="T33" s="69"/>
      <c r="U33" s="69"/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</row>
    <row r="34" spans="1:37" s="50" customFormat="1">
      <c r="A34" s="74" t="s">
        <v>77</v>
      </c>
      <c r="B34" s="74"/>
      <c r="C34" s="76"/>
      <c r="D34" s="75"/>
      <c r="E34" s="75"/>
      <c r="F34" s="75"/>
      <c r="G34" s="75"/>
      <c r="H34" s="75"/>
      <c r="I34" s="69">
        <f>$I$24*C$27</f>
        <v>0</v>
      </c>
      <c r="J34" s="69">
        <f>$I$24*D$27</f>
        <v>0</v>
      </c>
      <c r="K34" s="69">
        <f t="shared" ref="K34:N34" si="22">$I$24*E$27</f>
        <v>0</v>
      </c>
      <c r="L34" s="69">
        <f t="shared" si="22"/>
        <v>0</v>
      </c>
      <c r="M34" s="69">
        <f t="shared" si="22"/>
        <v>0</v>
      </c>
      <c r="N34" s="69">
        <f t="shared" si="22"/>
        <v>0</v>
      </c>
      <c r="O34" s="69"/>
      <c r="P34" s="69"/>
      <c r="Q34" s="69"/>
      <c r="R34" s="69"/>
      <c r="S34" s="69"/>
      <c r="T34" s="69"/>
      <c r="U34" s="69"/>
      <c r="V34" s="69"/>
      <c r="W34" s="69"/>
      <c r="X34" s="69"/>
      <c r="Y34" s="69"/>
      <c r="Z34" s="69"/>
      <c r="AA34" s="69"/>
      <c r="AB34" s="69"/>
      <c r="AC34" s="69"/>
      <c r="AD34" s="69"/>
      <c r="AE34" s="69"/>
      <c r="AF34" s="69"/>
      <c r="AG34" s="69"/>
      <c r="AH34" s="69"/>
      <c r="AI34" s="69"/>
      <c r="AJ34" s="69"/>
      <c r="AK34" s="69"/>
    </row>
    <row r="35" spans="1:37" s="50" customFormat="1">
      <c r="A35" s="74" t="s">
        <v>78</v>
      </c>
      <c r="B35" s="74"/>
      <c r="C35" s="76"/>
      <c r="D35" s="75"/>
      <c r="E35" s="75"/>
      <c r="F35" s="75"/>
      <c r="G35" s="75"/>
      <c r="H35" s="75"/>
      <c r="I35" s="75"/>
      <c r="J35" s="69">
        <f>$J$24*C$27</f>
        <v>0</v>
      </c>
      <c r="K35" s="69">
        <f t="shared" ref="K35:N35" si="23">$J$24*D$27</f>
        <v>0</v>
      </c>
      <c r="L35" s="69">
        <f t="shared" si="23"/>
        <v>0</v>
      </c>
      <c r="M35" s="69">
        <f t="shared" si="23"/>
        <v>0</v>
      </c>
      <c r="N35" s="69">
        <f t="shared" si="23"/>
        <v>0</v>
      </c>
      <c r="O35" s="75"/>
      <c r="P35" s="75"/>
      <c r="Q35" s="75"/>
      <c r="R35" s="75"/>
      <c r="S35" s="75"/>
      <c r="T35" s="75"/>
      <c r="U35" s="75"/>
      <c r="V35" s="75"/>
      <c r="W35" s="75"/>
      <c r="X35" s="75"/>
      <c r="Y35" s="75"/>
      <c r="Z35" s="75"/>
      <c r="AA35" s="75"/>
      <c r="AB35" s="75"/>
      <c r="AC35" s="75"/>
      <c r="AD35" s="75"/>
      <c r="AE35" s="75"/>
      <c r="AF35" s="75"/>
      <c r="AG35" s="75"/>
      <c r="AH35" s="75"/>
      <c r="AI35" s="75"/>
      <c r="AJ35" s="75"/>
      <c r="AK35" s="69"/>
    </row>
    <row r="36" spans="1:37" s="50" customFormat="1">
      <c r="A36" s="74" t="s">
        <v>79</v>
      </c>
      <c r="B36" s="74"/>
      <c r="C36" s="67"/>
      <c r="D36" s="75"/>
      <c r="E36" s="75"/>
      <c r="F36" s="75"/>
      <c r="G36" s="75"/>
      <c r="H36" s="75"/>
      <c r="I36" s="75"/>
      <c r="J36" s="75"/>
      <c r="K36" s="69">
        <f>$K$24*C$27</f>
        <v>0</v>
      </c>
      <c r="L36" s="69">
        <f t="shared" ref="L36:N36" si="24">$K$24*D$27</f>
        <v>0</v>
      </c>
      <c r="M36" s="69">
        <f t="shared" si="24"/>
        <v>0</v>
      </c>
      <c r="N36" s="69">
        <f t="shared" si="24"/>
        <v>0</v>
      </c>
      <c r="O36" s="75"/>
      <c r="P36" s="75"/>
      <c r="Q36" s="75"/>
      <c r="R36" s="75"/>
      <c r="S36" s="75"/>
      <c r="T36" s="75"/>
      <c r="U36" s="75"/>
      <c r="V36" s="75"/>
      <c r="W36" s="75"/>
      <c r="X36" s="75"/>
      <c r="Y36" s="75"/>
      <c r="Z36" s="75"/>
      <c r="AA36" s="75"/>
      <c r="AB36" s="75"/>
      <c r="AC36" s="75"/>
      <c r="AD36" s="75"/>
      <c r="AE36" s="75"/>
      <c r="AF36" s="75"/>
      <c r="AG36" s="75"/>
      <c r="AH36" s="75"/>
      <c r="AI36" s="75"/>
      <c r="AJ36" s="75"/>
      <c r="AK36" s="69"/>
    </row>
    <row r="37" spans="1:37" s="50" customFormat="1">
      <c r="A37" s="74" t="s">
        <v>80</v>
      </c>
      <c r="B37" s="74"/>
      <c r="C37" s="67"/>
      <c r="D37" s="75"/>
      <c r="E37" s="75"/>
      <c r="F37" s="75"/>
      <c r="G37" s="75"/>
      <c r="H37" s="75"/>
      <c r="I37" s="75"/>
      <c r="J37" s="75"/>
      <c r="K37" s="75"/>
      <c r="L37" s="69">
        <f>$L$24*C$27</f>
        <v>1084.3875</v>
      </c>
      <c r="M37" s="69">
        <f t="shared" ref="M37:N37" si="25">$L$24*D$27</f>
        <v>2087.5182300000001</v>
      </c>
      <c r="N37" s="69">
        <f t="shared" si="25"/>
        <v>1930.7880899999998</v>
      </c>
      <c r="O37" s="75"/>
      <c r="P37" s="75"/>
      <c r="Q37" s="75"/>
      <c r="R37" s="75"/>
      <c r="S37" s="75"/>
      <c r="T37" s="75"/>
      <c r="U37" s="75"/>
      <c r="V37" s="75"/>
      <c r="W37" s="75"/>
      <c r="X37" s="75"/>
      <c r="Y37" s="75"/>
      <c r="Z37" s="75"/>
      <c r="AA37" s="75"/>
      <c r="AB37" s="75"/>
      <c r="AC37" s="75"/>
      <c r="AD37" s="75"/>
      <c r="AE37" s="75"/>
      <c r="AF37" s="75"/>
      <c r="AG37" s="75"/>
      <c r="AH37" s="75"/>
      <c r="AI37" s="75"/>
      <c r="AJ37" s="75"/>
      <c r="AK37" s="69"/>
    </row>
    <row r="38" spans="1:37" s="50" customFormat="1">
      <c r="A38" s="74" t="s">
        <v>81</v>
      </c>
      <c r="B38" s="74"/>
      <c r="C38" s="67"/>
      <c r="D38" s="75"/>
      <c r="E38" s="75"/>
      <c r="F38" s="75"/>
      <c r="G38" s="75"/>
      <c r="H38" s="75"/>
      <c r="I38" s="75"/>
      <c r="J38" s="75"/>
      <c r="K38" s="75"/>
      <c r="L38" s="75"/>
      <c r="M38" s="69">
        <f>$M$24*C$27</f>
        <v>0</v>
      </c>
      <c r="N38" s="69">
        <f>$M$24*D$27</f>
        <v>0</v>
      </c>
      <c r="O38" s="75"/>
      <c r="P38" s="75"/>
      <c r="Q38" s="75"/>
      <c r="R38" s="75"/>
      <c r="S38" s="75"/>
      <c r="T38" s="75"/>
      <c r="U38" s="75"/>
      <c r="V38" s="75"/>
      <c r="W38" s="75"/>
      <c r="X38" s="75"/>
      <c r="Y38" s="75"/>
      <c r="Z38" s="75"/>
      <c r="AA38" s="75"/>
      <c r="AB38" s="75"/>
      <c r="AC38" s="75"/>
      <c r="AD38" s="75"/>
      <c r="AE38" s="75"/>
      <c r="AF38" s="75"/>
      <c r="AG38" s="75"/>
      <c r="AH38" s="75"/>
      <c r="AI38" s="75"/>
      <c r="AJ38" s="75"/>
      <c r="AK38" s="69"/>
    </row>
    <row r="39" spans="1:37" s="50" customFormat="1">
      <c r="A39" s="74" t="s">
        <v>82</v>
      </c>
      <c r="B39" s="74"/>
      <c r="C39" s="74"/>
      <c r="D39" s="74"/>
      <c r="E39" s="74"/>
      <c r="F39" s="74"/>
      <c r="G39" s="74"/>
      <c r="H39" s="74"/>
      <c r="I39" s="74"/>
      <c r="J39" s="74"/>
      <c r="K39" s="74"/>
      <c r="L39" s="74"/>
      <c r="M39" s="74"/>
      <c r="N39" s="69">
        <f>$N$24*C$27</f>
        <v>112.5</v>
      </c>
      <c r="O39" s="74"/>
      <c r="P39" s="74"/>
      <c r="Q39" s="74"/>
      <c r="R39" s="74"/>
      <c r="S39" s="74"/>
      <c r="T39" s="74"/>
      <c r="U39" s="74"/>
      <c r="V39" s="74"/>
      <c r="W39" s="74"/>
      <c r="X39" s="74"/>
      <c r="Y39" s="74"/>
      <c r="Z39" s="74"/>
      <c r="AA39" s="74"/>
      <c r="AB39" s="74"/>
      <c r="AC39" s="74"/>
      <c r="AD39" s="74"/>
      <c r="AE39" s="74"/>
      <c r="AF39" s="74"/>
      <c r="AG39" s="74"/>
      <c r="AH39" s="74"/>
      <c r="AI39" s="74"/>
      <c r="AJ39" s="74"/>
      <c r="AK39" s="69"/>
    </row>
    <row r="40" spans="1:37" s="50" customFormat="1">
      <c r="A40" s="74" t="s">
        <v>83</v>
      </c>
      <c r="B40" s="74"/>
      <c r="C40" s="67"/>
      <c r="D40" s="75"/>
      <c r="E40" s="75"/>
      <c r="F40" s="75"/>
      <c r="G40" s="75"/>
      <c r="H40" s="75"/>
      <c r="I40" s="75"/>
      <c r="J40" s="75"/>
      <c r="K40" s="75"/>
      <c r="L40" s="75"/>
      <c r="M40" s="75"/>
      <c r="N40" s="75"/>
      <c r="O40" s="75"/>
      <c r="P40" s="75"/>
      <c r="Q40" s="75"/>
      <c r="R40" s="75"/>
      <c r="S40" s="75"/>
      <c r="T40" s="75"/>
      <c r="U40" s="75"/>
      <c r="V40" s="75"/>
      <c r="W40" s="75"/>
      <c r="X40" s="75"/>
      <c r="Y40" s="75"/>
      <c r="Z40" s="75"/>
      <c r="AA40" s="75"/>
      <c r="AB40" s="75"/>
      <c r="AC40" s="75"/>
      <c r="AD40" s="75"/>
      <c r="AE40" s="75"/>
      <c r="AF40" s="75"/>
      <c r="AG40" s="75"/>
      <c r="AH40" s="75"/>
      <c r="AI40" s="75"/>
      <c r="AJ40" s="75"/>
      <c r="AK40" s="69"/>
    </row>
    <row r="41" spans="1:37" s="50" customFormat="1">
      <c r="A41" s="74" t="s">
        <v>84</v>
      </c>
      <c r="B41" s="74"/>
      <c r="C41" s="67"/>
      <c r="D41" s="75"/>
      <c r="E41" s="75"/>
      <c r="F41" s="75"/>
      <c r="G41" s="75"/>
      <c r="H41" s="75"/>
      <c r="I41" s="75"/>
      <c r="J41" s="75"/>
      <c r="K41" s="75"/>
      <c r="L41" s="75"/>
      <c r="M41" s="75"/>
      <c r="N41" s="75"/>
      <c r="O41" s="75"/>
      <c r="P41" s="75"/>
      <c r="Q41" s="75"/>
      <c r="R41" s="75"/>
      <c r="S41" s="75"/>
      <c r="T41" s="75"/>
      <c r="U41" s="75"/>
      <c r="V41" s="75"/>
      <c r="W41" s="75"/>
      <c r="X41" s="75"/>
      <c r="Y41" s="75"/>
      <c r="Z41" s="75"/>
      <c r="AA41" s="75"/>
      <c r="AB41" s="75"/>
      <c r="AC41" s="75"/>
      <c r="AD41" s="75"/>
      <c r="AE41" s="75"/>
      <c r="AF41" s="75"/>
      <c r="AG41" s="75"/>
      <c r="AH41" s="75"/>
      <c r="AI41" s="75"/>
      <c r="AJ41" s="75"/>
      <c r="AK41" s="69"/>
    </row>
    <row r="42" spans="1:37" s="50" customFormat="1">
      <c r="A42" s="74" t="s">
        <v>85</v>
      </c>
      <c r="B42" s="74"/>
      <c r="C42" s="67"/>
      <c r="D42" s="75"/>
      <c r="E42" s="75"/>
      <c r="F42" s="75"/>
      <c r="G42" s="75"/>
      <c r="H42" s="75"/>
      <c r="I42" s="75"/>
      <c r="J42" s="75"/>
      <c r="K42" s="75"/>
      <c r="L42" s="75"/>
      <c r="M42" s="75"/>
      <c r="N42" s="75"/>
      <c r="O42" s="75"/>
      <c r="P42" s="75"/>
      <c r="Q42" s="75"/>
      <c r="R42" s="75"/>
      <c r="S42" s="75"/>
      <c r="T42" s="75"/>
      <c r="U42" s="75"/>
      <c r="V42" s="75"/>
      <c r="W42" s="75"/>
      <c r="X42" s="75"/>
      <c r="Y42" s="75"/>
      <c r="Z42" s="75"/>
      <c r="AA42" s="75"/>
      <c r="AB42" s="75"/>
      <c r="AC42" s="75"/>
      <c r="AD42" s="75"/>
      <c r="AE42" s="75"/>
      <c r="AF42" s="75"/>
      <c r="AG42" s="75"/>
      <c r="AH42" s="75"/>
      <c r="AI42" s="75"/>
      <c r="AJ42" s="75"/>
      <c r="AK42" s="69"/>
    </row>
    <row r="43" spans="1:37" s="50" customFormat="1">
      <c r="A43" s="74" t="s">
        <v>86</v>
      </c>
      <c r="B43" s="74"/>
      <c r="C43" s="67"/>
      <c r="D43" s="75"/>
      <c r="E43" s="75"/>
      <c r="F43" s="75"/>
      <c r="G43" s="75"/>
      <c r="H43" s="75"/>
      <c r="I43" s="75"/>
      <c r="J43" s="75"/>
      <c r="K43" s="75"/>
      <c r="L43" s="75"/>
      <c r="M43" s="75"/>
      <c r="N43" s="75"/>
      <c r="O43" s="75"/>
      <c r="P43" s="75"/>
      <c r="Q43" s="75"/>
      <c r="R43" s="75"/>
      <c r="S43" s="75"/>
      <c r="T43" s="75"/>
      <c r="U43" s="75"/>
      <c r="V43" s="75"/>
      <c r="W43" s="75"/>
      <c r="X43" s="75"/>
      <c r="Y43" s="75"/>
      <c r="Z43" s="75"/>
      <c r="AA43" s="75"/>
      <c r="AB43" s="75"/>
      <c r="AC43" s="75"/>
      <c r="AD43" s="75"/>
      <c r="AE43" s="75"/>
      <c r="AF43" s="75"/>
      <c r="AG43" s="75"/>
      <c r="AH43" s="75"/>
      <c r="AI43" s="75"/>
      <c r="AJ43" s="75"/>
      <c r="AK43" s="69"/>
    </row>
    <row r="44" spans="1:37" s="50" customFormat="1">
      <c r="A44" s="74" t="s">
        <v>87</v>
      </c>
      <c r="B44" s="74"/>
      <c r="C44" s="67"/>
      <c r="D44" s="75"/>
      <c r="E44" s="75"/>
      <c r="F44" s="75"/>
      <c r="G44" s="75"/>
      <c r="H44" s="75"/>
      <c r="I44" s="75"/>
      <c r="J44" s="75"/>
      <c r="K44" s="75"/>
      <c r="L44" s="75"/>
      <c r="M44" s="75"/>
      <c r="N44" s="75"/>
      <c r="O44" s="75"/>
      <c r="P44" s="75"/>
      <c r="Q44" s="75"/>
      <c r="R44" s="75"/>
      <c r="S44" s="75"/>
      <c r="T44" s="75"/>
      <c r="U44" s="75"/>
      <c r="V44" s="75"/>
      <c r="W44" s="75"/>
      <c r="X44" s="75"/>
      <c r="Y44" s="75"/>
      <c r="Z44" s="75"/>
      <c r="AA44" s="75"/>
      <c r="AB44" s="75"/>
      <c r="AC44" s="75"/>
      <c r="AD44" s="75"/>
      <c r="AE44" s="75"/>
      <c r="AF44" s="75"/>
      <c r="AG44" s="75"/>
      <c r="AH44" s="75"/>
      <c r="AI44" s="75"/>
      <c r="AJ44" s="75"/>
      <c r="AK44" s="69"/>
    </row>
    <row r="45" spans="1:37" s="50" customFormat="1">
      <c r="A45" s="74" t="s">
        <v>88</v>
      </c>
      <c r="B45" s="74"/>
      <c r="C45" s="67"/>
      <c r="D45" s="75"/>
      <c r="E45" s="75"/>
      <c r="F45" s="75"/>
      <c r="G45" s="75"/>
      <c r="H45" s="75"/>
      <c r="I45" s="75"/>
      <c r="J45" s="75"/>
      <c r="K45" s="75"/>
      <c r="L45" s="75"/>
      <c r="M45" s="75"/>
      <c r="N45" s="75"/>
      <c r="O45" s="75"/>
      <c r="P45" s="75"/>
      <c r="Q45" s="75"/>
      <c r="R45" s="75"/>
      <c r="S45" s="75"/>
      <c r="T45" s="75"/>
      <c r="U45" s="75"/>
      <c r="V45" s="75"/>
      <c r="W45" s="75"/>
      <c r="X45" s="75"/>
      <c r="Y45" s="75"/>
      <c r="Z45" s="75"/>
      <c r="AA45" s="75"/>
      <c r="AB45" s="75"/>
      <c r="AC45" s="75"/>
      <c r="AD45" s="75"/>
      <c r="AE45" s="75"/>
      <c r="AF45" s="75"/>
      <c r="AG45" s="75"/>
      <c r="AH45" s="75"/>
      <c r="AI45" s="75"/>
      <c r="AJ45" s="75"/>
      <c r="AK45" s="69"/>
    </row>
    <row r="46" spans="1:37" s="50" customFormat="1">
      <c r="A46" s="74" t="s">
        <v>89</v>
      </c>
      <c r="B46" s="74"/>
      <c r="C46" s="67"/>
      <c r="D46" s="75"/>
      <c r="E46" s="75"/>
      <c r="F46" s="75"/>
      <c r="G46" s="75"/>
      <c r="H46" s="75"/>
      <c r="I46" s="75"/>
      <c r="J46" s="75"/>
      <c r="K46" s="75"/>
      <c r="L46" s="75"/>
      <c r="M46" s="75"/>
      <c r="N46" s="75"/>
      <c r="O46" s="75"/>
      <c r="P46" s="75"/>
      <c r="Q46" s="75"/>
      <c r="R46" s="75"/>
      <c r="S46" s="75"/>
      <c r="T46" s="75"/>
      <c r="U46" s="75"/>
      <c r="V46" s="75"/>
      <c r="W46" s="75"/>
      <c r="X46" s="75"/>
      <c r="Y46" s="75"/>
      <c r="Z46" s="75"/>
      <c r="AA46" s="75"/>
      <c r="AB46" s="75"/>
      <c r="AC46" s="75"/>
      <c r="AD46" s="75"/>
      <c r="AE46" s="75"/>
      <c r="AF46" s="75"/>
      <c r="AG46" s="75"/>
      <c r="AH46" s="75"/>
      <c r="AI46" s="75"/>
      <c r="AJ46" s="75"/>
      <c r="AK46" s="69"/>
    </row>
    <row r="47" spans="1:37" s="50" customFormat="1">
      <c r="A47" s="74" t="s">
        <v>90</v>
      </c>
      <c r="B47" s="74"/>
      <c r="C47" s="67"/>
      <c r="D47" s="75"/>
      <c r="E47" s="75"/>
      <c r="F47" s="75"/>
      <c r="G47" s="75"/>
      <c r="H47" s="75"/>
      <c r="I47" s="75"/>
      <c r="J47" s="75"/>
      <c r="K47" s="75"/>
      <c r="L47" s="75"/>
      <c r="M47" s="75"/>
      <c r="N47" s="75"/>
      <c r="O47" s="75"/>
      <c r="P47" s="75"/>
      <c r="Q47" s="75"/>
      <c r="R47" s="75"/>
      <c r="S47" s="75"/>
      <c r="T47" s="75"/>
      <c r="U47" s="75"/>
      <c r="V47" s="75"/>
      <c r="W47" s="75"/>
      <c r="X47" s="75"/>
      <c r="Y47" s="75"/>
      <c r="Z47" s="75"/>
      <c r="AA47" s="75"/>
      <c r="AB47" s="75"/>
      <c r="AC47" s="75"/>
      <c r="AD47" s="75"/>
      <c r="AE47" s="75"/>
      <c r="AF47" s="75"/>
      <c r="AG47" s="75"/>
      <c r="AH47" s="75"/>
      <c r="AI47" s="75"/>
      <c r="AJ47" s="75"/>
      <c r="AK47" s="69"/>
    </row>
    <row r="48" spans="1:37" s="50" customFormat="1">
      <c r="A48" s="74" t="s">
        <v>91</v>
      </c>
      <c r="B48" s="74"/>
      <c r="C48" s="67"/>
      <c r="D48" s="75"/>
      <c r="E48" s="75"/>
      <c r="F48" s="75"/>
      <c r="G48" s="75"/>
      <c r="H48" s="75"/>
      <c r="I48" s="75"/>
      <c r="J48" s="75"/>
      <c r="K48" s="75"/>
      <c r="L48" s="75"/>
      <c r="M48" s="75"/>
      <c r="N48" s="75"/>
      <c r="O48" s="75"/>
      <c r="P48" s="75"/>
      <c r="Q48" s="75"/>
      <c r="R48" s="75"/>
      <c r="S48" s="75"/>
      <c r="T48" s="75"/>
      <c r="U48" s="75"/>
      <c r="V48" s="75"/>
      <c r="W48" s="75"/>
      <c r="X48" s="75"/>
      <c r="Y48" s="75"/>
      <c r="Z48" s="75"/>
      <c r="AA48" s="75"/>
      <c r="AB48" s="75"/>
      <c r="AC48" s="75"/>
      <c r="AD48" s="75"/>
      <c r="AE48" s="75"/>
      <c r="AF48" s="75"/>
      <c r="AG48" s="75"/>
      <c r="AH48" s="75"/>
      <c r="AI48" s="75"/>
      <c r="AJ48" s="75"/>
      <c r="AK48" s="69"/>
    </row>
    <row r="49" spans="1:37" s="50" customFormat="1">
      <c r="A49" s="74" t="s">
        <v>92</v>
      </c>
      <c r="B49" s="74"/>
      <c r="C49" s="67"/>
      <c r="D49" s="75"/>
      <c r="E49" s="75"/>
      <c r="F49" s="75"/>
      <c r="G49" s="75"/>
      <c r="H49" s="75"/>
      <c r="I49" s="75"/>
      <c r="J49" s="75"/>
      <c r="K49" s="75"/>
      <c r="L49" s="75"/>
      <c r="M49" s="75"/>
      <c r="N49" s="75"/>
      <c r="O49" s="75"/>
      <c r="P49" s="75"/>
      <c r="Q49" s="75"/>
      <c r="R49" s="75"/>
      <c r="S49" s="75"/>
      <c r="T49" s="75"/>
      <c r="U49" s="75"/>
      <c r="V49" s="75"/>
      <c r="W49" s="75"/>
      <c r="X49" s="75"/>
      <c r="Y49" s="75"/>
      <c r="Z49" s="75"/>
      <c r="AA49" s="75"/>
      <c r="AB49" s="75"/>
      <c r="AC49" s="75"/>
      <c r="AD49" s="75"/>
      <c r="AE49" s="75"/>
      <c r="AF49" s="75"/>
      <c r="AG49" s="75"/>
      <c r="AH49" s="75"/>
      <c r="AI49" s="75"/>
      <c r="AJ49" s="75"/>
      <c r="AK49" s="69"/>
    </row>
    <row r="50" spans="1:37" s="50" customFormat="1">
      <c r="A50" s="74" t="s">
        <v>93</v>
      </c>
      <c r="B50" s="74"/>
      <c r="C50" s="67"/>
      <c r="D50" s="75"/>
      <c r="E50" s="75"/>
      <c r="F50" s="75"/>
      <c r="G50" s="75"/>
      <c r="H50" s="75"/>
      <c r="I50" s="75"/>
      <c r="J50" s="75"/>
      <c r="K50" s="75"/>
      <c r="L50" s="75"/>
      <c r="M50" s="75"/>
      <c r="N50" s="75"/>
      <c r="O50" s="75"/>
      <c r="P50" s="75"/>
      <c r="Q50" s="75"/>
      <c r="R50" s="75"/>
      <c r="S50" s="75"/>
      <c r="T50" s="75"/>
      <c r="U50" s="75"/>
      <c r="V50" s="75"/>
      <c r="W50" s="75"/>
      <c r="X50" s="75"/>
      <c r="Y50" s="75"/>
      <c r="Z50" s="75"/>
      <c r="AA50" s="75"/>
      <c r="AB50" s="75"/>
      <c r="AC50" s="75"/>
      <c r="AD50" s="75"/>
      <c r="AE50" s="75"/>
      <c r="AF50" s="75"/>
      <c r="AG50" s="75"/>
      <c r="AH50" s="75"/>
      <c r="AI50" s="75"/>
      <c r="AJ50" s="75"/>
      <c r="AK50" s="69"/>
    </row>
    <row r="51" spans="1:37" s="50" customFormat="1">
      <c r="A51" s="74" t="s">
        <v>94</v>
      </c>
      <c r="B51" s="74"/>
      <c r="C51" s="67"/>
      <c r="D51" s="75"/>
      <c r="E51" s="75"/>
      <c r="F51" s="75"/>
      <c r="G51" s="75"/>
      <c r="H51" s="75"/>
      <c r="I51" s="75"/>
      <c r="J51" s="75"/>
      <c r="K51" s="75"/>
      <c r="L51" s="75"/>
      <c r="M51" s="75"/>
      <c r="N51" s="75"/>
      <c r="O51" s="75"/>
      <c r="P51" s="75"/>
      <c r="Q51" s="75"/>
      <c r="R51" s="75"/>
      <c r="S51" s="75"/>
      <c r="T51" s="75"/>
      <c r="U51" s="75"/>
      <c r="V51" s="75"/>
      <c r="W51" s="75"/>
      <c r="X51" s="75"/>
      <c r="Y51" s="75"/>
      <c r="Z51" s="75"/>
      <c r="AA51" s="75"/>
      <c r="AB51" s="75"/>
      <c r="AC51" s="75"/>
      <c r="AD51" s="75"/>
      <c r="AE51" s="75"/>
      <c r="AF51" s="75"/>
      <c r="AG51" s="75"/>
      <c r="AH51" s="75"/>
      <c r="AI51" s="75"/>
      <c r="AJ51" s="75"/>
      <c r="AK51" s="69"/>
    </row>
    <row r="52" spans="1:37" s="50" customFormat="1">
      <c r="A52" s="74" t="s">
        <v>95</v>
      </c>
      <c r="B52" s="74"/>
      <c r="C52" s="67"/>
      <c r="D52" s="75"/>
      <c r="E52" s="75"/>
      <c r="F52" s="75"/>
      <c r="G52" s="75"/>
      <c r="H52" s="75"/>
      <c r="I52" s="75"/>
      <c r="J52" s="75"/>
      <c r="K52" s="75"/>
      <c r="L52" s="75"/>
      <c r="M52" s="75"/>
      <c r="N52" s="75"/>
      <c r="O52" s="75"/>
      <c r="P52" s="75"/>
      <c r="Q52" s="75"/>
      <c r="R52" s="75"/>
      <c r="S52" s="75"/>
      <c r="T52" s="75"/>
      <c r="U52" s="75"/>
      <c r="V52" s="75"/>
      <c r="W52" s="75"/>
      <c r="X52" s="75"/>
      <c r="Y52" s="75"/>
      <c r="Z52" s="75"/>
      <c r="AA52" s="75"/>
      <c r="AB52" s="75"/>
      <c r="AC52" s="75"/>
      <c r="AD52" s="75"/>
      <c r="AE52" s="75"/>
      <c r="AF52" s="75"/>
      <c r="AG52" s="75"/>
      <c r="AH52" s="75"/>
      <c r="AI52" s="75"/>
      <c r="AJ52" s="75"/>
      <c r="AK52" s="69"/>
    </row>
    <row r="53" spans="1:37" s="50" customFormat="1">
      <c r="A53" s="74" t="s">
        <v>96</v>
      </c>
      <c r="B53" s="74"/>
      <c r="C53" s="67"/>
      <c r="D53" s="75"/>
      <c r="E53" s="75"/>
      <c r="F53" s="75"/>
      <c r="G53" s="75"/>
      <c r="H53" s="75"/>
      <c r="I53" s="75"/>
      <c r="J53" s="75"/>
      <c r="K53" s="75"/>
      <c r="L53" s="75"/>
      <c r="M53" s="75"/>
      <c r="N53" s="75"/>
      <c r="O53" s="75"/>
      <c r="P53" s="75"/>
      <c r="Q53" s="75"/>
      <c r="R53" s="75"/>
      <c r="S53" s="75"/>
      <c r="T53" s="75"/>
      <c r="U53" s="75"/>
      <c r="V53" s="75"/>
      <c r="W53" s="75"/>
      <c r="X53" s="75"/>
      <c r="Y53" s="75"/>
      <c r="Z53" s="75"/>
      <c r="AA53" s="75"/>
      <c r="AB53" s="75"/>
      <c r="AC53" s="75"/>
      <c r="AD53" s="75"/>
      <c r="AE53" s="75"/>
      <c r="AF53" s="75"/>
      <c r="AG53" s="75"/>
      <c r="AH53" s="75"/>
      <c r="AI53" s="75"/>
      <c r="AJ53" s="75"/>
      <c r="AK53" s="69"/>
    </row>
    <row r="54" spans="1:37" s="50" customFormat="1">
      <c r="A54" s="74" t="s">
        <v>97</v>
      </c>
      <c r="B54" s="74"/>
      <c r="C54" s="67"/>
      <c r="D54" s="75"/>
      <c r="E54" s="75"/>
      <c r="F54" s="75"/>
      <c r="G54" s="75"/>
      <c r="H54" s="75"/>
      <c r="I54" s="75"/>
      <c r="J54" s="75"/>
      <c r="K54" s="75"/>
      <c r="L54" s="75"/>
      <c r="M54" s="75"/>
      <c r="N54" s="75"/>
      <c r="O54" s="75"/>
      <c r="P54" s="75"/>
      <c r="Q54" s="75"/>
      <c r="R54" s="75"/>
      <c r="S54" s="75"/>
      <c r="T54" s="75"/>
      <c r="U54" s="75"/>
      <c r="V54" s="75"/>
      <c r="W54" s="75"/>
      <c r="X54" s="75"/>
      <c r="Y54" s="75"/>
      <c r="Z54" s="75"/>
      <c r="AA54" s="75"/>
      <c r="AB54" s="75"/>
      <c r="AC54" s="75"/>
      <c r="AD54" s="75"/>
      <c r="AE54" s="75"/>
      <c r="AF54" s="75"/>
      <c r="AG54" s="75"/>
      <c r="AH54" s="75"/>
      <c r="AI54" s="75"/>
      <c r="AJ54" s="75"/>
      <c r="AK54" s="69"/>
    </row>
    <row r="55" spans="1:37" s="50" customFormat="1">
      <c r="A55" s="74" t="s">
        <v>98</v>
      </c>
      <c r="B55" s="74"/>
      <c r="C55" s="67"/>
      <c r="D55" s="75"/>
      <c r="E55" s="75"/>
      <c r="F55" s="75"/>
      <c r="G55" s="75"/>
      <c r="H55" s="75"/>
      <c r="I55" s="75"/>
      <c r="J55" s="75"/>
      <c r="K55" s="75"/>
      <c r="L55" s="75"/>
      <c r="M55" s="75"/>
      <c r="N55" s="75"/>
      <c r="O55" s="75"/>
      <c r="P55" s="75"/>
      <c r="Q55" s="75"/>
      <c r="R55" s="75"/>
      <c r="S55" s="75"/>
      <c r="T55" s="75"/>
      <c r="U55" s="75"/>
      <c r="V55" s="75"/>
      <c r="W55" s="75"/>
      <c r="X55" s="75"/>
      <c r="Y55" s="75"/>
      <c r="Z55" s="75"/>
      <c r="AA55" s="75"/>
      <c r="AB55" s="75"/>
      <c r="AC55" s="75"/>
      <c r="AD55" s="75"/>
      <c r="AE55" s="75"/>
      <c r="AF55" s="75"/>
      <c r="AG55" s="75"/>
      <c r="AH55" s="75"/>
      <c r="AI55" s="75"/>
      <c r="AJ55" s="75"/>
      <c r="AK55" s="69"/>
    </row>
    <row r="56" spans="1:37" s="50" customFormat="1">
      <c r="A56" s="74" t="s">
        <v>99</v>
      </c>
      <c r="B56" s="74"/>
      <c r="C56" s="67"/>
      <c r="D56" s="75"/>
      <c r="E56" s="75"/>
      <c r="F56" s="75"/>
      <c r="G56" s="75"/>
      <c r="H56" s="75"/>
      <c r="I56" s="75"/>
      <c r="J56" s="75"/>
      <c r="K56" s="75"/>
      <c r="L56" s="75"/>
      <c r="M56" s="75"/>
      <c r="N56" s="75"/>
      <c r="O56" s="75"/>
      <c r="P56" s="75"/>
      <c r="Q56" s="75"/>
      <c r="R56" s="75"/>
      <c r="S56" s="75"/>
      <c r="T56" s="75"/>
      <c r="U56" s="75"/>
      <c r="V56" s="75"/>
      <c r="W56" s="75"/>
      <c r="X56" s="75"/>
      <c r="Y56" s="75"/>
      <c r="Z56" s="75"/>
      <c r="AA56" s="75"/>
      <c r="AB56" s="75"/>
      <c r="AC56" s="75"/>
      <c r="AD56" s="75"/>
      <c r="AE56" s="75"/>
      <c r="AF56" s="75"/>
      <c r="AG56" s="75"/>
      <c r="AH56" s="75"/>
      <c r="AI56" s="75"/>
      <c r="AJ56" s="75"/>
      <c r="AK56" s="69"/>
    </row>
    <row r="57" spans="1:37" s="50" customFormat="1">
      <c r="A57" s="74" t="s">
        <v>100</v>
      </c>
      <c r="B57" s="67"/>
      <c r="C57" s="75"/>
      <c r="D57" s="75"/>
      <c r="E57" s="75"/>
      <c r="F57" s="75"/>
      <c r="G57" s="75"/>
      <c r="H57" s="75"/>
      <c r="I57" s="75"/>
      <c r="J57" s="75"/>
      <c r="K57" s="75"/>
      <c r="L57" s="75"/>
      <c r="M57" s="75"/>
      <c r="N57" s="75"/>
      <c r="O57" s="75"/>
      <c r="P57" s="75"/>
      <c r="Q57" s="75"/>
      <c r="R57" s="75"/>
      <c r="S57" s="75"/>
      <c r="T57" s="75"/>
      <c r="U57" s="75"/>
      <c r="V57" s="75"/>
      <c r="W57" s="75"/>
      <c r="X57" s="75"/>
      <c r="Y57" s="75"/>
      <c r="Z57" s="75"/>
      <c r="AA57" s="75"/>
      <c r="AB57" s="75"/>
      <c r="AC57" s="75"/>
      <c r="AD57" s="75"/>
      <c r="AE57" s="75"/>
      <c r="AF57" s="75"/>
      <c r="AG57" s="75"/>
      <c r="AH57" s="75"/>
      <c r="AI57" s="75"/>
      <c r="AJ57" s="75"/>
      <c r="AK57" s="69"/>
    </row>
    <row r="58" spans="1:37" s="50" customFormat="1">
      <c r="A58" s="74"/>
      <c r="B58" s="67"/>
      <c r="C58" s="75"/>
      <c r="D58" s="75"/>
      <c r="E58" s="75"/>
      <c r="F58" s="75"/>
      <c r="G58" s="75"/>
      <c r="H58" s="75"/>
      <c r="I58" s="75"/>
      <c r="J58" s="75"/>
      <c r="K58" s="75"/>
      <c r="L58" s="75"/>
      <c r="M58" s="75"/>
      <c r="N58" s="75"/>
      <c r="O58" s="75"/>
      <c r="P58" s="75"/>
      <c r="Q58" s="75"/>
      <c r="R58" s="75"/>
      <c r="S58" s="75"/>
      <c r="T58" s="75"/>
      <c r="U58" s="75"/>
      <c r="V58" s="75"/>
      <c r="W58" s="75"/>
      <c r="X58" s="75"/>
      <c r="Y58" s="75"/>
      <c r="Z58" s="75"/>
      <c r="AA58" s="75"/>
      <c r="AB58" s="75"/>
      <c r="AC58" s="75"/>
      <c r="AD58" s="75"/>
      <c r="AE58" s="75"/>
      <c r="AF58" s="75"/>
      <c r="AG58" s="75"/>
      <c r="AH58" s="75"/>
      <c r="AI58" s="75"/>
      <c r="AJ58" s="75"/>
      <c r="AK58" s="69"/>
    </row>
    <row r="59" spans="1:37" s="50" customFormat="1">
      <c r="A59" s="67" t="s">
        <v>9</v>
      </c>
      <c r="B59" s="69"/>
      <c r="C59" s="69">
        <f t="shared" ref="C59:I59" si="26">SUM(C28:C57)</f>
        <v>5100</v>
      </c>
      <c r="D59" s="69">
        <f t="shared" si="26"/>
        <v>9817.84</v>
      </c>
      <c r="E59" s="69">
        <f t="shared" si="26"/>
        <v>9080.7199999999993</v>
      </c>
      <c r="F59" s="69">
        <f t="shared" si="26"/>
        <v>8400.7199999999993</v>
      </c>
      <c r="G59" s="69">
        <f t="shared" si="26"/>
        <v>7769.68</v>
      </c>
      <c r="H59" s="69">
        <f t="shared" si="26"/>
        <v>7187.6</v>
      </c>
      <c r="I59" s="69">
        <f t="shared" si="26"/>
        <v>6647.68</v>
      </c>
      <c r="J59" s="69">
        <f t="shared" ref="J59:N59" si="27">SUM(J28:J57)</f>
        <v>6149.92</v>
      </c>
      <c r="K59" s="69">
        <f t="shared" si="27"/>
        <v>6068.32</v>
      </c>
      <c r="L59" s="69">
        <f t="shared" si="27"/>
        <v>7151.3474999999989</v>
      </c>
      <c r="M59" s="69">
        <f t="shared" si="27"/>
        <v>8155.8382299999994</v>
      </c>
      <c r="N59" s="69">
        <f t="shared" si="27"/>
        <v>8110.2480899999991</v>
      </c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</row>
    <row r="60" spans="1:37" s="50" customFormat="1">
      <c r="A60" s="67" t="s">
        <v>12</v>
      </c>
      <c r="B60" s="78"/>
      <c r="C60" s="78">
        <f>C59</f>
        <v>5100</v>
      </c>
      <c r="D60" s="69">
        <f t="shared" ref="D60:N60" si="28">D59+C60</f>
        <v>14917.84</v>
      </c>
      <c r="E60" s="69">
        <f t="shared" si="28"/>
        <v>23998.559999999998</v>
      </c>
      <c r="F60" s="69">
        <f t="shared" si="28"/>
        <v>32399.279999999999</v>
      </c>
      <c r="G60" s="69">
        <f t="shared" si="28"/>
        <v>40168.959999999999</v>
      </c>
      <c r="H60" s="69">
        <f t="shared" si="28"/>
        <v>47356.56</v>
      </c>
      <c r="I60" s="69">
        <f t="shared" si="28"/>
        <v>54004.24</v>
      </c>
      <c r="J60" s="69">
        <f t="shared" si="28"/>
        <v>60154.159999999996</v>
      </c>
      <c r="K60" s="69">
        <f t="shared" si="28"/>
        <v>66222.48</v>
      </c>
      <c r="L60" s="69">
        <f t="shared" si="28"/>
        <v>73373.827499999999</v>
      </c>
      <c r="M60" s="69">
        <f t="shared" si="28"/>
        <v>81529.665729999993</v>
      </c>
      <c r="N60" s="69">
        <f t="shared" si="28"/>
        <v>89639.913819999987</v>
      </c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  <c r="AK60" s="69"/>
    </row>
    <row r="61" spans="1:37" s="50" customFormat="1">
      <c r="A61" s="67"/>
      <c r="B61" s="67"/>
      <c r="C61" s="69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</row>
    <row r="62" spans="1:37" s="50" customFormat="1">
      <c r="A62" s="18" t="s">
        <v>8</v>
      </c>
      <c r="B62" s="67"/>
      <c r="C62" s="69"/>
      <c r="D62" s="69"/>
      <c r="E62" s="69"/>
      <c r="F62" s="69"/>
      <c r="G62" s="69"/>
      <c r="H62" s="69"/>
      <c r="I62" s="69"/>
      <c r="J62" s="69"/>
      <c r="K62" s="69"/>
      <c r="L62" s="69"/>
      <c r="M62" s="69"/>
      <c r="N62" s="69"/>
      <c r="O62" s="69"/>
      <c r="P62" s="69"/>
      <c r="Q62" s="69"/>
      <c r="R62" s="69"/>
      <c r="S62" s="69"/>
      <c r="T62" s="69"/>
      <c r="U62" s="69"/>
      <c r="V62" s="69"/>
      <c r="W62" s="69"/>
      <c r="X62" s="69"/>
      <c r="Y62" s="69"/>
      <c r="Z62" s="69"/>
      <c r="AA62" s="69"/>
      <c r="AB62" s="69"/>
      <c r="AC62" s="69"/>
      <c r="AD62" s="69"/>
      <c r="AE62" s="69"/>
      <c r="AF62" s="69"/>
      <c r="AG62" s="69"/>
      <c r="AH62" s="69"/>
      <c r="AI62" s="69"/>
      <c r="AJ62" s="69"/>
      <c r="AK62" s="69"/>
    </row>
    <row r="63" spans="1:37" s="50" customFormat="1" ht="12" customHeight="1">
      <c r="A63" s="67" t="s">
        <v>151</v>
      </c>
      <c r="B63" s="79"/>
      <c r="C63" s="79">
        <f>+(C59-C19)*Input!$B$35</f>
        <v>-1785</v>
      </c>
      <c r="D63" s="79">
        <f>+(D59-D19)*Input!$B$35</f>
        <v>-794.25359999999989</v>
      </c>
      <c r="E63" s="79">
        <f>+(E59-E19)*Input!$B$35</f>
        <v>-949.04880000000014</v>
      </c>
      <c r="F63" s="79">
        <f>+(F59-F19)*Input!$B$35</f>
        <v>-1091.8488000000002</v>
      </c>
      <c r="G63" s="79">
        <f>+(G59-G19)*Input!$B$35</f>
        <v>-1224.3671999999999</v>
      </c>
      <c r="H63" s="79">
        <f>+(H59-H19)*Input!$B$35</f>
        <v>-1346.6039999999998</v>
      </c>
      <c r="I63" s="79">
        <f>+(I59-I19)*Input!$B$35</f>
        <v>-1459.9871999999998</v>
      </c>
      <c r="J63" s="79">
        <f>+(J59-J19)*Input!$B$35</f>
        <v>-1564.5167999999999</v>
      </c>
      <c r="K63" s="79">
        <f>+(K59-K19)*Input!$B$35</f>
        <v>-1581.6528000000001</v>
      </c>
      <c r="L63" s="79">
        <f>+(L59-L19)*Input!$B$35</f>
        <v>-1961.4740250000002</v>
      </c>
      <c r="M63" s="79">
        <f>+(M59-M19)*Input!$B$35</f>
        <v>1712.7260282999998</v>
      </c>
      <c r="N63" s="79">
        <f>+(N59-N19)*Input!$B$35</f>
        <v>1703.1520988999998</v>
      </c>
      <c r="O63" s="79"/>
      <c r="P63" s="79"/>
      <c r="Q63" s="79"/>
      <c r="R63" s="79"/>
      <c r="S63" s="79"/>
      <c r="T63" s="79"/>
      <c r="U63" s="79"/>
      <c r="V63" s="79"/>
      <c r="W63" s="79"/>
      <c r="X63" s="79"/>
      <c r="Y63" s="79"/>
      <c r="Z63" s="79"/>
      <c r="AA63" s="79"/>
      <c r="AB63" s="79"/>
      <c r="AC63" s="79"/>
      <c r="AD63" s="79"/>
      <c r="AE63" s="79"/>
      <c r="AF63" s="79"/>
      <c r="AG63" s="79"/>
      <c r="AH63" s="79"/>
      <c r="AI63" s="79"/>
      <c r="AJ63" s="79"/>
      <c r="AK63" s="79"/>
    </row>
    <row r="64" spans="1:37" s="50" customFormat="1">
      <c r="A64" s="67" t="s">
        <v>5</v>
      </c>
      <c r="B64" s="69"/>
      <c r="C64" s="69">
        <f>C63</f>
        <v>-1785</v>
      </c>
      <c r="D64" s="94">
        <f t="shared" ref="D64:N64" si="29">C64+D63</f>
        <v>-2579.2536</v>
      </c>
      <c r="E64" s="94">
        <f t="shared" si="29"/>
        <v>-3528.3024</v>
      </c>
      <c r="F64" s="94">
        <f t="shared" si="29"/>
        <v>-4620.1512000000002</v>
      </c>
      <c r="G64" s="94">
        <f t="shared" si="29"/>
        <v>-5844.5183999999999</v>
      </c>
      <c r="H64" s="94">
        <f>G64+H63</f>
        <v>-7191.1224000000002</v>
      </c>
      <c r="I64" s="94">
        <f t="shared" si="29"/>
        <v>-8651.1095999999998</v>
      </c>
      <c r="J64" s="94">
        <f t="shared" si="29"/>
        <v>-10215.626399999999</v>
      </c>
      <c r="K64" s="94">
        <f t="shared" si="29"/>
        <v>-11797.279199999999</v>
      </c>
      <c r="L64" s="94">
        <f t="shared" si="29"/>
        <v>-13758.753224999999</v>
      </c>
      <c r="M64" s="94">
        <f t="shared" si="29"/>
        <v>-12046.027196699999</v>
      </c>
      <c r="N64" s="69">
        <f t="shared" si="29"/>
        <v>-10342.875097799999</v>
      </c>
      <c r="O64" s="94"/>
      <c r="P64" s="94"/>
      <c r="Q64" s="94"/>
      <c r="R64" s="94"/>
      <c r="S64" s="94"/>
      <c r="T64" s="94"/>
      <c r="U64" s="94"/>
      <c r="V64" s="94"/>
      <c r="W64" s="94"/>
      <c r="X64" s="94"/>
      <c r="Y64" s="94"/>
      <c r="Z64" s="94"/>
      <c r="AA64" s="94"/>
      <c r="AB64" s="94"/>
      <c r="AC64" s="94"/>
      <c r="AD64" s="94"/>
      <c r="AE64" s="94"/>
      <c r="AF64" s="94"/>
      <c r="AG64" s="94"/>
      <c r="AH64" s="94"/>
      <c r="AI64" s="94"/>
      <c r="AJ64" s="94"/>
      <c r="AK64" s="94"/>
    </row>
    <row r="65" spans="1:37" s="50" customFormat="1">
      <c r="A65" s="67" t="s">
        <v>152</v>
      </c>
      <c r="B65" s="69"/>
      <c r="C65" s="69">
        <f>+(C59-C19)*Input!$B$34</f>
        <v>-425.8245</v>
      </c>
      <c r="D65" s="69">
        <f>+(D59-D19)*Input!$B$34</f>
        <v>-189.47486952</v>
      </c>
      <c r="E65" s="69">
        <f>+(E59-E19)*Input!$B$34</f>
        <v>-226.40237016000003</v>
      </c>
      <c r="F65" s="69">
        <f>+(F59-F19)*Input!$B$34</f>
        <v>-260.46833016000005</v>
      </c>
      <c r="G65" s="69">
        <f>+(G59-G19)*Input!$B$34</f>
        <v>-292.08154103999999</v>
      </c>
      <c r="H65" s="69">
        <f>+(H59-H19)*Input!$B$34</f>
        <v>-321.24200280000002</v>
      </c>
      <c r="I65" s="69">
        <f>+(I59-I19)*Input!$B$34</f>
        <v>-348.29037504000001</v>
      </c>
      <c r="J65" s="69">
        <f>+(J59-J19)*Input!$B$34</f>
        <v>-373.22665776000002</v>
      </c>
      <c r="K65" s="69">
        <f>+(K59-K19)*Input!$B$34</f>
        <v>-377.31457296000002</v>
      </c>
      <c r="L65" s="69">
        <f>+(L59-L19)*Input!$B$34</f>
        <v>-467.92363919250005</v>
      </c>
      <c r="M65" s="69">
        <f>+(M59-M19)*Input!$B$34</f>
        <v>408.58302780830996</v>
      </c>
      <c r="N65" s="69">
        <f>+(N59-N19)*Input!$B$34</f>
        <v>406.29909856473</v>
      </c>
      <c r="O65" s="69"/>
      <c r="P65" s="69"/>
      <c r="Q65" s="69"/>
      <c r="R65" s="69"/>
      <c r="S65" s="69"/>
      <c r="T65" s="69"/>
      <c r="U65" s="69"/>
      <c r="V65" s="69"/>
      <c r="W65" s="69"/>
      <c r="X65" s="69"/>
      <c r="Y65" s="69"/>
      <c r="Z65" s="69"/>
      <c r="AA65" s="69"/>
      <c r="AB65" s="69"/>
      <c r="AC65" s="69"/>
      <c r="AD65" s="69"/>
      <c r="AE65" s="69"/>
      <c r="AF65" s="69"/>
      <c r="AG65" s="69"/>
      <c r="AH65" s="69"/>
      <c r="AI65" s="69"/>
      <c r="AJ65" s="69"/>
      <c r="AK65" s="69"/>
    </row>
    <row r="66" spans="1:37" s="50" customFormat="1">
      <c r="A66" s="67" t="s">
        <v>153</v>
      </c>
      <c r="B66" s="69"/>
      <c r="C66" s="69">
        <f>C65</f>
        <v>-425.8245</v>
      </c>
      <c r="D66" s="69">
        <f>+C66+D65</f>
        <v>-615.29936952000003</v>
      </c>
      <c r="E66" s="69">
        <f t="shared" ref="E66:N66" si="30">D66+E65</f>
        <v>-841.70173968000006</v>
      </c>
      <c r="F66" s="69">
        <f t="shared" si="30"/>
        <v>-1102.17006984</v>
      </c>
      <c r="G66" s="69">
        <f t="shared" si="30"/>
        <v>-1394.25161088</v>
      </c>
      <c r="H66" s="69">
        <f t="shared" si="30"/>
        <v>-1715.4936136800002</v>
      </c>
      <c r="I66" s="69">
        <f t="shared" si="30"/>
        <v>-2063.7839887200003</v>
      </c>
      <c r="J66" s="69">
        <f t="shared" si="30"/>
        <v>-2437.0106464800001</v>
      </c>
      <c r="K66" s="69">
        <f t="shared" si="30"/>
        <v>-2814.3252194400002</v>
      </c>
      <c r="L66" s="69">
        <f t="shared" si="30"/>
        <v>-3282.2488586325003</v>
      </c>
      <c r="M66" s="69">
        <f t="shared" si="30"/>
        <v>-2873.6658308241904</v>
      </c>
      <c r="N66" s="69">
        <f t="shared" si="30"/>
        <v>-2467.3667322594602</v>
      </c>
      <c r="O66" s="69"/>
      <c r="P66" s="69"/>
      <c r="Q66" s="69"/>
      <c r="R66" s="69"/>
      <c r="S66" s="69"/>
      <c r="T66" s="69"/>
      <c r="U66" s="69"/>
      <c r="V66" s="69"/>
      <c r="W66" s="69"/>
      <c r="X66" s="69"/>
      <c r="Y66" s="69"/>
      <c r="Z66" s="69"/>
      <c r="AA66" s="69"/>
      <c r="AB66" s="69"/>
      <c r="AC66" s="69"/>
      <c r="AD66" s="69"/>
      <c r="AE66" s="69"/>
      <c r="AF66" s="69"/>
      <c r="AG66" s="69"/>
      <c r="AH66" s="69"/>
      <c r="AI66" s="69"/>
      <c r="AJ66" s="69"/>
      <c r="AK66" s="69"/>
    </row>
    <row r="67" spans="1:37" s="50" customFormat="1">
      <c r="A67" s="67" t="s">
        <v>154</v>
      </c>
      <c r="B67" s="69"/>
      <c r="C67" s="69">
        <f>-C65*Input!$B$35</f>
        <v>89.423144999999991</v>
      </c>
      <c r="D67" s="94">
        <f>-D65*Input!$B$35</f>
        <v>39.789722599199997</v>
      </c>
      <c r="E67" s="69">
        <f>-E65*Input!$B$35</f>
        <v>47.544497733600004</v>
      </c>
      <c r="F67" s="69">
        <f>-F65*Input!$B$35</f>
        <v>54.698349333600007</v>
      </c>
      <c r="G67" s="69">
        <f>-G65*Input!$B$35</f>
        <v>61.337123618399993</v>
      </c>
      <c r="H67" s="69">
        <f>-H65*Input!$B$35</f>
        <v>67.460820588000004</v>
      </c>
      <c r="I67" s="69">
        <f>-I65*Input!$B$35</f>
        <v>73.140978758399996</v>
      </c>
      <c r="J67" s="69">
        <f>-J65*Input!$B$35</f>
        <v>78.377598129600003</v>
      </c>
      <c r="K67" s="69">
        <f>-K65*Input!$B$35</f>
        <v>79.236060321600007</v>
      </c>
      <c r="L67" s="69">
        <f>-L65*Input!$B$35</f>
        <v>98.263964230425003</v>
      </c>
      <c r="M67" s="69">
        <f>-M65*Input!$B$35</f>
        <v>-85.802435839745087</v>
      </c>
      <c r="N67" s="69">
        <f>-N65*Input!$B$35</f>
        <v>-85.322810698593301</v>
      </c>
      <c r="O67" s="69"/>
      <c r="P67" s="69"/>
      <c r="Q67" s="69"/>
      <c r="R67" s="69"/>
      <c r="S67" s="69"/>
      <c r="T67" s="69"/>
      <c r="U67" s="69"/>
      <c r="V67" s="69"/>
      <c r="W67" s="69"/>
      <c r="X67" s="69"/>
      <c r="Y67" s="69"/>
      <c r="Z67" s="69"/>
      <c r="AA67" s="69"/>
      <c r="AB67" s="69"/>
      <c r="AC67" s="69"/>
      <c r="AD67" s="69"/>
      <c r="AE67" s="69"/>
      <c r="AF67" s="69"/>
      <c r="AG67" s="69"/>
      <c r="AH67" s="69"/>
      <c r="AI67" s="69"/>
      <c r="AJ67" s="69"/>
      <c r="AK67" s="69"/>
    </row>
    <row r="68" spans="1:37" s="50" customFormat="1">
      <c r="A68" s="67" t="s">
        <v>155</v>
      </c>
      <c r="B68" s="69"/>
      <c r="C68" s="69">
        <f>C67</f>
        <v>89.423144999999991</v>
      </c>
      <c r="D68" s="69">
        <f>+C68+D67</f>
        <v>129.2128675992</v>
      </c>
      <c r="E68" s="69">
        <f t="shared" ref="E68:N68" si="31">D68+E67</f>
        <v>176.75736533279999</v>
      </c>
      <c r="F68" s="69">
        <f t="shared" si="31"/>
        <v>231.45571466640001</v>
      </c>
      <c r="G68" s="69">
        <f t="shared" si="31"/>
        <v>292.79283828479998</v>
      </c>
      <c r="H68" s="69">
        <f t="shared" si="31"/>
        <v>360.25365887279997</v>
      </c>
      <c r="I68" s="69">
        <f t="shared" si="31"/>
        <v>433.3946376312</v>
      </c>
      <c r="J68" s="69">
        <f t="shared" si="31"/>
        <v>511.77223576080002</v>
      </c>
      <c r="K68" s="69">
        <f t="shared" si="31"/>
        <v>591.00829608239997</v>
      </c>
      <c r="L68" s="69">
        <f t="shared" si="31"/>
        <v>689.27226031282498</v>
      </c>
      <c r="M68" s="69">
        <f t="shared" si="31"/>
        <v>603.46982447307994</v>
      </c>
      <c r="N68" s="69">
        <f t="shared" si="31"/>
        <v>518.1470137744866</v>
      </c>
      <c r="O68" s="69"/>
      <c r="P68" s="69"/>
      <c r="Q68" s="69"/>
      <c r="R68" s="69"/>
      <c r="S68" s="69"/>
      <c r="T68" s="69"/>
      <c r="U68" s="69"/>
      <c r="V68" s="69"/>
      <c r="W68" s="69"/>
      <c r="X68" s="69"/>
      <c r="Y68" s="69"/>
      <c r="Z68" s="69"/>
      <c r="AA68" s="69"/>
      <c r="AB68" s="69"/>
      <c r="AC68" s="69"/>
      <c r="AD68" s="69"/>
      <c r="AE68" s="69"/>
      <c r="AF68" s="69"/>
      <c r="AG68" s="69"/>
      <c r="AH68" s="69"/>
      <c r="AI68" s="69"/>
      <c r="AJ68" s="69"/>
      <c r="AK68" s="69"/>
    </row>
    <row r="69" spans="1:37">
      <c r="A69" s="60"/>
      <c r="B69" s="60"/>
      <c r="C69" s="61"/>
      <c r="D69" s="61"/>
      <c r="E69" s="61"/>
      <c r="F69" s="61"/>
      <c r="G69" s="61"/>
      <c r="H69" s="61"/>
      <c r="I69" s="61"/>
      <c r="J69" s="61"/>
      <c r="K69" s="61"/>
      <c r="L69" s="61"/>
      <c r="M69" s="61"/>
      <c r="N69" s="61"/>
      <c r="O69" s="61"/>
      <c r="P69" s="61"/>
      <c r="Q69" s="61"/>
      <c r="R69" s="61"/>
      <c r="S69" s="61"/>
      <c r="T69" s="61"/>
      <c r="U69" s="61"/>
      <c r="V69" s="61"/>
      <c r="W69" s="61"/>
      <c r="X69" s="61"/>
    </row>
    <row r="70" spans="1:37">
      <c r="C70" s="80"/>
    </row>
  </sheetData>
  <mergeCells count="1">
    <mergeCell ref="A1:M1"/>
  </mergeCells>
  <phoneticPr fontId="22" type="noConversion"/>
  <conditionalFormatting sqref="C3">
    <cfRule type="containsText" dxfId="1" priority="2" operator="containsText" text="Not">
      <formula>NOT(ISERROR(SEARCH("Not",C3)))</formula>
    </cfRule>
    <cfRule type="containsText" dxfId="0" priority="3" operator="containsText" text="ERROR">
      <formula>NOT(ISERROR(SEARCH("ERROR",C3)))</formula>
    </cfRule>
  </conditionalFormatting>
  <pageMargins left="0.7" right="0.7" top="0.75" bottom="0.75" header="0.3" footer="0.3"/>
  <pageSetup fitToHeight="2" orientation="landscape" r:id="rId1"/>
  <headerFooter>
    <oddHeader>&amp;RCase No. 2026-00001
KPSC 1-7 Confidential Attachment 2
Page &amp;P of &amp;N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1"/>
  <dimension ref="A1:AK66"/>
  <sheetViews>
    <sheetView zoomScaleNormal="100" zoomScaleSheetLayoutView="50" workbookViewId="0">
      <selection activeCell="B53" sqref="B53"/>
    </sheetView>
  </sheetViews>
  <sheetFormatPr defaultColWidth="9.140625" defaultRowHeight="12.75"/>
  <cols>
    <col min="1" max="1" width="42.5703125" style="1" bestFit="1" customWidth="1"/>
    <col min="2" max="2" width="18.42578125" style="1" bestFit="1" customWidth="1"/>
    <col min="3" max="3" width="15.85546875" style="1" bestFit="1" customWidth="1"/>
    <col min="4" max="4" width="16.85546875" style="1" bestFit="1" customWidth="1"/>
    <col min="5" max="15" width="14.5703125" style="1" customWidth="1"/>
    <col min="16" max="37" width="13.28515625" style="1" customWidth="1"/>
    <col min="38" max="16384" width="9.140625" style="1"/>
  </cols>
  <sheetData>
    <row r="1" spans="1:37" ht="14.25">
      <c r="A1" s="247" t="str">
        <f>Input!B2&amp;" Total Company"</f>
        <v>KPCO Total Company</v>
      </c>
      <c r="B1" s="247"/>
      <c r="C1" s="247"/>
      <c r="D1" s="247"/>
      <c r="E1" s="247"/>
      <c r="F1" s="247"/>
      <c r="G1" s="247"/>
      <c r="H1" s="247"/>
      <c r="I1" s="247"/>
      <c r="J1" s="247"/>
    </row>
    <row r="2" spans="1:37" ht="14.25">
      <c r="A2" s="247" t="s">
        <v>13</v>
      </c>
      <c r="B2" s="247"/>
      <c r="C2" s="247"/>
      <c r="D2" s="247"/>
      <c r="E2" s="247"/>
      <c r="F2" s="247"/>
      <c r="G2" s="247"/>
      <c r="H2" s="247"/>
      <c r="I2" s="247"/>
      <c r="J2" s="247"/>
    </row>
    <row r="3" spans="1:37"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</row>
    <row r="4" spans="1:37">
      <c r="B4" s="96" t="s">
        <v>16</v>
      </c>
      <c r="C4" s="96" t="s">
        <v>17</v>
      </c>
      <c r="D4" s="96" t="s">
        <v>18</v>
      </c>
      <c r="E4" s="96" t="s">
        <v>19</v>
      </c>
      <c r="F4" s="96" t="s">
        <v>20</v>
      </c>
      <c r="G4" s="96" t="s">
        <v>21</v>
      </c>
      <c r="H4" s="96" t="s">
        <v>22</v>
      </c>
      <c r="I4" s="96" t="s">
        <v>23</v>
      </c>
      <c r="J4" s="96" t="s">
        <v>24</v>
      </c>
      <c r="K4" s="96" t="s">
        <v>25</v>
      </c>
      <c r="L4" s="96" t="s">
        <v>26</v>
      </c>
      <c r="M4" s="96" t="s">
        <v>27</v>
      </c>
      <c r="N4" s="96"/>
      <c r="O4" s="96"/>
      <c r="P4" s="96"/>
      <c r="Q4" s="96"/>
      <c r="R4" s="96"/>
      <c r="S4" s="96"/>
      <c r="T4" s="96"/>
      <c r="U4" s="96"/>
      <c r="V4" s="96"/>
      <c r="W4" s="96"/>
      <c r="X4" s="96"/>
      <c r="Y4" s="96"/>
      <c r="Z4" s="96"/>
      <c r="AA4" s="96"/>
      <c r="AB4" s="96"/>
      <c r="AC4" s="96"/>
      <c r="AD4" s="96"/>
      <c r="AE4" s="96"/>
      <c r="AF4" s="96"/>
      <c r="AG4" s="96"/>
      <c r="AH4" s="96"/>
      <c r="AI4" s="96"/>
      <c r="AJ4" s="96"/>
      <c r="AK4" s="96"/>
    </row>
    <row r="5" spans="1:37">
      <c r="A5" s="7"/>
      <c r="B5" s="95">
        <f>Input!B7</f>
        <v>2029</v>
      </c>
      <c r="C5" s="95">
        <f>B5+1</f>
        <v>2030</v>
      </c>
      <c r="D5" s="95">
        <f t="shared" ref="D5:M5" si="0">C5+1</f>
        <v>2031</v>
      </c>
      <c r="E5" s="95">
        <f t="shared" si="0"/>
        <v>2032</v>
      </c>
      <c r="F5" s="95">
        <f t="shared" si="0"/>
        <v>2033</v>
      </c>
      <c r="G5" s="95">
        <f t="shared" si="0"/>
        <v>2034</v>
      </c>
      <c r="H5" s="95">
        <f t="shared" si="0"/>
        <v>2035</v>
      </c>
      <c r="I5" s="95">
        <f t="shared" si="0"/>
        <v>2036</v>
      </c>
      <c r="J5" s="95">
        <f t="shared" si="0"/>
        <v>2037</v>
      </c>
      <c r="K5" s="95">
        <f t="shared" si="0"/>
        <v>2038</v>
      </c>
      <c r="L5" s="95">
        <f t="shared" si="0"/>
        <v>2039</v>
      </c>
      <c r="M5" s="95">
        <f t="shared" si="0"/>
        <v>2040</v>
      </c>
      <c r="N5" s="96"/>
      <c r="O5" s="96"/>
      <c r="P5" s="96"/>
      <c r="Q5" s="96"/>
      <c r="R5" s="96"/>
      <c r="S5" s="96"/>
      <c r="T5" s="96"/>
      <c r="U5" s="96"/>
      <c r="V5" s="96"/>
      <c r="W5" s="96"/>
      <c r="X5" s="96"/>
      <c r="Y5" s="96"/>
      <c r="Z5" s="96"/>
      <c r="AA5" s="96"/>
      <c r="AB5" s="96"/>
      <c r="AC5" s="96"/>
      <c r="AD5" s="96"/>
      <c r="AE5" s="96"/>
      <c r="AF5" s="96"/>
      <c r="AG5" s="96"/>
      <c r="AH5" s="96"/>
      <c r="AI5" s="96"/>
      <c r="AJ5" s="96"/>
      <c r="AK5" s="96"/>
    </row>
    <row r="6" spans="1:37">
      <c r="A6" s="7" t="s">
        <v>114</v>
      </c>
      <c r="B6" s="3">
        <f>Input!B46</f>
        <v>0</v>
      </c>
      <c r="C6" s="3">
        <f>Input!C46</f>
        <v>0</v>
      </c>
      <c r="D6" s="3">
        <f>Input!D46</f>
        <v>0</v>
      </c>
      <c r="E6" s="3">
        <f>Input!E46</f>
        <v>0</v>
      </c>
      <c r="F6" s="3">
        <f>Input!F46</f>
        <v>0</v>
      </c>
      <c r="G6" s="3">
        <f>Input!G46</f>
        <v>0</v>
      </c>
      <c r="H6" s="3">
        <f>Input!H46</f>
        <v>0</v>
      </c>
      <c r="I6" s="3">
        <f>Input!I46</f>
        <v>0</v>
      </c>
      <c r="J6" s="3">
        <f>Input!J46</f>
        <v>0</v>
      </c>
      <c r="K6" s="3">
        <f>Input!K46</f>
        <v>0</v>
      </c>
      <c r="L6" s="3">
        <f>Input!L46</f>
        <v>0</v>
      </c>
      <c r="M6" s="3">
        <f>Input!M46</f>
        <v>0</v>
      </c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</row>
    <row r="7" spans="1:37">
      <c r="A7" s="87" t="s">
        <v>115</v>
      </c>
      <c r="B7" s="3">
        <f>Input!B48</f>
        <v>0</v>
      </c>
      <c r="C7" s="3">
        <f>Input!C48</f>
        <v>0</v>
      </c>
      <c r="D7" s="3">
        <f>Input!D48</f>
        <v>0</v>
      </c>
      <c r="E7" s="3">
        <f>Input!E48</f>
        <v>0</v>
      </c>
      <c r="F7" s="3">
        <f>Input!F48</f>
        <v>0</v>
      </c>
      <c r="G7" s="3">
        <f>Input!G48</f>
        <v>0</v>
      </c>
      <c r="H7" s="3">
        <f>Input!H48</f>
        <v>0</v>
      </c>
      <c r="I7" s="3">
        <f>Input!I48</f>
        <v>0</v>
      </c>
      <c r="J7" s="3">
        <f>Input!J48</f>
        <v>0</v>
      </c>
      <c r="K7" s="3">
        <f>Input!K48</f>
        <v>0</v>
      </c>
      <c r="L7" s="3">
        <f>Input!L48</f>
        <v>0</v>
      </c>
      <c r="M7" s="3">
        <f>Input!M48</f>
        <v>0</v>
      </c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</row>
    <row r="8" spans="1:37">
      <c r="A8" s="7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</row>
    <row r="9" spans="1:37">
      <c r="A9" s="7"/>
      <c r="B9" s="3">
        <f>Input!B49</f>
        <v>0</v>
      </c>
      <c r="C9" s="3">
        <f>Input!C49</f>
        <v>0</v>
      </c>
      <c r="D9" s="3">
        <f>Input!D49</f>
        <v>0</v>
      </c>
      <c r="E9" s="3">
        <f>Input!E49</f>
        <v>0</v>
      </c>
      <c r="F9" s="3">
        <f>Input!F49</f>
        <v>0</v>
      </c>
      <c r="G9" s="3">
        <f>Input!G49</f>
        <v>0</v>
      </c>
      <c r="H9" s="3">
        <f>Input!H49</f>
        <v>0</v>
      </c>
      <c r="I9" s="3">
        <f>Input!I49</f>
        <v>0</v>
      </c>
      <c r="J9" s="3">
        <f>Input!J49</f>
        <v>0</v>
      </c>
      <c r="K9" s="3">
        <f>Input!K49</f>
        <v>0</v>
      </c>
      <c r="L9" s="3">
        <f>Input!L49</f>
        <v>0</v>
      </c>
      <c r="M9" s="3">
        <f>Input!M49</f>
        <v>0</v>
      </c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</row>
    <row r="10" spans="1:37">
      <c r="A10" s="97" t="str">
        <f>Input!A50</f>
        <v>WV B&amp;O Tax</v>
      </c>
      <c r="B10" s="3">
        <f>Input!B50</f>
        <v>0</v>
      </c>
      <c r="C10" s="3">
        <f>Input!C50</f>
        <v>0</v>
      </c>
      <c r="D10" s="3">
        <f>Input!D50</f>
        <v>0</v>
      </c>
      <c r="E10" s="3">
        <f>Input!E50</f>
        <v>0</v>
      </c>
      <c r="F10" s="3">
        <f>Input!F50</f>
        <v>0</v>
      </c>
      <c r="G10" s="3">
        <f>Input!G50</f>
        <v>0</v>
      </c>
      <c r="H10" s="3">
        <f>Input!H50</f>
        <v>0</v>
      </c>
      <c r="I10" s="3">
        <f>Input!I50</f>
        <v>0</v>
      </c>
      <c r="J10" s="3">
        <f>Input!J50</f>
        <v>0</v>
      </c>
      <c r="K10" s="3">
        <f>Input!K50</f>
        <v>0</v>
      </c>
      <c r="L10" s="3">
        <f>Input!L50</f>
        <v>0</v>
      </c>
      <c r="M10" s="3">
        <f>Input!M50</f>
        <v>0</v>
      </c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</row>
    <row r="11" spans="1:37">
      <c r="A11" s="97"/>
      <c r="B11" s="3">
        <f>Input!B51</f>
        <v>0</v>
      </c>
      <c r="C11" s="3">
        <f>Input!C51</f>
        <v>0</v>
      </c>
      <c r="D11" s="3">
        <f>Input!D51</f>
        <v>0</v>
      </c>
      <c r="E11" s="3">
        <f>Input!E51</f>
        <v>0</v>
      </c>
      <c r="F11" s="3">
        <f>Input!F51</f>
        <v>0</v>
      </c>
      <c r="G11" s="3">
        <f>Input!G51</f>
        <v>0</v>
      </c>
      <c r="H11" s="3">
        <f>Input!H51</f>
        <v>0</v>
      </c>
      <c r="I11" s="3">
        <f>Input!I51</f>
        <v>0</v>
      </c>
      <c r="J11" s="3">
        <f>Input!J51</f>
        <v>0</v>
      </c>
      <c r="K11" s="3">
        <f>Input!K51</f>
        <v>0</v>
      </c>
      <c r="L11" s="3">
        <f>Input!L51</f>
        <v>0</v>
      </c>
      <c r="M11" s="3">
        <f>Input!M51</f>
        <v>0</v>
      </c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</row>
    <row r="12" spans="1:37">
      <c r="A12" s="97"/>
      <c r="B12" s="3">
        <f>Input!B52</f>
        <v>0</v>
      </c>
      <c r="C12" s="3">
        <f>Input!C52</f>
        <v>0</v>
      </c>
      <c r="D12" s="3">
        <f>Input!D52</f>
        <v>0</v>
      </c>
      <c r="E12" s="3">
        <f>Input!E52</f>
        <v>0</v>
      </c>
      <c r="F12" s="3">
        <f>Input!F52</f>
        <v>0</v>
      </c>
      <c r="G12" s="3">
        <f>Input!G52</f>
        <v>0</v>
      </c>
      <c r="H12" s="3">
        <f>Input!H52</f>
        <v>0</v>
      </c>
      <c r="I12" s="3">
        <f>Input!I52</f>
        <v>0</v>
      </c>
      <c r="J12" s="3">
        <f>Input!J52</f>
        <v>0</v>
      </c>
      <c r="K12" s="3">
        <f>Input!K52</f>
        <v>0</v>
      </c>
      <c r="L12" s="3">
        <f>Input!L52</f>
        <v>0</v>
      </c>
      <c r="M12" s="3">
        <f>Input!M52</f>
        <v>0</v>
      </c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</row>
    <row r="13" spans="1:37" ht="15">
      <c r="A13" s="23" t="s">
        <v>113</v>
      </c>
      <c r="B13" s="54">
        <f>SUM(B6:B12)</f>
        <v>0</v>
      </c>
      <c r="C13" s="54">
        <f>SUM(C6:C12)</f>
        <v>0</v>
      </c>
      <c r="D13" s="54">
        <f>SUM(D6:D12)</f>
        <v>0</v>
      </c>
      <c r="E13" s="54">
        <f>SUM(E6:E12)</f>
        <v>0</v>
      </c>
      <c r="F13" s="54">
        <f>SUM(F6:F12)</f>
        <v>0</v>
      </c>
      <c r="G13" s="54">
        <f t="shared" ref="G13:L13" si="1">SUM(G6:G12)</f>
        <v>0</v>
      </c>
      <c r="H13" s="54">
        <f t="shared" si="1"/>
        <v>0</v>
      </c>
      <c r="I13" s="54">
        <f t="shared" si="1"/>
        <v>0</v>
      </c>
      <c r="J13" s="54">
        <f t="shared" si="1"/>
        <v>0</v>
      </c>
      <c r="K13" s="54">
        <f t="shared" si="1"/>
        <v>0</v>
      </c>
      <c r="L13" s="54">
        <f t="shared" si="1"/>
        <v>0</v>
      </c>
      <c r="M13" s="54">
        <f t="shared" ref="M13" si="2">SUM(M6:M12)</f>
        <v>0</v>
      </c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</row>
    <row r="14" spans="1:37">
      <c r="A14" s="97" t="s">
        <v>181</v>
      </c>
      <c r="B14" s="3">
        <f>'Rate Base - coal'!C19*1000</f>
        <v>13600000</v>
      </c>
      <c r="C14" s="3">
        <f>'Rate Base - coal'!D19*1000</f>
        <v>13600000</v>
      </c>
      <c r="D14" s="3">
        <f>'Rate Base - coal'!E19*1000</f>
        <v>13600000</v>
      </c>
      <c r="E14" s="3">
        <f>'Rate Base - coal'!F19*1000</f>
        <v>13600000</v>
      </c>
      <c r="F14" s="3">
        <f>'Rate Base - coal'!G19*1000</f>
        <v>13600000</v>
      </c>
      <c r="G14" s="3">
        <f>'Rate Base - coal'!H19*1000</f>
        <v>13600000</v>
      </c>
      <c r="H14" s="3">
        <f>'Rate Base - coal'!I19*1000</f>
        <v>13600000</v>
      </c>
      <c r="I14" s="3">
        <f>'Rate Base - coal'!J19*1000</f>
        <v>13600000</v>
      </c>
      <c r="J14" s="3">
        <f>'Rate Base - coal'!K19*1000</f>
        <v>13600000</v>
      </c>
      <c r="K14" s="3">
        <f>'Rate Base - coal'!L19*1000</f>
        <v>16491700</v>
      </c>
      <c r="L14" s="3">
        <f>'Rate Base - coal'!M19*1000</f>
        <v>0</v>
      </c>
      <c r="M14" s="3">
        <f>'Rate Base - coal'!N19*1000</f>
        <v>0</v>
      </c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</row>
    <row r="15" spans="1:37">
      <c r="A15" s="97" t="s">
        <v>158</v>
      </c>
      <c r="B15" s="3">
        <f>SIT!D20</f>
        <v>-434022.81630673644</v>
      </c>
      <c r="C15" s="3">
        <f>SIT!E20</f>
        <v>-652227.27052957739</v>
      </c>
      <c r="D15" s="3">
        <f>SIT!F20</f>
        <v>-597418.35108169215</v>
      </c>
      <c r="E15" s="3">
        <f>SIT!G20</f>
        <v>-545714.29095394863</v>
      </c>
      <c r="F15" s="3">
        <f>SIT!H20</f>
        <v>-496688.77968137659</v>
      </c>
      <c r="G15" s="3">
        <f>SIT!I20</f>
        <v>-450324.29831900581</v>
      </c>
      <c r="H15" s="3">
        <f>SIT!J20</f>
        <v>-406265.10150866763</v>
      </c>
      <c r="I15" s="3">
        <f>SIT!K20</f>
        <v>-364496.10349219322</v>
      </c>
      <c r="J15" s="3">
        <f>SIT!L20</f>
        <v>-343604.67123733571</v>
      </c>
      <c r="K15" s="3">
        <f>SIT!M20</f>
        <v>-419017.61021705833</v>
      </c>
      <c r="L15" s="3">
        <f>SIT!N20</f>
        <v>-466421.24732731981</v>
      </c>
      <c r="M15" s="3">
        <f>SIT!O20</f>
        <v>-465536.43919040938</v>
      </c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</row>
    <row r="16" spans="1:37">
      <c r="A16" s="97" t="s">
        <v>157</v>
      </c>
      <c r="B16" s="3">
        <f>('Rate Base - coal'!C65)*1000</f>
        <v>-425824.5</v>
      </c>
      <c r="C16" s="3">
        <f>('Rate Base - coal'!D65)*1000</f>
        <v>-189474.86952000001</v>
      </c>
      <c r="D16" s="3">
        <f>('Rate Base - coal'!E65)*1000</f>
        <v>-226402.37016000002</v>
      </c>
      <c r="E16" s="3">
        <f>('Rate Base - coal'!F65)*1000</f>
        <v>-260468.33016000004</v>
      </c>
      <c r="F16" s="3">
        <f>('Rate Base - coal'!G65)*1000</f>
        <v>-292081.54103999998</v>
      </c>
      <c r="G16" s="3">
        <f>('Rate Base - coal'!H65)*1000</f>
        <v>-321242.00280000002</v>
      </c>
      <c r="H16" s="3">
        <f>('Rate Base - coal'!I65)*1000</f>
        <v>-348290.37504000001</v>
      </c>
      <c r="I16" s="3">
        <f>('Rate Base - coal'!J65)*1000</f>
        <v>-373226.65776000003</v>
      </c>
      <c r="J16" s="3">
        <f>('Rate Base - coal'!K65)*1000</f>
        <v>-377314.57296000002</v>
      </c>
      <c r="K16" s="3">
        <f>('Rate Base - coal'!L65)*1000</f>
        <v>-467923.63919250004</v>
      </c>
      <c r="L16" s="3">
        <f>('Rate Base - coal'!M65)*1000</f>
        <v>408583.02780830994</v>
      </c>
      <c r="M16" s="3">
        <f>('Rate Base - coal'!N65)*1000</f>
        <v>406299.09856473003</v>
      </c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</row>
    <row r="17" spans="1:37">
      <c r="A17" s="7" t="s">
        <v>64</v>
      </c>
      <c r="B17" s="3">
        <f>FIT!D25</f>
        <v>-1728221.4665234592</v>
      </c>
      <c r="C17" s="3">
        <f>FIT!E25</f>
        <v>-2597082.7514851191</v>
      </c>
      <c r="D17" s="3">
        <f>FIT!F25</f>
        <v>-2378840.8812700571</v>
      </c>
      <c r="E17" s="3">
        <f>FIT!G25</f>
        <v>-2172962.1503324751</v>
      </c>
      <c r="F17" s="3">
        <f>FIT!H25</f>
        <v>-1977749.0467691179</v>
      </c>
      <c r="G17" s="3">
        <f>FIT!I25</f>
        <v>-1793131.8124575301</v>
      </c>
      <c r="H17" s="3">
        <f>FIT!J25</f>
        <v>-1617693.9164193755</v>
      </c>
      <c r="I17" s="3">
        <f>FIT!K25</f>
        <v>-1451375.289160317</v>
      </c>
      <c r="J17" s="3">
        <f>FIT!L25</f>
        <v>-1368188.3682594837</v>
      </c>
      <c r="K17" s="3">
        <f>FIT!M25</f>
        <v>-1668472.7199150252</v>
      </c>
      <c r="L17" s="3">
        <f>FIT!N25</f>
        <v>-1857227.7350139176</v>
      </c>
      <c r="M17" s="3">
        <f>FIT!O25</f>
        <v>-1853704.5460051568</v>
      </c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</row>
    <row r="18" spans="1:37">
      <c r="A18" s="7" t="s">
        <v>65</v>
      </c>
      <c r="B18" s="3">
        <f>('Rate Base - coal'!C63+'Rate Base - coal'!C67)*1000</f>
        <v>-1695576.855</v>
      </c>
      <c r="C18" s="3">
        <f>('Rate Base - coal'!D63+'Rate Base - coal'!D67)*1000</f>
        <v>-754463.87740079989</v>
      </c>
      <c r="D18" s="3">
        <f>('Rate Base - coal'!E63+'Rate Base - coal'!E67)*1000</f>
        <v>-901504.30226640019</v>
      </c>
      <c r="E18" s="3">
        <f>('Rate Base - coal'!F63+'Rate Base - coal'!F67)*1000</f>
        <v>-1037150.4506664003</v>
      </c>
      <c r="F18" s="3">
        <f>('Rate Base - coal'!G63+'Rate Base - coal'!G67)*1000</f>
        <v>-1163030.0763816</v>
      </c>
      <c r="G18" s="3">
        <f>('Rate Base - coal'!H63+'Rate Base - coal'!H67)*1000</f>
        <v>-1279143.1794119999</v>
      </c>
      <c r="H18" s="3">
        <f>('Rate Base - coal'!I63+'Rate Base - coal'!I67)*1000</f>
        <v>-1386846.2212415999</v>
      </c>
      <c r="I18" s="3">
        <f>('Rate Base - coal'!J63+'Rate Base - coal'!J67)*1000</f>
        <v>-1486139.2018703998</v>
      </c>
      <c r="J18" s="3">
        <f>('Rate Base - coal'!K63+'Rate Base - coal'!K67)*1000</f>
        <v>-1502416.7396784001</v>
      </c>
      <c r="K18" s="3">
        <f>('Rate Base - coal'!L63+'Rate Base - coal'!L67)*1000</f>
        <v>-1863210.0607695752</v>
      </c>
      <c r="L18" s="3">
        <f>('Rate Base - coal'!M63+'Rate Base - coal'!M67)*1000</f>
        <v>1626923.5924602547</v>
      </c>
      <c r="M18" s="3">
        <f>('Rate Base - coal'!N63+'Rate Base - coal'!N67)*1000</f>
        <v>1617829.2882014066</v>
      </c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</row>
    <row r="19" spans="1:37" ht="15">
      <c r="A19" s="23" t="s">
        <v>7</v>
      </c>
      <c r="B19" s="22">
        <f>SUM(B13:B18)</f>
        <v>9316354.3621698041</v>
      </c>
      <c r="C19" s="22">
        <f>SUM(C13:C18)</f>
        <v>9406751.231064504</v>
      </c>
      <c r="D19" s="22">
        <f>SUM(D13:D18)</f>
        <v>9495834.095221851</v>
      </c>
      <c r="E19" s="22">
        <f>SUM(E13:E18)</f>
        <v>9583704.7778871767</v>
      </c>
      <c r="F19" s="22">
        <f>SUM(F13:F18)</f>
        <v>9670450.5561279058</v>
      </c>
      <c r="G19" s="22">
        <f t="shared" ref="G19:L19" si="3">SUM(G13:G18)</f>
        <v>9756158.7070114631</v>
      </c>
      <c r="H19" s="22">
        <f t="shared" si="3"/>
        <v>9840904.3857903555</v>
      </c>
      <c r="I19" s="22">
        <f t="shared" si="3"/>
        <v>9924762.74771709</v>
      </c>
      <c r="J19" s="22">
        <f t="shared" si="3"/>
        <v>10008475.647864779</v>
      </c>
      <c r="K19" s="22">
        <f t="shared" si="3"/>
        <v>12073075.969905842</v>
      </c>
      <c r="L19" s="22">
        <f t="shared" si="3"/>
        <v>-288142.36207267269</v>
      </c>
      <c r="M19" s="22">
        <f t="shared" ref="M19" si="4">SUM(M13:M18)</f>
        <v>-295112.59842942958</v>
      </c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</row>
    <row r="20" spans="1:37" ht="15">
      <c r="A20" s="2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</row>
    <row r="21" spans="1:37" ht="15">
      <c r="A21" s="23" t="s">
        <v>107</v>
      </c>
      <c r="B21" s="53">
        <f t="shared" ref="B21:M21" si="5">WACC</f>
        <v>7.2327456000000012E-2</v>
      </c>
      <c r="C21" s="53">
        <f t="shared" si="5"/>
        <v>7.2327456000000012E-2</v>
      </c>
      <c r="D21" s="53">
        <f t="shared" si="5"/>
        <v>7.2327456000000012E-2</v>
      </c>
      <c r="E21" s="53">
        <f t="shared" si="5"/>
        <v>7.2327456000000012E-2</v>
      </c>
      <c r="F21" s="53">
        <f t="shared" si="5"/>
        <v>7.2327456000000012E-2</v>
      </c>
      <c r="G21" s="53">
        <f t="shared" si="5"/>
        <v>7.2327456000000012E-2</v>
      </c>
      <c r="H21" s="53">
        <f t="shared" si="5"/>
        <v>7.2327456000000012E-2</v>
      </c>
      <c r="I21" s="53">
        <f t="shared" si="5"/>
        <v>7.2327456000000012E-2</v>
      </c>
      <c r="J21" s="53">
        <f t="shared" si="5"/>
        <v>7.2327456000000012E-2</v>
      </c>
      <c r="K21" s="53">
        <f t="shared" si="5"/>
        <v>7.2327456000000012E-2</v>
      </c>
      <c r="L21" s="53">
        <f t="shared" si="5"/>
        <v>7.2327456000000012E-2</v>
      </c>
      <c r="M21" s="53">
        <f t="shared" si="5"/>
        <v>7.2327456000000012E-2</v>
      </c>
      <c r="N21" s="188"/>
      <c r="O21" s="188"/>
      <c r="P21" s="188"/>
      <c r="Q21" s="188"/>
      <c r="R21" s="188"/>
      <c r="S21" s="188"/>
      <c r="T21" s="188"/>
      <c r="U21" s="188"/>
      <c r="V21" s="188"/>
      <c r="W21" s="188"/>
      <c r="X21" s="188"/>
      <c r="Y21" s="188"/>
      <c r="Z21" s="188"/>
      <c r="AA21" s="188"/>
      <c r="AB21" s="188"/>
      <c r="AC21" s="188"/>
      <c r="AD21" s="188"/>
      <c r="AE21" s="188"/>
      <c r="AF21" s="188"/>
      <c r="AG21" s="188"/>
      <c r="AH21" s="188"/>
      <c r="AI21" s="188"/>
      <c r="AJ21" s="188"/>
      <c r="AK21" s="188"/>
    </row>
    <row r="22" spans="1:37">
      <c r="A22" s="97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</row>
    <row r="23" spans="1:37" ht="15">
      <c r="A23" s="23" t="s">
        <v>0</v>
      </c>
      <c r="B23" s="7">
        <f>('Rate Base - coal'!C16)*1000</f>
        <v>124521401.355</v>
      </c>
      <c r="C23" s="7">
        <f>('Rate Base - coal'!D16)*1000</f>
        <v>111865340.1019208</v>
      </c>
      <c r="D23" s="7">
        <f>('Rate Base - coal'!E16)*1000</f>
        <v>99393246.774347186</v>
      </c>
      <c r="E23" s="7">
        <f>('Rate Base - coal'!F16)*1000</f>
        <v>87090865.555173606</v>
      </c>
      <c r="F23" s="7">
        <f>('Rate Base - coal'!G16)*1000</f>
        <v>74945977.172595203</v>
      </c>
      <c r="G23" s="7">
        <f>('Rate Base - coal'!H16)*1000</f>
        <v>62946362.354807198</v>
      </c>
      <c r="H23" s="7">
        <f>('Rate Base - coal'!I16)*1000</f>
        <v>51081498.951088801</v>
      </c>
      <c r="I23" s="7">
        <f>('Rate Base - coal'!J16)*1000</f>
        <v>39340864.810719199</v>
      </c>
      <c r="J23" s="7">
        <f>('Rate Base - coal'!K16)*1000</f>
        <v>27620596.123357598</v>
      </c>
      <c r="K23" s="7">
        <f>('Rate Base - coal'!L16)*1000</f>
        <v>42377029.823319659</v>
      </c>
      <c r="L23" s="7">
        <f>('Rate Base - coal'!M16)*1000</f>
        <v>40341523.203051098</v>
      </c>
      <c r="M23" s="7">
        <f>('Rate Base - coal'!N16)*1000</f>
        <v>41317394.816284962</v>
      </c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</row>
    <row r="24" spans="1:37" ht="15">
      <c r="A24" s="23" t="s">
        <v>40</v>
      </c>
      <c r="B24" s="7">
        <f>B23*B21</f>
        <v>9006316.1775621045</v>
      </c>
      <c r="C24" s="7">
        <f>C23*C21</f>
        <v>8090935.4641467137</v>
      </c>
      <c r="D24" s="7">
        <f>D23*D21</f>
        <v>7188860.6827687388</v>
      </c>
      <c r="E24" s="7">
        <f>E23*E21</f>
        <v>6299060.7464437354</v>
      </c>
      <c r="F24" s="7">
        <f>F23*F21</f>
        <v>5420651.8663278846</v>
      </c>
      <c r="G24" s="7">
        <f t="shared" ref="G24:L24" si="6">G23*G21</f>
        <v>4552750.2535773749</v>
      </c>
      <c r="H24" s="7">
        <f t="shared" si="6"/>
        <v>3694594.8677989221</v>
      </c>
      <c r="I24" s="7">
        <f t="shared" si="6"/>
        <v>2845424.6685992419</v>
      </c>
      <c r="J24" s="7">
        <f t="shared" si="6"/>
        <v>1997727.4508059176</v>
      </c>
      <c r="K24" s="7">
        <f t="shared" si="6"/>
        <v>3065022.7599568409</v>
      </c>
      <c r="L24" s="7">
        <f t="shared" si="6"/>
        <v>2917799.7444416578</v>
      </c>
      <c r="M24" s="7">
        <f t="shared" ref="M24" si="7">M23*M21</f>
        <v>2988382.0556094791</v>
      </c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</row>
    <row r="25" spans="1:37" ht="15">
      <c r="A25" s="99"/>
      <c r="B25" s="81"/>
      <c r="C25" s="8"/>
    </row>
    <row r="26" spans="1:37">
      <c r="A26" s="1" t="s">
        <v>61</v>
      </c>
      <c r="B26" s="38">
        <f>B24+B19</f>
        <v>18322670.539731909</v>
      </c>
      <c r="C26" s="38">
        <f>C24+C19</f>
        <v>17497686.695211217</v>
      </c>
      <c r="D26" s="38">
        <f>D24+D19</f>
        <v>16684694.777990591</v>
      </c>
      <c r="E26" s="38">
        <f>E24+E19</f>
        <v>15882765.524330912</v>
      </c>
      <c r="F26" s="38">
        <f>F24+F19</f>
        <v>15091102.422455791</v>
      </c>
      <c r="G26" s="38">
        <f t="shared" ref="G26:L26" si="8">G24+G19</f>
        <v>14308908.960588839</v>
      </c>
      <c r="H26" s="38">
        <f t="shared" si="8"/>
        <v>13535499.253589278</v>
      </c>
      <c r="I26" s="38">
        <f t="shared" si="8"/>
        <v>12770187.416316332</v>
      </c>
      <c r="J26" s="38">
        <f t="shared" si="8"/>
        <v>12006203.098670697</v>
      </c>
      <c r="K26" s="38">
        <f t="shared" si="8"/>
        <v>15138098.729862683</v>
      </c>
      <c r="L26" s="38">
        <f t="shared" si="8"/>
        <v>2629657.3823689851</v>
      </c>
      <c r="M26" s="38">
        <f t="shared" ref="M26" si="9">M24+M19</f>
        <v>2693269.4571800493</v>
      </c>
      <c r="N26" s="189"/>
      <c r="O26" s="189"/>
      <c r="P26" s="189"/>
      <c r="Q26" s="189"/>
      <c r="R26" s="189"/>
      <c r="S26" s="189"/>
      <c r="T26" s="189"/>
      <c r="U26" s="189"/>
      <c r="V26" s="189"/>
      <c r="W26" s="189"/>
      <c r="X26" s="189"/>
      <c r="Y26" s="189"/>
      <c r="Z26" s="189"/>
      <c r="AA26" s="189"/>
      <c r="AB26" s="189"/>
      <c r="AC26" s="189"/>
      <c r="AD26" s="189"/>
      <c r="AE26" s="189"/>
      <c r="AF26" s="189"/>
      <c r="AG26" s="189"/>
      <c r="AH26" s="189"/>
      <c r="AI26" s="189"/>
      <c r="AJ26" s="189"/>
      <c r="AK26" s="189"/>
    </row>
    <row r="27" spans="1:37" s="47" customFormat="1">
      <c r="A27" s="47" t="s">
        <v>62</v>
      </c>
      <c r="B27" s="122">
        <f t="shared" ref="B27:M27" si="10">GRCF</f>
        <v>1.3328894550000001</v>
      </c>
      <c r="C27" s="122">
        <f t="shared" si="10"/>
        <v>1.3328894550000001</v>
      </c>
      <c r="D27" s="122">
        <f t="shared" si="10"/>
        <v>1.3328894550000001</v>
      </c>
      <c r="E27" s="122">
        <f t="shared" si="10"/>
        <v>1.3328894550000001</v>
      </c>
      <c r="F27" s="122">
        <f t="shared" si="10"/>
        <v>1.3328894550000001</v>
      </c>
      <c r="G27" s="122">
        <f t="shared" si="10"/>
        <v>1.3328894550000001</v>
      </c>
      <c r="H27" s="122">
        <f t="shared" si="10"/>
        <v>1.3328894550000001</v>
      </c>
      <c r="I27" s="122">
        <f t="shared" si="10"/>
        <v>1.3328894550000001</v>
      </c>
      <c r="J27" s="122">
        <f t="shared" si="10"/>
        <v>1.3328894550000001</v>
      </c>
      <c r="K27" s="122">
        <f t="shared" si="10"/>
        <v>1.3328894550000001</v>
      </c>
      <c r="L27" s="122">
        <f t="shared" si="10"/>
        <v>1.3328894550000001</v>
      </c>
      <c r="M27" s="122">
        <f t="shared" si="10"/>
        <v>1.3328894550000001</v>
      </c>
      <c r="N27" s="190"/>
      <c r="O27" s="190"/>
      <c r="P27" s="190"/>
      <c r="Q27" s="190"/>
      <c r="R27" s="190"/>
      <c r="S27" s="190"/>
      <c r="T27" s="190"/>
      <c r="U27" s="190"/>
      <c r="V27" s="190"/>
      <c r="W27" s="190"/>
      <c r="X27" s="190"/>
      <c r="Y27" s="190"/>
      <c r="Z27" s="190"/>
      <c r="AA27" s="190"/>
      <c r="AB27" s="190"/>
      <c r="AC27" s="190"/>
      <c r="AD27" s="190"/>
      <c r="AE27" s="190"/>
      <c r="AF27" s="190"/>
      <c r="AG27" s="190"/>
      <c r="AH27" s="190"/>
      <c r="AI27" s="190"/>
      <c r="AJ27" s="190"/>
      <c r="AK27" s="190"/>
    </row>
    <row r="28" spans="1:37" ht="15.75" thickBot="1">
      <c r="A28" s="23" t="s">
        <v>63</v>
      </c>
      <c r="B28" s="5">
        <f>B26*B27</f>
        <v>24422094.349847823</v>
      </c>
      <c r="C28" s="5">
        <f>C26*C27</f>
        <v>23322482.082940832</v>
      </c>
      <c r="D28" s="5">
        <f>D26*D27</f>
        <v>22238853.729477227</v>
      </c>
      <c r="E28" s="5">
        <f>E26*E27</f>
        <v>21169970.683618221</v>
      </c>
      <c r="F28" s="5">
        <f>F26*F27</f>
        <v>20114771.283216283</v>
      </c>
      <c r="G28" s="5">
        <f t="shared" ref="G28:L28" si="11">G26*G27</f>
        <v>19072193.866123874</v>
      </c>
      <c r="H28" s="5">
        <f t="shared" si="11"/>
        <v>18041324.223269522</v>
      </c>
      <c r="I28" s="5">
        <f t="shared" si="11"/>
        <v>17021248.145581737</v>
      </c>
      <c r="J28" s="5">
        <f t="shared" si="11"/>
        <v>16002941.504806498</v>
      </c>
      <c r="K28" s="5">
        <f t="shared" si="11"/>
        <v>20177412.165782865</v>
      </c>
      <c r="L28" s="5">
        <f t="shared" si="11"/>
        <v>3505042.5952225234</v>
      </c>
      <c r="M28" s="5">
        <f t="shared" ref="M28" si="12">M26*M27</f>
        <v>3589830.4589488618</v>
      </c>
      <c r="N28" s="191"/>
      <c r="O28" s="191"/>
      <c r="P28" s="191"/>
      <c r="Q28" s="191"/>
      <c r="R28" s="191"/>
      <c r="S28" s="191"/>
      <c r="T28" s="191"/>
      <c r="U28" s="191"/>
      <c r="V28" s="191"/>
      <c r="W28" s="191"/>
      <c r="X28" s="191"/>
      <c r="Y28" s="191"/>
      <c r="Z28" s="191"/>
      <c r="AA28" s="191"/>
      <c r="AB28" s="191"/>
      <c r="AC28" s="191"/>
      <c r="AD28" s="191"/>
      <c r="AE28" s="191"/>
      <c r="AF28" s="191"/>
      <c r="AG28" s="191"/>
      <c r="AH28" s="191"/>
      <c r="AI28" s="191"/>
      <c r="AJ28" s="191"/>
      <c r="AK28" s="191"/>
    </row>
    <row r="29" spans="1:37" ht="13.5" thickTop="1">
      <c r="A29" s="7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192"/>
      <c r="N29" s="192"/>
      <c r="O29" s="192"/>
      <c r="P29" s="192"/>
      <c r="Q29" s="192"/>
      <c r="R29" s="192"/>
      <c r="S29" s="192"/>
      <c r="T29" s="192"/>
      <c r="U29" s="192"/>
      <c r="V29" s="192"/>
      <c r="W29" s="192"/>
      <c r="X29" s="192"/>
      <c r="Y29" s="192"/>
      <c r="Z29" s="192"/>
      <c r="AA29" s="192"/>
      <c r="AB29" s="192"/>
      <c r="AC29" s="192"/>
      <c r="AD29" s="192"/>
      <c r="AE29" s="192"/>
      <c r="AF29" s="192"/>
      <c r="AG29" s="192"/>
      <c r="AH29" s="192"/>
      <c r="AI29" s="192"/>
      <c r="AJ29" s="192"/>
      <c r="AK29" s="192"/>
    </row>
    <row r="30" spans="1:37">
      <c r="A30" s="7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192"/>
      <c r="N30" s="192"/>
      <c r="O30" s="192"/>
      <c r="P30" s="192"/>
      <c r="Q30" s="192"/>
      <c r="R30" s="192"/>
      <c r="S30" s="192"/>
      <c r="T30" s="192"/>
      <c r="U30" s="192"/>
      <c r="V30" s="192"/>
      <c r="W30" s="192"/>
      <c r="X30" s="192"/>
      <c r="Y30" s="192"/>
      <c r="Z30" s="192"/>
      <c r="AA30" s="192"/>
      <c r="AB30" s="192"/>
      <c r="AC30" s="192"/>
      <c r="AD30" s="192"/>
      <c r="AE30" s="192"/>
      <c r="AF30" s="192"/>
      <c r="AG30" s="192"/>
      <c r="AH30" s="192"/>
      <c r="AI30" s="192"/>
      <c r="AJ30" s="192"/>
      <c r="AK30" s="192"/>
    </row>
    <row r="31" spans="1:37">
      <c r="A31" s="7"/>
      <c r="B31" s="184"/>
      <c r="C31" s="184"/>
      <c r="D31" s="184"/>
      <c r="E31" s="184"/>
      <c r="F31" s="184"/>
      <c r="G31" s="184"/>
      <c r="H31" s="184"/>
      <c r="I31" s="184"/>
      <c r="J31" s="184"/>
      <c r="K31" s="184"/>
      <c r="L31" s="184"/>
      <c r="M31" s="193"/>
      <c r="N31" s="193"/>
      <c r="O31" s="193"/>
      <c r="P31" s="193"/>
      <c r="Q31" s="193"/>
      <c r="R31" s="193"/>
      <c r="S31" s="193"/>
      <c r="T31" s="193"/>
      <c r="U31" s="193"/>
      <c r="V31" s="192"/>
      <c r="W31" s="192"/>
      <c r="X31" s="192"/>
      <c r="Y31" s="192"/>
      <c r="Z31" s="192"/>
      <c r="AA31" s="192"/>
      <c r="AB31" s="192"/>
      <c r="AC31" s="192"/>
      <c r="AD31" s="192"/>
      <c r="AE31" s="192"/>
      <c r="AF31" s="192"/>
      <c r="AG31" s="192"/>
      <c r="AH31" s="192"/>
      <c r="AI31" s="192"/>
      <c r="AJ31" s="192"/>
      <c r="AK31" s="192"/>
    </row>
    <row r="32" spans="1:37">
      <c r="A32" s="4" t="s">
        <v>316</v>
      </c>
      <c r="B32" s="38" cm="1">
        <f t="array" ref="B32:H32">-TRANSPOSE('NEC Forecast Inputs'!S5:S11)*1000</f>
        <v>0</v>
      </c>
      <c r="C32" s="38">
        <v>0</v>
      </c>
      <c r="D32" s="38">
        <v>0</v>
      </c>
      <c r="E32" s="38">
        <v>0</v>
      </c>
      <c r="F32" s="38">
        <v>0</v>
      </c>
      <c r="G32" s="38">
        <v>0</v>
      </c>
      <c r="H32" s="38">
        <v>0</v>
      </c>
      <c r="I32" s="38"/>
      <c r="J32" s="38"/>
      <c r="K32" s="38"/>
      <c r="L32" s="38"/>
      <c r="M32" s="189"/>
      <c r="N32" s="189"/>
      <c r="O32" s="189"/>
      <c r="P32" s="189"/>
      <c r="Q32" s="189"/>
      <c r="R32" s="189"/>
      <c r="S32" s="189"/>
      <c r="T32" s="189"/>
      <c r="U32" s="189"/>
      <c r="V32" s="192"/>
      <c r="W32" s="192"/>
      <c r="X32" s="192"/>
      <c r="Y32" s="192"/>
      <c r="Z32" s="192"/>
      <c r="AA32" s="192"/>
      <c r="AB32" s="192"/>
      <c r="AC32" s="192"/>
      <c r="AD32" s="192"/>
      <c r="AE32" s="192"/>
      <c r="AF32" s="192"/>
      <c r="AG32" s="192"/>
      <c r="AH32" s="192"/>
      <c r="AI32" s="192"/>
      <c r="AJ32" s="192"/>
      <c r="AK32" s="192"/>
    </row>
    <row r="33" spans="1:37"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192"/>
      <c r="N33" s="192"/>
      <c r="O33" s="192"/>
      <c r="P33" s="192"/>
      <c r="Q33" s="192"/>
      <c r="R33" s="192"/>
      <c r="S33" s="192"/>
      <c r="T33" s="192"/>
      <c r="U33" s="192"/>
      <c r="V33" s="192"/>
      <c r="W33" s="192"/>
      <c r="X33" s="192"/>
      <c r="Y33" s="192"/>
      <c r="Z33" s="192"/>
      <c r="AA33" s="192"/>
      <c r="AB33" s="192"/>
      <c r="AC33" s="192"/>
      <c r="AD33" s="192"/>
      <c r="AE33" s="192"/>
      <c r="AF33" s="192"/>
      <c r="AG33" s="192"/>
      <c r="AH33" s="192"/>
      <c r="AI33" s="192"/>
      <c r="AJ33" s="192"/>
      <c r="AK33" s="192"/>
    </row>
    <row r="34" spans="1:37">
      <c r="A34" s="7" t="s">
        <v>311</v>
      </c>
      <c r="B34" s="38">
        <f>B28+B32</f>
        <v>24422094.349847823</v>
      </c>
      <c r="C34" s="38">
        <f t="shared" ref="C34:M34" si="13">C28+C32</f>
        <v>23322482.082940832</v>
      </c>
      <c r="D34" s="38">
        <f t="shared" si="13"/>
        <v>22238853.729477227</v>
      </c>
      <c r="E34" s="38">
        <f t="shared" si="13"/>
        <v>21169970.683618221</v>
      </c>
      <c r="F34" s="38">
        <f t="shared" si="13"/>
        <v>20114771.283216283</v>
      </c>
      <c r="G34" s="38">
        <f t="shared" si="13"/>
        <v>19072193.866123874</v>
      </c>
      <c r="H34" s="38">
        <f t="shared" si="13"/>
        <v>18041324.223269522</v>
      </c>
      <c r="I34" s="38">
        <f t="shared" si="13"/>
        <v>17021248.145581737</v>
      </c>
      <c r="J34" s="38">
        <f t="shared" si="13"/>
        <v>16002941.504806498</v>
      </c>
      <c r="K34" s="38">
        <f t="shared" si="13"/>
        <v>20177412.165782865</v>
      </c>
      <c r="L34" s="38">
        <f t="shared" si="13"/>
        <v>3505042.5952225234</v>
      </c>
      <c r="M34" s="38">
        <f t="shared" si="13"/>
        <v>3589830.4589488618</v>
      </c>
      <c r="N34" s="189"/>
      <c r="O34" s="189"/>
      <c r="P34" s="189"/>
      <c r="Q34" s="189"/>
      <c r="R34" s="189"/>
      <c r="S34" s="189"/>
      <c r="T34" s="189"/>
      <c r="U34" s="189"/>
      <c r="V34" s="192"/>
      <c r="W34" s="192"/>
      <c r="X34" s="192"/>
      <c r="Y34" s="192"/>
      <c r="Z34" s="192"/>
      <c r="AA34" s="192"/>
      <c r="AB34" s="192"/>
      <c r="AC34" s="192"/>
      <c r="AD34" s="192"/>
      <c r="AE34" s="192"/>
      <c r="AF34" s="192"/>
      <c r="AG34" s="192"/>
      <c r="AH34" s="192"/>
      <c r="AI34" s="192"/>
      <c r="AJ34" s="192"/>
      <c r="AK34" s="192"/>
    </row>
    <row r="35" spans="1:37" s="185" customFormat="1">
      <c r="A35" s="187"/>
      <c r="M35" s="194"/>
      <c r="N35" s="194"/>
      <c r="O35" s="194"/>
      <c r="P35" s="194"/>
      <c r="Q35" s="194"/>
      <c r="R35" s="194"/>
      <c r="S35" s="194"/>
      <c r="T35" s="194"/>
      <c r="U35" s="194"/>
      <c r="V35" s="194"/>
      <c r="W35" s="194"/>
      <c r="X35" s="194"/>
      <c r="Y35" s="194"/>
      <c r="Z35" s="194"/>
      <c r="AA35" s="194"/>
      <c r="AB35" s="194"/>
      <c r="AC35" s="194"/>
      <c r="AD35" s="194"/>
      <c r="AE35" s="194"/>
      <c r="AF35" s="194"/>
      <c r="AG35" s="194"/>
      <c r="AH35" s="194"/>
      <c r="AI35" s="194"/>
      <c r="AJ35" s="194"/>
      <c r="AK35" s="194"/>
    </row>
    <row r="36" spans="1:37">
      <c r="A36" s="97" t="s">
        <v>319</v>
      </c>
      <c r="B36" s="38">
        <f>NPV(B21,B34:K34)</f>
        <v>143208276.50932747</v>
      </c>
      <c r="C36" s="9"/>
      <c r="D36" s="9"/>
      <c r="E36" s="9"/>
      <c r="F36" s="9"/>
      <c r="G36" s="9"/>
      <c r="H36" s="9"/>
      <c r="I36" s="9"/>
      <c r="J36" s="9"/>
      <c r="K36" s="9"/>
      <c r="L36" s="9"/>
      <c r="M36" s="192"/>
      <c r="N36" s="192"/>
      <c r="O36" s="192"/>
      <c r="P36" s="192"/>
      <c r="Q36" s="192"/>
      <c r="R36" s="192"/>
      <c r="S36" s="192"/>
      <c r="T36" s="192"/>
      <c r="U36" s="192"/>
      <c r="V36" s="192"/>
      <c r="W36" s="192"/>
      <c r="X36" s="192"/>
      <c r="Y36" s="192"/>
      <c r="Z36" s="192"/>
      <c r="AA36" s="192"/>
      <c r="AB36" s="192"/>
      <c r="AC36" s="192"/>
      <c r="AD36" s="192"/>
      <c r="AE36" s="192"/>
      <c r="AF36" s="192"/>
      <c r="AG36" s="192"/>
      <c r="AH36" s="192"/>
      <c r="AI36" s="192"/>
      <c r="AJ36" s="192"/>
      <c r="AK36" s="192"/>
    </row>
    <row r="37" spans="1:37">
      <c r="A37" s="97" t="s">
        <v>318</v>
      </c>
      <c r="B37" s="38">
        <f>AVERAGE(B34:K34)</f>
        <v>20158329.203466482</v>
      </c>
      <c r="C37" s="9"/>
      <c r="D37" s="9"/>
      <c r="E37" s="9"/>
      <c r="F37" s="9"/>
      <c r="G37" s="9"/>
      <c r="H37" s="9"/>
      <c r="I37" s="9"/>
      <c r="J37" s="9"/>
      <c r="K37" s="9"/>
      <c r="L37" s="9"/>
      <c r="M37" s="192"/>
      <c r="N37" s="192"/>
      <c r="O37" s="192"/>
      <c r="P37" s="192"/>
      <c r="Q37" s="192"/>
      <c r="R37" s="192"/>
      <c r="S37" s="192"/>
      <c r="T37" s="192"/>
      <c r="U37" s="192"/>
      <c r="V37" s="192"/>
      <c r="W37" s="192"/>
      <c r="X37" s="192"/>
      <c r="Y37" s="192"/>
      <c r="Z37" s="192"/>
      <c r="AA37" s="192"/>
      <c r="AB37" s="192"/>
      <c r="AC37" s="192"/>
      <c r="AD37" s="192"/>
      <c r="AE37" s="192"/>
      <c r="AF37" s="192"/>
      <c r="AG37" s="192"/>
      <c r="AH37" s="192"/>
      <c r="AI37" s="192"/>
      <c r="AJ37" s="192"/>
      <c r="AK37" s="192"/>
    </row>
    <row r="38" spans="1:37">
      <c r="A38" s="97" t="s">
        <v>320</v>
      </c>
      <c r="B38" s="38">
        <f>SUM(B34:D34)</f>
        <v>69983430.162265882</v>
      </c>
      <c r="C38" s="9"/>
      <c r="D38" s="9"/>
      <c r="E38" s="9"/>
      <c r="F38" s="9"/>
      <c r="G38" s="9"/>
      <c r="H38" s="9"/>
      <c r="I38" s="9"/>
      <c r="J38" s="9"/>
      <c r="K38" s="9"/>
      <c r="L38" s="9"/>
      <c r="M38" s="192"/>
      <c r="N38" s="192"/>
      <c r="O38" s="192"/>
      <c r="P38" s="192"/>
      <c r="Q38" s="192"/>
      <c r="R38" s="192"/>
      <c r="S38" s="192"/>
      <c r="T38" s="192"/>
      <c r="U38" s="192"/>
      <c r="V38" s="192"/>
      <c r="W38" s="192"/>
      <c r="X38" s="192"/>
      <c r="Y38" s="192"/>
      <c r="Z38" s="192"/>
      <c r="AA38" s="192"/>
      <c r="AB38" s="192"/>
      <c r="AC38" s="192"/>
      <c r="AD38" s="192"/>
      <c r="AE38" s="192"/>
      <c r="AF38" s="192"/>
      <c r="AG38" s="192"/>
      <c r="AH38" s="192"/>
      <c r="AI38" s="192"/>
      <c r="AJ38" s="192"/>
      <c r="AK38" s="192"/>
    </row>
    <row r="39" spans="1:37">
      <c r="A39" s="7"/>
      <c r="B39" s="38"/>
      <c r="C39" s="9"/>
      <c r="D39" s="9"/>
      <c r="E39" s="9"/>
      <c r="F39" s="9"/>
      <c r="G39" s="9"/>
      <c r="H39" s="9"/>
      <c r="I39" s="9"/>
      <c r="J39" s="9"/>
      <c r="K39" s="9"/>
      <c r="L39" s="9"/>
      <c r="M39" s="192"/>
      <c r="N39" s="192"/>
      <c r="O39" s="192"/>
      <c r="P39" s="192"/>
      <c r="Q39" s="192"/>
      <c r="R39" s="192"/>
      <c r="S39" s="192"/>
      <c r="T39" s="192"/>
      <c r="U39" s="192"/>
      <c r="V39" s="192"/>
      <c r="W39" s="192"/>
      <c r="X39" s="192"/>
      <c r="Y39" s="192"/>
      <c r="Z39" s="192"/>
      <c r="AA39" s="192"/>
      <c r="AB39" s="192"/>
      <c r="AC39" s="192"/>
      <c r="AD39" s="192"/>
      <c r="AE39" s="192"/>
      <c r="AF39" s="192"/>
      <c r="AG39" s="192"/>
      <c r="AH39" s="192"/>
      <c r="AI39" s="192"/>
      <c r="AJ39" s="192"/>
      <c r="AK39" s="192"/>
    </row>
    <row r="40" spans="1:37">
      <c r="A40" s="52" t="s">
        <v>112</v>
      </c>
      <c r="B40" s="39"/>
    </row>
    <row r="41" spans="1:37">
      <c r="A41" s="1" t="s">
        <v>66</v>
      </c>
      <c r="B41" s="100">
        <f t="shared" ref="B41:M41" si="14">B28</f>
        <v>24422094.349847823</v>
      </c>
      <c r="C41" s="100">
        <f t="shared" si="14"/>
        <v>23322482.082940832</v>
      </c>
      <c r="D41" s="100">
        <f t="shared" si="14"/>
        <v>22238853.729477227</v>
      </c>
      <c r="E41" s="100">
        <f t="shared" si="14"/>
        <v>21169970.683618221</v>
      </c>
      <c r="F41" s="100">
        <f t="shared" si="14"/>
        <v>20114771.283216283</v>
      </c>
      <c r="G41" s="100">
        <f t="shared" si="14"/>
        <v>19072193.866123874</v>
      </c>
      <c r="H41" s="100">
        <f t="shared" si="14"/>
        <v>18041324.223269522</v>
      </c>
      <c r="I41" s="100">
        <f t="shared" si="14"/>
        <v>17021248.145581737</v>
      </c>
      <c r="J41" s="100">
        <f t="shared" si="14"/>
        <v>16002941.504806498</v>
      </c>
      <c r="K41" s="100">
        <f t="shared" si="14"/>
        <v>20177412.165782865</v>
      </c>
      <c r="L41" s="100">
        <f t="shared" si="14"/>
        <v>3505042.5952225234</v>
      </c>
      <c r="M41" s="100">
        <f t="shared" si="14"/>
        <v>3589830.4589488618</v>
      </c>
      <c r="N41" s="39"/>
      <c r="O41" s="39"/>
      <c r="P41" s="39"/>
      <c r="Q41" s="39"/>
      <c r="R41" s="39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  <c r="AF41" s="39"/>
      <c r="AG41" s="39"/>
      <c r="AH41" s="39"/>
      <c r="AI41" s="39"/>
      <c r="AJ41" s="39"/>
      <c r="AK41" s="39"/>
    </row>
    <row r="42" spans="1:37">
      <c r="A42" s="1" t="s">
        <v>104</v>
      </c>
      <c r="B42" s="3">
        <f t="shared" ref="B42:M42" si="15">B13+B14</f>
        <v>13600000</v>
      </c>
      <c r="C42" s="3">
        <f t="shared" si="15"/>
        <v>13600000</v>
      </c>
      <c r="D42" s="3">
        <f t="shared" si="15"/>
        <v>13600000</v>
      </c>
      <c r="E42" s="3">
        <f t="shared" si="15"/>
        <v>13600000</v>
      </c>
      <c r="F42" s="3">
        <f t="shared" si="15"/>
        <v>13600000</v>
      </c>
      <c r="G42" s="3">
        <f t="shared" si="15"/>
        <v>13600000</v>
      </c>
      <c r="H42" s="3">
        <f t="shared" si="15"/>
        <v>13600000</v>
      </c>
      <c r="I42" s="3">
        <f t="shared" si="15"/>
        <v>13600000</v>
      </c>
      <c r="J42" s="3">
        <f t="shared" si="15"/>
        <v>13600000</v>
      </c>
      <c r="K42" s="3">
        <f t="shared" si="15"/>
        <v>16491700</v>
      </c>
      <c r="L42" s="3">
        <f t="shared" si="15"/>
        <v>0</v>
      </c>
      <c r="M42" s="3">
        <f t="shared" si="15"/>
        <v>0</v>
      </c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</row>
    <row r="43" spans="1:37">
      <c r="A43" s="1" t="s">
        <v>67</v>
      </c>
      <c r="B43" s="38">
        <f t="shared" ref="B43:M43" si="16">(B28-B26)+B15+B16+B17+B18</f>
        <v>1815778.1722857193</v>
      </c>
      <c r="C43" s="38">
        <f t="shared" si="16"/>
        <v>1631546.6187941183</v>
      </c>
      <c r="D43" s="38">
        <f t="shared" si="16"/>
        <v>1449993.0467084865</v>
      </c>
      <c r="E43" s="38">
        <f t="shared" si="16"/>
        <v>1270909.9371744846</v>
      </c>
      <c r="F43" s="38">
        <f t="shared" si="16"/>
        <v>1094119.4168883977</v>
      </c>
      <c r="G43" s="38">
        <f t="shared" si="16"/>
        <v>919443.61254649982</v>
      </c>
      <c r="H43" s="38">
        <f t="shared" si="16"/>
        <v>746729.35547060147</v>
      </c>
      <c r="I43" s="38">
        <f t="shared" si="16"/>
        <v>575823.47698249482</v>
      </c>
      <c r="J43" s="38">
        <f t="shared" si="16"/>
        <v>405214.05400058185</v>
      </c>
      <c r="K43" s="38">
        <f t="shared" si="16"/>
        <v>620689.40582602425</v>
      </c>
      <c r="L43" s="38">
        <f t="shared" si="16"/>
        <v>587242.85078086564</v>
      </c>
      <c r="M43" s="38">
        <f t="shared" si="16"/>
        <v>601448.40333938296</v>
      </c>
      <c r="N43" s="189"/>
      <c r="O43" s="189"/>
      <c r="P43" s="189"/>
      <c r="Q43" s="189"/>
      <c r="R43" s="189"/>
      <c r="S43" s="189"/>
      <c r="T43" s="189"/>
      <c r="U43" s="189"/>
      <c r="V43" s="189"/>
      <c r="W43" s="189"/>
      <c r="X43" s="189"/>
      <c r="Y43" s="189"/>
      <c r="Z43" s="189"/>
      <c r="AA43" s="189"/>
      <c r="AB43" s="189"/>
      <c r="AC43" s="189"/>
      <c r="AD43" s="189"/>
      <c r="AE43" s="189"/>
      <c r="AF43" s="189"/>
      <c r="AG43" s="189"/>
      <c r="AH43" s="189"/>
      <c r="AI43" s="189"/>
      <c r="AJ43" s="189"/>
      <c r="AK43" s="189"/>
    </row>
    <row r="44" spans="1:37">
      <c r="A44" s="45" t="s">
        <v>7</v>
      </c>
      <c r="B44" s="46">
        <f>B42+B43</f>
        <v>15415778.172285719</v>
      </c>
      <c r="C44" s="46">
        <f>C42+C43</f>
        <v>15231546.618794119</v>
      </c>
      <c r="D44" s="46">
        <f>D42+D43</f>
        <v>15049993.046708487</v>
      </c>
      <c r="E44" s="46">
        <f>E42+E43</f>
        <v>14870909.937174484</v>
      </c>
      <c r="F44" s="46">
        <f>F42+F43</f>
        <v>14694119.416888397</v>
      </c>
      <c r="G44" s="46">
        <f t="shared" ref="G44:L44" si="17">G42+G43</f>
        <v>14519443.6125465</v>
      </c>
      <c r="H44" s="46">
        <f t="shared" si="17"/>
        <v>14346729.355470601</v>
      </c>
      <c r="I44" s="46">
        <f t="shared" si="17"/>
        <v>14175823.476982495</v>
      </c>
      <c r="J44" s="46">
        <f t="shared" si="17"/>
        <v>14005214.054000583</v>
      </c>
      <c r="K44" s="46">
        <f t="shared" si="17"/>
        <v>17112389.405826025</v>
      </c>
      <c r="L44" s="46">
        <f t="shared" si="17"/>
        <v>587242.85078086564</v>
      </c>
      <c r="M44" s="46">
        <f t="shared" ref="M44" si="18">M42+M43</f>
        <v>601448.40333938296</v>
      </c>
      <c r="N44" s="189"/>
      <c r="O44" s="189"/>
      <c r="P44" s="189"/>
      <c r="Q44" s="189"/>
      <c r="R44" s="189"/>
      <c r="S44" s="189"/>
      <c r="T44" s="189"/>
      <c r="U44" s="189"/>
      <c r="V44" s="189"/>
      <c r="W44" s="189"/>
      <c r="X44" s="189"/>
      <c r="Y44" s="189"/>
      <c r="Z44" s="189"/>
      <c r="AA44" s="189"/>
      <c r="AB44" s="189"/>
      <c r="AC44" s="189"/>
      <c r="AD44" s="189"/>
      <c r="AE44" s="189"/>
      <c r="AF44" s="189"/>
      <c r="AG44" s="189"/>
      <c r="AH44" s="189"/>
      <c r="AI44" s="189"/>
      <c r="AJ44" s="189"/>
      <c r="AK44" s="189"/>
    </row>
    <row r="45" spans="1:37">
      <c r="A45" s="4" t="s">
        <v>103</v>
      </c>
      <c r="B45" s="39">
        <f>B41-B44</f>
        <v>9006316.1775621045</v>
      </c>
      <c r="C45" s="39">
        <f t="shared" ref="C45:L45" si="19">C41-C44</f>
        <v>8090935.4641467128</v>
      </c>
      <c r="D45" s="39">
        <f t="shared" si="19"/>
        <v>7188860.6827687398</v>
      </c>
      <c r="E45" s="39">
        <f t="shared" si="19"/>
        <v>6299060.7464437373</v>
      </c>
      <c r="F45" s="39">
        <f t="shared" si="19"/>
        <v>5420651.8663278855</v>
      </c>
      <c r="G45" s="39">
        <f t="shared" si="19"/>
        <v>4552750.2535773739</v>
      </c>
      <c r="H45" s="39">
        <f t="shared" si="19"/>
        <v>3694594.8677989207</v>
      </c>
      <c r="I45" s="39">
        <f t="shared" si="19"/>
        <v>2845424.6685992423</v>
      </c>
      <c r="J45" s="39">
        <f t="shared" si="19"/>
        <v>1997727.4508059155</v>
      </c>
      <c r="K45" s="39">
        <f t="shared" si="19"/>
        <v>3065022.7599568404</v>
      </c>
      <c r="L45" s="39">
        <f t="shared" si="19"/>
        <v>2917799.7444416578</v>
      </c>
      <c r="M45" s="39">
        <f t="shared" ref="M45" si="20">M41-M44</f>
        <v>2988382.0556094786</v>
      </c>
      <c r="N45" s="39"/>
      <c r="O45" s="39"/>
      <c r="P45" s="39"/>
      <c r="Q45" s="39"/>
      <c r="R45" s="39"/>
      <c r="S45" s="39"/>
      <c r="T45" s="39"/>
      <c r="U45" s="39"/>
      <c r="V45" s="39"/>
      <c r="W45" s="39"/>
      <c r="X45" s="39"/>
      <c r="Y45" s="39"/>
      <c r="Z45" s="39"/>
      <c r="AA45" s="39"/>
      <c r="AB45" s="39"/>
      <c r="AC45" s="39"/>
      <c r="AD45" s="39"/>
      <c r="AE45" s="39"/>
      <c r="AF45" s="39"/>
      <c r="AG45" s="39"/>
      <c r="AH45" s="39"/>
      <c r="AI45" s="39"/>
      <c r="AJ45" s="39"/>
      <c r="AK45" s="39"/>
    </row>
    <row r="46" spans="1:37">
      <c r="A46" s="42" t="s">
        <v>47</v>
      </c>
      <c r="B46" s="44">
        <f t="shared" ref="B46:M46" si="21">B23*WACD</f>
        <v>3563648.847370828</v>
      </c>
      <c r="C46" s="44">
        <f t="shared" si="21"/>
        <v>3201447.9918872877</v>
      </c>
      <c r="D46" s="44">
        <f t="shared" si="21"/>
        <v>2844512.0714152968</v>
      </c>
      <c r="E46" s="44">
        <f t="shared" si="21"/>
        <v>2492433.1020609736</v>
      </c>
      <c r="F46" s="44">
        <f t="shared" si="21"/>
        <v>2144861.3833438437</v>
      </c>
      <c r="G46" s="44">
        <f t="shared" si="21"/>
        <v>1801447.2147834362</v>
      </c>
      <c r="H46" s="44">
        <f t="shared" si="21"/>
        <v>1461889.4654104558</v>
      </c>
      <c r="I46" s="44">
        <f t="shared" si="21"/>
        <v>1125887.004255607</v>
      </c>
      <c r="J46" s="44">
        <f t="shared" si="21"/>
        <v>790467.37723487825</v>
      </c>
      <c r="K46" s="44">
        <f t="shared" si="21"/>
        <v>1212778.3002886067</v>
      </c>
      <c r="L46" s="44">
        <f t="shared" si="21"/>
        <v>1154524.6126316898</v>
      </c>
      <c r="M46" s="44">
        <f t="shared" si="21"/>
        <v>1182452.8539768723</v>
      </c>
      <c r="N46" s="39"/>
      <c r="O46" s="39"/>
      <c r="P46" s="39"/>
      <c r="Q46" s="39"/>
      <c r="R46" s="39"/>
      <c r="S46" s="39"/>
      <c r="T46" s="39"/>
      <c r="U46" s="39"/>
      <c r="V46" s="39"/>
      <c r="W46" s="39"/>
      <c r="X46" s="39"/>
      <c r="Y46" s="39"/>
      <c r="Z46" s="39"/>
      <c r="AA46" s="39"/>
      <c r="AB46" s="39"/>
      <c r="AC46" s="39"/>
      <c r="AD46" s="39"/>
      <c r="AE46" s="39"/>
      <c r="AF46" s="39"/>
      <c r="AG46" s="39"/>
      <c r="AH46" s="39"/>
      <c r="AI46" s="39"/>
      <c r="AJ46" s="39"/>
      <c r="AK46" s="39"/>
    </row>
    <row r="47" spans="1:37">
      <c r="A47" s="4" t="s">
        <v>69</v>
      </c>
      <c r="B47" s="39">
        <f>B45-B46</f>
        <v>5442667.330191277</v>
      </c>
      <c r="C47" s="39">
        <f>C45-C46</f>
        <v>4889487.4722594246</v>
      </c>
      <c r="D47" s="39">
        <f>D45-D46</f>
        <v>4344348.611353443</v>
      </c>
      <c r="E47" s="39">
        <f>E45-E46</f>
        <v>3806627.6443827637</v>
      </c>
      <c r="F47" s="39">
        <f>F45-F46</f>
        <v>3275790.4829840418</v>
      </c>
      <c r="G47" s="39">
        <f t="shared" ref="G47:L47" si="22">G45-G46</f>
        <v>2751303.0387939378</v>
      </c>
      <c r="H47" s="39">
        <f t="shared" si="22"/>
        <v>2232705.4023884647</v>
      </c>
      <c r="I47" s="39">
        <f t="shared" si="22"/>
        <v>1719537.6643436353</v>
      </c>
      <c r="J47" s="39">
        <f t="shared" si="22"/>
        <v>1207260.0735710373</v>
      </c>
      <c r="K47" s="39">
        <f t="shared" si="22"/>
        <v>1852244.4596682338</v>
      </c>
      <c r="L47" s="39">
        <f t="shared" si="22"/>
        <v>1763275.131809968</v>
      </c>
      <c r="M47" s="39">
        <f t="shared" ref="M47" si="23">M45-M46</f>
        <v>1805929.2016326063</v>
      </c>
      <c r="N47" s="39"/>
      <c r="O47" s="39"/>
      <c r="P47" s="39"/>
      <c r="Q47" s="39"/>
      <c r="R47" s="39"/>
      <c r="S47" s="39"/>
      <c r="T47" s="39"/>
      <c r="U47" s="39"/>
      <c r="V47" s="39"/>
      <c r="W47" s="39"/>
      <c r="X47" s="39"/>
      <c r="Y47" s="39"/>
      <c r="Z47" s="39"/>
      <c r="AA47" s="39"/>
      <c r="AB47" s="39"/>
      <c r="AC47" s="39"/>
      <c r="AD47" s="39"/>
      <c r="AE47" s="39"/>
      <c r="AF47" s="39"/>
      <c r="AG47" s="39"/>
      <c r="AH47" s="39"/>
      <c r="AI47" s="39"/>
      <c r="AJ47" s="39"/>
      <c r="AK47" s="39"/>
    </row>
    <row r="48" spans="1:37">
      <c r="A48" s="42" t="s">
        <v>68</v>
      </c>
      <c r="B48" s="43">
        <f t="shared" ref="B48:M48" si="24">B23*EquityWeighting</f>
        <v>56116814.734644301</v>
      </c>
      <c r="C48" s="43">
        <f t="shared" si="24"/>
        <v>50413234.170331627</v>
      </c>
      <c r="D48" s="43">
        <f t="shared" si="24"/>
        <v>44792560.591327302</v>
      </c>
      <c r="E48" s="43">
        <f t="shared" si="24"/>
        <v>39248369.471094541</v>
      </c>
      <c r="F48" s="43">
        <f t="shared" si="24"/>
        <v>33775154.072601758</v>
      </c>
      <c r="G48" s="43">
        <f t="shared" si="24"/>
        <v>28367407.65881741</v>
      </c>
      <c r="H48" s="43">
        <f t="shared" si="24"/>
        <v>23020388.317297678</v>
      </c>
      <c r="I48" s="43">
        <f t="shared" si="24"/>
        <v>17729354.135598715</v>
      </c>
      <c r="J48" s="43">
        <f t="shared" si="24"/>
        <v>12447497.848952334</v>
      </c>
      <c r="K48" s="43">
        <f t="shared" si="24"/>
        <v>19097632.260177236</v>
      </c>
      <c r="L48" s="43">
        <f t="shared" si="24"/>
        <v>18180310.846687008</v>
      </c>
      <c r="M48" s="43">
        <f t="shared" si="24"/>
        <v>18620097.147906981</v>
      </c>
      <c r="N48" s="189"/>
      <c r="O48" s="189"/>
      <c r="P48" s="189"/>
      <c r="Q48" s="189"/>
      <c r="R48" s="189"/>
      <c r="S48" s="189"/>
      <c r="T48" s="189"/>
      <c r="U48" s="189"/>
      <c r="V48" s="189"/>
      <c r="W48" s="189"/>
      <c r="X48" s="189"/>
      <c r="Y48" s="189"/>
      <c r="Z48" s="189"/>
      <c r="AA48" s="189"/>
      <c r="AB48" s="189"/>
      <c r="AC48" s="189"/>
      <c r="AD48" s="189"/>
      <c r="AE48" s="189"/>
      <c r="AF48" s="189"/>
      <c r="AG48" s="189"/>
      <c r="AH48" s="189"/>
      <c r="AI48" s="189"/>
      <c r="AJ48" s="189"/>
      <c r="AK48" s="189"/>
    </row>
    <row r="49" spans="1:37">
      <c r="A49" s="4" t="s">
        <v>102</v>
      </c>
      <c r="B49" s="183">
        <f>ROUND(B47/B48,3)</f>
        <v>9.7000000000000003E-2</v>
      </c>
      <c r="C49" s="183">
        <f t="shared" ref="C49:M49" si="25">ROUND(C47/C48,3)</f>
        <v>9.7000000000000003E-2</v>
      </c>
      <c r="D49" s="183">
        <f t="shared" si="25"/>
        <v>9.7000000000000003E-2</v>
      </c>
      <c r="E49" s="183">
        <f t="shared" si="25"/>
        <v>9.7000000000000003E-2</v>
      </c>
      <c r="F49" s="183">
        <f t="shared" si="25"/>
        <v>9.7000000000000003E-2</v>
      </c>
      <c r="G49" s="183">
        <f t="shared" si="25"/>
        <v>9.7000000000000003E-2</v>
      </c>
      <c r="H49" s="183">
        <f t="shared" si="25"/>
        <v>9.7000000000000003E-2</v>
      </c>
      <c r="I49" s="183">
        <f t="shared" si="25"/>
        <v>9.7000000000000003E-2</v>
      </c>
      <c r="J49" s="183">
        <f t="shared" si="25"/>
        <v>9.7000000000000003E-2</v>
      </c>
      <c r="K49" s="183">
        <f t="shared" si="25"/>
        <v>9.7000000000000003E-2</v>
      </c>
      <c r="L49" s="183">
        <f t="shared" si="25"/>
        <v>9.7000000000000003E-2</v>
      </c>
      <c r="M49" s="183">
        <f t="shared" si="25"/>
        <v>9.7000000000000003E-2</v>
      </c>
      <c r="N49" s="195"/>
      <c r="O49" s="195"/>
      <c r="P49" s="195"/>
      <c r="Q49" s="195"/>
      <c r="R49" s="195"/>
      <c r="S49" s="195"/>
      <c r="T49" s="195"/>
      <c r="U49" s="195"/>
      <c r="V49" s="195"/>
      <c r="W49" s="195"/>
      <c r="X49" s="195"/>
      <c r="Y49" s="195"/>
      <c r="Z49" s="195"/>
      <c r="AA49" s="195"/>
      <c r="AB49" s="195"/>
      <c r="AC49" s="195"/>
      <c r="AD49" s="195"/>
      <c r="AE49" s="195"/>
      <c r="AF49" s="195"/>
      <c r="AG49" s="195"/>
      <c r="AH49" s="195"/>
      <c r="AI49" s="195"/>
      <c r="AJ49" s="195"/>
      <c r="AK49" s="195"/>
    </row>
    <row r="50" spans="1:37">
      <c r="B50" s="1" t="b">
        <f>B49=ROE</f>
        <v>1</v>
      </c>
      <c r="C50" s="1" t="b">
        <f>C49=ROE</f>
        <v>1</v>
      </c>
      <c r="D50" s="1" t="b">
        <f>D49=ROE</f>
        <v>1</v>
      </c>
      <c r="E50" s="1" t="b">
        <f>E49=ROE</f>
        <v>1</v>
      </c>
      <c r="F50" s="1" t="b">
        <f>F49=ROE</f>
        <v>1</v>
      </c>
      <c r="G50" s="1" t="b">
        <f t="shared" ref="G50:L50" si="26">G49=ROE</f>
        <v>1</v>
      </c>
      <c r="H50" s="1" t="b">
        <f t="shared" si="26"/>
        <v>1</v>
      </c>
      <c r="I50" s="1" t="b">
        <f t="shared" si="26"/>
        <v>1</v>
      </c>
      <c r="J50" s="1" t="b">
        <f t="shared" si="26"/>
        <v>1</v>
      </c>
      <c r="K50" s="1" t="b">
        <f t="shared" si="26"/>
        <v>1</v>
      </c>
      <c r="L50" s="1" t="b">
        <f t="shared" si="26"/>
        <v>1</v>
      </c>
      <c r="M50" s="1" t="b">
        <f t="shared" ref="M50" si="27">M49=ROE</f>
        <v>1</v>
      </c>
    </row>
    <row r="51" spans="1:37">
      <c r="A51" s="4"/>
      <c r="B51" s="40"/>
      <c r="C51" s="40"/>
      <c r="D51" s="40"/>
      <c r="E51" s="40"/>
      <c r="F51" s="40"/>
      <c r="G51" s="40"/>
      <c r="H51" s="40"/>
      <c r="I51" s="40"/>
      <c r="J51" s="40"/>
      <c r="K51" s="40"/>
      <c r="L51" s="40"/>
      <c r="M51" s="195"/>
      <c r="N51" s="195"/>
      <c r="O51" s="195"/>
      <c r="P51" s="195"/>
      <c r="Q51" s="195"/>
      <c r="R51" s="195"/>
      <c r="S51" s="195"/>
      <c r="T51" s="195"/>
      <c r="U51" s="195"/>
      <c r="V51" s="195"/>
      <c r="W51" s="195"/>
      <c r="X51" s="195"/>
      <c r="Y51" s="195"/>
      <c r="Z51" s="195"/>
      <c r="AA51" s="195"/>
      <c r="AB51" s="195"/>
      <c r="AC51" s="195"/>
      <c r="AD51" s="195"/>
      <c r="AE51" s="195"/>
      <c r="AF51" s="195"/>
      <c r="AG51" s="195"/>
      <c r="AH51" s="195"/>
      <c r="AI51" s="195"/>
      <c r="AJ51" s="195"/>
      <c r="AK51" s="195"/>
    </row>
    <row r="52" spans="1:37">
      <c r="A52" s="4" t="s">
        <v>108</v>
      </c>
      <c r="B52" s="38">
        <f t="shared" ref="B52:L52" si="28">B13</f>
        <v>0</v>
      </c>
      <c r="C52" s="38">
        <f t="shared" si="28"/>
        <v>0</v>
      </c>
      <c r="D52" s="38">
        <f t="shared" si="28"/>
        <v>0</v>
      </c>
      <c r="E52" s="38">
        <f t="shared" si="28"/>
        <v>0</v>
      </c>
      <c r="F52" s="38">
        <f t="shared" si="28"/>
        <v>0</v>
      </c>
      <c r="G52" s="38">
        <f t="shared" si="28"/>
        <v>0</v>
      </c>
      <c r="H52" s="38">
        <f t="shared" si="28"/>
        <v>0</v>
      </c>
      <c r="I52" s="38">
        <f t="shared" si="28"/>
        <v>0</v>
      </c>
      <c r="J52" s="38">
        <f t="shared" si="28"/>
        <v>0</v>
      </c>
      <c r="K52" s="38">
        <f t="shared" si="28"/>
        <v>0</v>
      </c>
      <c r="L52" s="38">
        <f t="shared" si="28"/>
        <v>0</v>
      </c>
      <c r="M52" s="189"/>
      <c r="N52" s="189"/>
      <c r="O52" s="189"/>
      <c r="P52" s="189"/>
      <c r="Q52" s="189"/>
      <c r="R52" s="189"/>
      <c r="S52" s="189"/>
      <c r="T52" s="189"/>
      <c r="U52" s="189"/>
      <c r="V52" s="189"/>
      <c r="W52" s="189"/>
      <c r="X52" s="189"/>
      <c r="Y52" s="189"/>
      <c r="Z52" s="189"/>
      <c r="AA52" s="189"/>
      <c r="AB52" s="189"/>
      <c r="AC52" s="189"/>
      <c r="AD52" s="189"/>
      <c r="AE52" s="189"/>
      <c r="AF52" s="189"/>
      <c r="AG52" s="189"/>
      <c r="AH52" s="189"/>
      <c r="AI52" s="189"/>
      <c r="AJ52" s="189"/>
      <c r="AK52" s="189"/>
    </row>
    <row r="53" spans="1:37">
      <c r="A53" s="4" t="s">
        <v>109</v>
      </c>
      <c r="B53" s="38">
        <f t="shared" ref="B53:L53" si="29">B14</f>
        <v>13600000</v>
      </c>
      <c r="C53" s="38">
        <f t="shared" si="29"/>
        <v>13600000</v>
      </c>
      <c r="D53" s="38">
        <f t="shared" si="29"/>
        <v>13600000</v>
      </c>
      <c r="E53" s="38">
        <f t="shared" si="29"/>
        <v>13600000</v>
      </c>
      <c r="F53" s="38">
        <f t="shared" si="29"/>
        <v>13600000</v>
      </c>
      <c r="G53" s="38">
        <f t="shared" si="29"/>
        <v>13600000</v>
      </c>
      <c r="H53" s="38">
        <f t="shared" si="29"/>
        <v>13600000</v>
      </c>
      <c r="I53" s="38">
        <f t="shared" si="29"/>
        <v>13600000</v>
      </c>
      <c r="J53" s="38">
        <f t="shared" si="29"/>
        <v>13600000</v>
      </c>
      <c r="K53" s="38">
        <f t="shared" si="29"/>
        <v>16491700</v>
      </c>
      <c r="L53" s="38">
        <f t="shared" si="29"/>
        <v>0</v>
      </c>
      <c r="M53" s="189"/>
      <c r="N53" s="189"/>
      <c r="O53" s="189"/>
      <c r="P53" s="189"/>
      <c r="Q53" s="189"/>
      <c r="R53" s="189"/>
      <c r="S53" s="189"/>
      <c r="T53" s="189"/>
      <c r="U53" s="189"/>
      <c r="V53" s="189"/>
      <c r="W53" s="189"/>
      <c r="X53" s="189"/>
      <c r="Y53" s="189"/>
      <c r="Z53" s="189"/>
      <c r="AA53" s="189"/>
      <c r="AB53" s="189"/>
      <c r="AC53" s="189"/>
      <c r="AD53" s="189"/>
      <c r="AE53" s="189"/>
      <c r="AF53" s="189"/>
      <c r="AG53" s="189"/>
      <c r="AH53" s="189"/>
      <c r="AI53" s="189"/>
      <c r="AJ53" s="189"/>
      <c r="AK53" s="189"/>
    </row>
    <row r="54" spans="1:37">
      <c r="A54" s="4" t="s">
        <v>111</v>
      </c>
      <c r="B54" s="3">
        <f t="shared" ref="B54:L54" si="30">B28-SUM(B52:B53,B55)</f>
        <v>1815778.1722857207</v>
      </c>
      <c r="C54" s="3">
        <f t="shared" si="30"/>
        <v>1631546.6187941171</v>
      </c>
      <c r="D54" s="3">
        <f t="shared" si="30"/>
        <v>1449993.046708487</v>
      </c>
      <c r="E54" s="3">
        <f t="shared" si="30"/>
        <v>1270909.9371744879</v>
      </c>
      <c r="F54" s="3">
        <f t="shared" si="30"/>
        <v>1094119.4168883972</v>
      </c>
      <c r="G54" s="3">
        <f t="shared" si="30"/>
        <v>919443.61254649982</v>
      </c>
      <c r="H54" s="3">
        <f t="shared" si="30"/>
        <v>746729.35547060147</v>
      </c>
      <c r="I54" s="3">
        <f t="shared" si="30"/>
        <v>575823.47698249482</v>
      </c>
      <c r="J54" s="3">
        <f t="shared" si="30"/>
        <v>405214.05400058068</v>
      </c>
      <c r="K54" s="3">
        <f t="shared" si="30"/>
        <v>620689.40582602471</v>
      </c>
      <c r="L54" s="3">
        <f t="shared" si="30"/>
        <v>587242.85078086564</v>
      </c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</row>
    <row r="55" spans="1:37">
      <c r="A55" s="4" t="s">
        <v>110</v>
      </c>
      <c r="B55" s="48">
        <f t="shared" ref="B55:L55" si="31">B24</f>
        <v>9006316.1775621045</v>
      </c>
      <c r="C55" s="48">
        <f t="shared" si="31"/>
        <v>8090935.4641467137</v>
      </c>
      <c r="D55" s="48">
        <f t="shared" si="31"/>
        <v>7188860.6827687388</v>
      </c>
      <c r="E55" s="48">
        <f t="shared" si="31"/>
        <v>6299060.7464437354</v>
      </c>
      <c r="F55" s="48">
        <f t="shared" si="31"/>
        <v>5420651.8663278846</v>
      </c>
      <c r="G55" s="48">
        <f t="shared" si="31"/>
        <v>4552750.2535773749</v>
      </c>
      <c r="H55" s="48">
        <f t="shared" si="31"/>
        <v>3694594.8677989221</v>
      </c>
      <c r="I55" s="48">
        <f t="shared" si="31"/>
        <v>2845424.6685992419</v>
      </c>
      <c r="J55" s="48">
        <f t="shared" si="31"/>
        <v>1997727.4508059176</v>
      </c>
      <c r="K55" s="48">
        <f t="shared" si="31"/>
        <v>3065022.7599568409</v>
      </c>
      <c r="L55" s="48">
        <f t="shared" si="31"/>
        <v>2917799.7444416578</v>
      </c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</row>
    <row r="56" spans="1:37">
      <c r="B56" s="39">
        <f t="shared" ref="B56:L56" si="32">SUM(B52:B55)-B28</f>
        <v>0</v>
      </c>
      <c r="C56" s="39">
        <f t="shared" si="32"/>
        <v>0</v>
      </c>
      <c r="D56" s="39">
        <f t="shared" si="32"/>
        <v>0</v>
      </c>
      <c r="E56" s="39">
        <f t="shared" si="32"/>
        <v>0</v>
      </c>
      <c r="F56" s="39">
        <f t="shared" si="32"/>
        <v>0</v>
      </c>
      <c r="G56" s="39">
        <f t="shared" si="32"/>
        <v>0</v>
      </c>
      <c r="H56" s="39">
        <f t="shared" si="32"/>
        <v>0</v>
      </c>
      <c r="I56" s="39">
        <f t="shared" si="32"/>
        <v>0</v>
      </c>
      <c r="J56" s="39">
        <f t="shared" si="32"/>
        <v>0</v>
      </c>
      <c r="K56" s="39">
        <f t="shared" si="32"/>
        <v>0</v>
      </c>
      <c r="L56" s="39">
        <f t="shared" si="32"/>
        <v>0</v>
      </c>
      <c r="M56" s="39"/>
      <c r="N56" s="39"/>
      <c r="O56" s="39"/>
      <c r="P56" s="39"/>
      <c r="Q56" s="39"/>
      <c r="R56" s="39"/>
      <c r="S56" s="39"/>
      <c r="T56" s="39"/>
      <c r="U56" s="39"/>
      <c r="V56" s="39"/>
      <c r="W56" s="39"/>
      <c r="X56" s="39"/>
      <c r="Y56" s="39"/>
      <c r="Z56" s="39"/>
      <c r="AA56" s="39"/>
      <c r="AB56" s="39"/>
      <c r="AC56" s="39"/>
      <c r="AD56" s="39"/>
      <c r="AE56" s="39"/>
      <c r="AF56" s="39"/>
      <c r="AG56" s="39"/>
      <c r="AH56" s="39"/>
      <c r="AI56" s="39"/>
      <c r="AJ56" s="39"/>
      <c r="AK56" s="39"/>
    </row>
    <row r="57" spans="1:37">
      <c r="B57" s="39"/>
      <c r="C57" s="39"/>
      <c r="D57" s="39"/>
      <c r="E57" s="39"/>
      <c r="F57" s="39"/>
      <c r="G57" s="39"/>
      <c r="H57" s="39"/>
      <c r="I57" s="39"/>
      <c r="J57" s="39"/>
      <c r="K57" s="39"/>
      <c r="L57" s="39"/>
      <c r="M57" s="39"/>
      <c r="N57" s="39"/>
      <c r="O57" s="39"/>
      <c r="P57" s="39"/>
      <c r="Q57" s="39"/>
      <c r="R57" s="39"/>
      <c r="S57" s="39"/>
      <c r="T57" s="39"/>
      <c r="U57" s="39"/>
      <c r="V57" s="39"/>
      <c r="W57" s="39"/>
      <c r="X57" s="39"/>
      <c r="Y57" s="39"/>
      <c r="Z57" s="39"/>
      <c r="AA57" s="39"/>
      <c r="AB57" s="39"/>
      <c r="AC57" s="39"/>
      <c r="AD57" s="39"/>
      <c r="AE57" s="39"/>
      <c r="AF57" s="39"/>
      <c r="AG57" s="39"/>
      <c r="AH57" s="39"/>
      <c r="AI57" s="39"/>
      <c r="AJ57" s="39"/>
      <c r="AK57" s="39"/>
    </row>
    <row r="58" spans="1:37">
      <c r="B58" s="39"/>
      <c r="C58" s="39"/>
      <c r="D58" s="39"/>
      <c r="E58" s="39"/>
      <c r="F58" s="39"/>
      <c r="G58" s="39"/>
      <c r="H58" s="39"/>
      <c r="I58" s="39"/>
      <c r="J58" s="39"/>
      <c r="K58" s="39"/>
      <c r="L58" s="39"/>
      <c r="M58" s="39"/>
      <c r="N58" s="39"/>
      <c r="O58" s="39"/>
      <c r="P58" s="39"/>
      <c r="Q58" s="39"/>
      <c r="R58" s="39"/>
      <c r="S58" s="39"/>
      <c r="T58" s="39"/>
      <c r="U58" s="39"/>
      <c r="V58" s="39"/>
      <c r="W58" s="39"/>
      <c r="X58" s="39"/>
      <c r="Y58" s="39"/>
      <c r="Z58" s="39"/>
      <c r="AA58" s="39"/>
      <c r="AB58" s="39"/>
      <c r="AC58" s="39"/>
      <c r="AD58" s="39"/>
      <c r="AE58" s="39"/>
      <c r="AF58" s="39"/>
      <c r="AG58" s="39"/>
      <c r="AH58" s="39"/>
      <c r="AI58" s="39"/>
      <c r="AJ58" s="39"/>
      <c r="AK58" s="39"/>
    </row>
    <row r="59" spans="1:37"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</row>
    <row r="60" spans="1:37">
      <c r="B60" s="98"/>
      <c r="C60" s="98"/>
      <c r="D60" s="98"/>
      <c r="E60" s="98"/>
      <c r="F60" s="98"/>
      <c r="G60" s="98"/>
      <c r="H60" s="98"/>
      <c r="I60" s="98"/>
      <c r="J60" s="98"/>
      <c r="K60" s="98"/>
      <c r="L60" s="98"/>
      <c r="M60" s="98"/>
      <c r="N60" s="98"/>
      <c r="O60" s="98"/>
      <c r="P60" s="98"/>
      <c r="Q60" s="98"/>
      <c r="R60" s="98"/>
      <c r="S60" s="98"/>
      <c r="T60" s="98"/>
      <c r="U60" s="98"/>
      <c r="V60" s="98"/>
      <c r="W60" s="98"/>
      <c r="X60" s="98"/>
      <c r="Y60" s="98"/>
      <c r="Z60" s="98"/>
      <c r="AA60" s="98"/>
      <c r="AB60" s="98"/>
      <c r="AC60" s="98"/>
      <c r="AD60" s="98"/>
      <c r="AE60" s="98"/>
      <c r="AF60" s="98"/>
      <c r="AG60" s="98"/>
      <c r="AH60" s="98"/>
      <c r="AI60" s="98"/>
      <c r="AJ60" s="98"/>
      <c r="AK60" s="98"/>
    </row>
    <row r="61" spans="1:37"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</row>
    <row r="62" spans="1:37"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</row>
    <row r="63" spans="1:37">
      <c r="B63" s="98"/>
      <c r="C63" s="98"/>
      <c r="D63" s="98"/>
      <c r="E63" s="98"/>
      <c r="F63" s="98"/>
      <c r="G63" s="98"/>
      <c r="H63" s="98"/>
      <c r="I63" s="98"/>
      <c r="J63" s="98"/>
      <c r="K63" s="98"/>
      <c r="L63" s="98"/>
      <c r="M63" s="98"/>
      <c r="N63" s="98"/>
      <c r="O63" s="98"/>
      <c r="P63" s="98"/>
      <c r="Q63" s="98"/>
      <c r="R63" s="98"/>
      <c r="S63" s="98"/>
      <c r="T63" s="98"/>
      <c r="U63" s="98"/>
      <c r="V63" s="98"/>
      <c r="W63" s="98"/>
      <c r="X63" s="98"/>
      <c r="Y63" s="98"/>
      <c r="Z63" s="98"/>
      <c r="AA63" s="98"/>
      <c r="AB63" s="98"/>
      <c r="AC63" s="98"/>
      <c r="AD63" s="98"/>
      <c r="AE63" s="98"/>
      <c r="AF63" s="98"/>
      <c r="AG63" s="98"/>
      <c r="AH63" s="98"/>
      <c r="AI63" s="98"/>
      <c r="AJ63" s="98"/>
      <c r="AK63" s="98"/>
    </row>
    <row r="64" spans="1:37"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</row>
    <row r="65" spans="2:37"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</row>
    <row r="66" spans="2:37"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</row>
  </sheetData>
  <customSheetViews>
    <customSheetView guid="{B2261136-1BD6-4EB8-80BC-AC5217B292C2}" scale="85" showPageBreaks="1" fitToPage="1" printArea="1" view="pageBreakPreview">
      <selection activeCell="C13" sqref="C13"/>
      <pageMargins left="0.7" right="0.7" top="0.75" bottom="0.75" header="0.3" footer="0.3"/>
      <pageSetup scale="61" fitToHeight="0" orientation="landscape" r:id="rId1"/>
    </customSheetView>
  </customSheetViews>
  <mergeCells count="2">
    <mergeCell ref="A1:J1"/>
    <mergeCell ref="A2:J2"/>
  </mergeCells>
  <phoneticPr fontId="60" type="noConversion"/>
  <pageMargins left="0.7" right="0.7" top="0.75" bottom="0.75" header="0.3" footer="0.3"/>
  <pageSetup fitToHeight="0" orientation="landscape" r:id="rId2"/>
  <headerFooter>
    <oddHeader>&amp;RCase No. 2026-00001
KPSC 1-7 Confidential Attachment 2
Page &amp;P of &amp;N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7"/>
  <dimension ref="A1:AJ43"/>
  <sheetViews>
    <sheetView workbookViewId="0">
      <selection activeCell="B36" sqref="B36:M36"/>
    </sheetView>
  </sheetViews>
  <sheetFormatPr defaultColWidth="9.140625" defaultRowHeight="12.75"/>
  <cols>
    <col min="1" max="1" width="51.7109375" style="1" customWidth="1"/>
    <col min="2" max="2" width="19.140625" style="1" bestFit="1" customWidth="1"/>
    <col min="3" max="9" width="14.7109375" style="1" customWidth="1"/>
    <col min="10" max="21" width="13.85546875" style="1" bestFit="1" customWidth="1"/>
    <col min="22" max="22" width="14" style="1" bestFit="1" customWidth="1"/>
    <col min="23" max="25" width="13.85546875" style="1" bestFit="1" customWidth="1"/>
    <col min="26" max="26" width="14" style="1" bestFit="1" customWidth="1"/>
    <col min="27" max="29" width="13.85546875" style="1" bestFit="1" customWidth="1"/>
    <col min="30" max="30" width="14" style="1" bestFit="1" customWidth="1"/>
    <col min="31" max="33" width="13.85546875" style="1" bestFit="1" customWidth="1"/>
    <col min="34" max="34" width="14" style="1" bestFit="1" customWidth="1"/>
    <col min="35" max="36" width="13.85546875" style="1" bestFit="1" customWidth="1"/>
    <col min="37" max="16384" width="9.140625" style="1"/>
  </cols>
  <sheetData>
    <row r="1" spans="1:36" ht="14.25">
      <c r="A1" s="247" t="str">
        <f>Input!B2&amp;" "&amp;Input!B3</f>
        <v>KPCO KY</v>
      </c>
      <c r="B1" s="247"/>
      <c r="C1" s="247"/>
      <c r="D1" s="247"/>
      <c r="E1" s="247"/>
      <c r="F1" s="247"/>
      <c r="G1" s="247"/>
      <c r="H1" s="247"/>
      <c r="I1" s="247"/>
      <c r="J1" s="247"/>
    </row>
    <row r="2" spans="1:36" ht="14.25">
      <c r="A2" s="247" t="s">
        <v>13</v>
      </c>
      <c r="B2" s="247"/>
      <c r="C2" s="247"/>
      <c r="D2" s="247"/>
      <c r="E2" s="247"/>
      <c r="F2" s="247"/>
      <c r="G2" s="247"/>
      <c r="H2" s="247"/>
      <c r="I2" s="247"/>
      <c r="J2" s="247"/>
    </row>
    <row r="3" spans="1:36">
      <c r="B3" s="51" t="s">
        <v>16</v>
      </c>
      <c r="C3" s="51" t="s">
        <v>17</v>
      </c>
      <c r="D3" s="51" t="s">
        <v>18</v>
      </c>
      <c r="E3" s="51" t="s">
        <v>19</v>
      </c>
      <c r="F3" s="51" t="s">
        <v>20</v>
      </c>
      <c r="G3" s="51" t="s">
        <v>21</v>
      </c>
      <c r="H3" s="51" t="s">
        <v>22</v>
      </c>
      <c r="I3" s="51" t="s">
        <v>23</v>
      </c>
      <c r="J3" s="51" t="s">
        <v>24</v>
      </c>
      <c r="K3" s="51" t="s">
        <v>25</v>
      </c>
      <c r="L3" s="51" t="s">
        <v>26</v>
      </c>
      <c r="M3" s="51" t="s">
        <v>27</v>
      </c>
      <c r="N3" s="51" t="s">
        <v>28</v>
      </c>
      <c r="O3" s="51" t="s">
        <v>29</v>
      </c>
      <c r="P3" s="51" t="s">
        <v>30</v>
      </c>
      <c r="Q3" s="51" t="s">
        <v>31</v>
      </c>
      <c r="R3" s="51" t="s">
        <v>32</v>
      </c>
      <c r="S3" s="51" t="s">
        <v>33</v>
      </c>
      <c r="T3" s="51" t="s">
        <v>34</v>
      </c>
      <c r="U3" s="51" t="s">
        <v>35</v>
      </c>
      <c r="V3" s="51" t="s">
        <v>36</v>
      </c>
      <c r="W3" s="51" t="s">
        <v>297</v>
      </c>
      <c r="X3" s="51" t="s">
        <v>298</v>
      </c>
      <c r="Y3" s="51" t="s">
        <v>299</v>
      </c>
      <c r="Z3" s="51" t="s">
        <v>300</v>
      </c>
      <c r="AA3" s="51" t="s">
        <v>301</v>
      </c>
      <c r="AB3" s="51" t="s">
        <v>302</v>
      </c>
      <c r="AC3" s="51" t="s">
        <v>303</v>
      </c>
      <c r="AD3" s="51" t="s">
        <v>304</v>
      </c>
      <c r="AE3" s="51" t="s">
        <v>305</v>
      </c>
      <c r="AF3" s="51" t="s">
        <v>306</v>
      </c>
      <c r="AG3" s="51" t="s">
        <v>307</v>
      </c>
      <c r="AH3" s="51" t="s">
        <v>308</v>
      </c>
      <c r="AI3" s="51" t="s">
        <v>309</v>
      </c>
      <c r="AJ3" s="51" t="s">
        <v>310</v>
      </c>
    </row>
    <row r="4" spans="1:36">
      <c r="A4" s="7"/>
      <c r="B4" s="115">
        <f>'OPCO Rev Req'!B5</f>
        <v>2029</v>
      </c>
      <c r="C4" s="115">
        <f>'OPCO Rev Req'!C5</f>
        <v>2030</v>
      </c>
      <c r="D4" s="115">
        <f>'OPCO Rev Req'!D5</f>
        <v>2031</v>
      </c>
      <c r="E4" s="115">
        <f>'OPCO Rev Req'!E5</f>
        <v>2032</v>
      </c>
      <c r="F4" s="115">
        <f>'OPCO Rev Req'!F5</f>
        <v>2033</v>
      </c>
      <c r="G4" s="115">
        <f>'OPCO Rev Req'!G5</f>
        <v>2034</v>
      </c>
      <c r="H4" s="115">
        <f>'OPCO Rev Req'!H5</f>
        <v>2035</v>
      </c>
      <c r="I4" s="115">
        <f>'OPCO Rev Req'!I5</f>
        <v>2036</v>
      </c>
      <c r="J4" s="115">
        <f>'OPCO Rev Req'!J5</f>
        <v>2037</v>
      </c>
      <c r="K4" s="115">
        <f>'OPCO Rev Req'!K5</f>
        <v>2038</v>
      </c>
      <c r="L4" s="115">
        <f>'OPCO Rev Req'!L5</f>
        <v>2039</v>
      </c>
      <c r="M4" s="115">
        <f>'OPCO Rev Req'!M5</f>
        <v>2040</v>
      </c>
      <c r="N4" s="115">
        <f>'OPCO Rev Req'!N5</f>
        <v>0</v>
      </c>
      <c r="O4" s="115">
        <f>'OPCO Rev Req'!O5</f>
        <v>0</v>
      </c>
      <c r="P4" s="115">
        <f>'OPCO Rev Req'!P5</f>
        <v>0</v>
      </c>
      <c r="Q4" s="115">
        <f>'OPCO Rev Req'!Q5</f>
        <v>0</v>
      </c>
      <c r="R4" s="115">
        <f>'OPCO Rev Req'!R5</f>
        <v>0</v>
      </c>
      <c r="S4" s="115">
        <f>'OPCO Rev Req'!S5</f>
        <v>0</v>
      </c>
      <c r="T4" s="115">
        <f>'OPCO Rev Req'!T5</f>
        <v>0</v>
      </c>
      <c r="U4" s="115">
        <f>'OPCO Rev Req'!U5</f>
        <v>0</v>
      </c>
      <c r="V4" s="115">
        <f>'OPCO Rev Req'!V5</f>
        <v>0</v>
      </c>
      <c r="W4" s="115">
        <f>'OPCO Rev Req'!W5</f>
        <v>0</v>
      </c>
      <c r="X4" s="115">
        <f>'OPCO Rev Req'!X5</f>
        <v>0</v>
      </c>
      <c r="Y4" s="115">
        <f>'OPCO Rev Req'!Y5</f>
        <v>0</v>
      </c>
      <c r="Z4" s="115">
        <f>'OPCO Rev Req'!Z5</f>
        <v>0</v>
      </c>
      <c r="AA4" s="115">
        <f>'OPCO Rev Req'!AA5</f>
        <v>0</v>
      </c>
      <c r="AB4" s="115">
        <f>'OPCO Rev Req'!AB5</f>
        <v>0</v>
      </c>
      <c r="AC4" s="115">
        <f>'OPCO Rev Req'!AC5</f>
        <v>0</v>
      </c>
      <c r="AD4" s="115">
        <f>'OPCO Rev Req'!AD5</f>
        <v>0</v>
      </c>
      <c r="AE4" s="115">
        <f>'OPCO Rev Req'!AE5</f>
        <v>0</v>
      </c>
      <c r="AF4" s="115">
        <f>'OPCO Rev Req'!AF5</f>
        <v>0</v>
      </c>
      <c r="AG4" s="115">
        <f>'OPCO Rev Req'!AG5</f>
        <v>0</v>
      </c>
      <c r="AH4" s="115">
        <f>'OPCO Rev Req'!AH5</f>
        <v>0</v>
      </c>
      <c r="AI4" s="115">
        <f>'OPCO Rev Req'!AI5</f>
        <v>0</v>
      </c>
      <c r="AJ4" s="115">
        <f>'OPCO Rev Req'!AJ5</f>
        <v>0</v>
      </c>
    </row>
    <row r="5" spans="1:36">
      <c r="A5" s="7" t="str">
        <f>'OPCO Rev Req'!A6</f>
        <v>Operations and Maint Expense - Account 549</v>
      </c>
      <c r="B5" s="55" cm="1">
        <f t="array" ref="B5">'OPCO Rev Req'!B6*Allocator</f>
        <v>0</v>
      </c>
      <c r="C5" s="55" cm="1">
        <f t="array" ref="C5">'OPCO Rev Req'!C6*Allocator</f>
        <v>0</v>
      </c>
      <c r="D5" s="55" cm="1">
        <f t="array" ref="D5">'OPCO Rev Req'!D6*Allocator</f>
        <v>0</v>
      </c>
      <c r="E5" s="55" cm="1">
        <f t="array" ref="E5">'OPCO Rev Req'!E6*Allocator</f>
        <v>0</v>
      </c>
      <c r="F5" s="55" cm="1">
        <f t="array" ref="F5">'OPCO Rev Req'!F6*Allocator</f>
        <v>0</v>
      </c>
      <c r="G5" s="55" cm="1">
        <f t="array" ref="G5">'OPCO Rev Req'!G6*Allocator</f>
        <v>0</v>
      </c>
      <c r="H5" s="55" cm="1">
        <f t="array" ref="H5">'OPCO Rev Req'!H6*Allocator</f>
        <v>0</v>
      </c>
      <c r="I5" s="55" cm="1">
        <f t="array" ref="I5">'OPCO Rev Req'!I6*Allocator</f>
        <v>0</v>
      </c>
      <c r="J5" s="55" cm="1">
        <f t="array" ref="J5">'OPCO Rev Req'!J6*Allocator</f>
        <v>0</v>
      </c>
      <c r="K5" s="55" cm="1">
        <f t="array" ref="K5">'OPCO Rev Req'!K6*Allocator</f>
        <v>0</v>
      </c>
      <c r="L5" s="55" cm="1">
        <f t="array" ref="L5">'OPCO Rev Req'!L6*Allocator</f>
        <v>0</v>
      </c>
      <c r="M5" s="55" cm="1">
        <f t="array" ref="M5">'OPCO Rev Req'!M6*Allocator</f>
        <v>0</v>
      </c>
      <c r="N5" s="55" cm="1">
        <f t="array" ref="N5">'OPCO Rev Req'!N6*Allocator</f>
        <v>0</v>
      </c>
      <c r="O5" s="55" cm="1">
        <f t="array" ref="O5">'OPCO Rev Req'!O6*Allocator</f>
        <v>0</v>
      </c>
      <c r="P5" s="55" cm="1">
        <f t="array" ref="P5">'OPCO Rev Req'!P6*Allocator</f>
        <v>0</v>
      </c>
      <c r="Q5" s="55" cm="1">
        <f t="array" ref="Q5">'OPCO Rev Req'!Q6*Allocator</f>
        <v>0</v>
      </c>
      <c r="R5" s="55" cm="1">
        <f t="array" ref="R5">'OPCO Rev Req'!R6*Allocator</f>
        <v>0</v>
      </c>
      <c r="S5" s="55" cm="1">
        <f t="array" ref="S5">'OPCO Rev Req'!S6*Allocator</f>
        <v>0</v>
      </c>
      <c r="T5" s="55" cm="1">
        <f t="array" ref="T5">'OPCO Rev Req'!T6*Allocator</f>
        <v>0</v>
      </c>
      <c r="U5" s="55" cm="1">
        <f t="array" ref="U5">'OPCO Rev Req'!U6*Allocator</f>
        <v>0</v>
      </c>
      <c r="V5" s="55" cm="1">
        <f t="array" ref="V5">'OPCO Rev Req'!V6*Allocator</f>
        <v>0</v>
      </c>
      <c r="W5" s="55" cm="1">
        <f t="array" ref="W5">'OPCO Rev Req'!W6*Allocator</f>
        <v>0</v>
      </c>
      <c r="X5" s="55" cm="1">
        <f t="array" ref="X5">'OPCO Rev Req'!X6*Allocator</f>
        <v>0</v>
      </c>
      <c r="Y5" s="55" cm="1">
        <f t="array" ref="Y5">'OPCO Rev Req'!Y6*Allocator</f>
        <v>0</v>
      </c>
      <c r="Z5" s="55" cm="1">
        <f t="array" ref="Z5">'OPCO Rev Req'!Z6*Allocator</f>
        <v>0</v>
      </c>
      <c r="AA5" s="55" cm="1">
        <f t="array" ref="AA5">'OPCO Rev Req'!AA6*Allocator</f>
        <v>0</v>
      </c>
      <c r="AB5" s="55" cm="1">
        <f t="array" ref="AB5">'OPCO Rev Req'!AB6*Allocator</f>
        <v>0</v>
      </c>
      <c r="AC5" s="55" cm="1">
        <f t="array" ref="AC5">'OPCO Rev Req'!AC6*Allocator</f>
        <v>0</v>
      </c>
      <c r="AD5" s="55" cm="1">
        <f t="array" ref="AD5">'OPCO Rev Req'!AD6*Allocator</f>
        <v>0</v>
      </c>
      <c r="AE5" s="55" cm="1">
        <f t="array" ref="AE5">'OPCO Rev Req'!AE6*Allocator</f>
        <v>0</v>
      </c>
      <c r="AF5" s="55" cm="1">
        <f t="array" ref="AF5">'OPCO Rev Req'!AF6*Allocator</f>
        <v>0</v>
      </c>
      <c r="AG5" s="55" cm="1">
        <f t="array" ref="AG5">'OPCO Rev Req'!AG6*Allocator</f>
        <v>0</v>
      </c>
      <c r="AH5" s="55" cm="1">
        <f t="array" ref="AH5">'OPCO Rev Req'!AH6*Allocator</f>
        <v>0</v>
      </c>
      <c r="AI5" s="55" cm="1">
        <f t="array" ref="AI5">'OPCO Rev Req'!AI6*Allocator</f>
        <v>0</v>
      </c>
      <c r="AJ5" s="55" cm="1">
        <f t="array" ref="AJ5">'OPCO Rev Req'!AJ6*Allocator</f>
        <v>0</v>
      </c>
    </row>
    <row r="6" spans="1:36">
      <c r="A6" s="7" t="str">
        <f>'OPCO Rev Req'!A7</f>
        <v>Property Tax Expense - Account 408</v>
      </c>
      <c r="B6" s="55" cm="1">
        <f t="array" ref="B6">'OPCO Rev Req'!B7*Allocator</f>
        <v>0</v>
      </c>
      <c r="C6" s="55" cm="1">
        <f t="array" ref="C6">'OPCO Rev Req'!C7*Allocator</f>
        <v>0</v>
      </c>
      <c r="D6" s="55" cm="1">
        <f t="array" ref="D6">'OPCO Rev Req'!D7*Allocator</f>
        <v>0</v>
      </c>
      <c r="E6" s="55" cm="1">
        <f t="array" ref="E6">'OPCO Rev Req'!E7*Allocator</f>
        <v>0</v>
      </c>
      <c r="F6" s="55" cm="1">
        <f t="array" ref="F6">'OPCO Rev Req'!F7*Allocator</f>
        <v>0</v>
      </c>
      <c r="G6" s="55" cm="1">
        <f t="array" ref="G6">'OPCO Rev Req'!G7*Allocator</f>
        <v>0</v>
      </c>
      <c r="H6" s="55" cm="1">
        <f t="array" ref="H6">'OPCO Rev Req'!H7*Allocator</f>
        <v>0</v>
      </c>
      <c r="I6" s="55" cm="1">
        <f t="array" ref="I6">'OPCO Rev Req'!I7*Allocator</f>
        <v>0</v>
      </c>
      <c r="J6" s="55" cm="1">
        <f t="array" ref="J6">'OPCO Rev Req'!J7*Allocator</f>
        <v>0</v>
      </c>
      <c r="K6" s="55" cm="1">
        <f t="array" ref="K6">'OPCO Rev Req'!K7*Allocator</f>
        <v>0</v>
      </c>
      <c r="L6" s="55" cm="1">
        <f t="array" ref="L6">'OPCO Rev Req'!L7*Allocator</f>
        <v>0</v>
      </c>
      <c r="M6" s="55" cm="1">
        <f t="array" ref="M6">'OPCO Rev Req'!M7*Allocator</f>
        <v>0</v>
      </c>
      <c r="N6" s="55" cm="1">
        <f t="array" ref="N6">'OPCO Rev Req'!N7*Allocator</f>
        <v>0</v>
      </c>
      <c r="O6" s="55" cm="1">
        <f t="array" ref="O6">'OPCO Rev Req'!O7*Allocator</f>
        <v>0</v>
      </c>
      <c r="P6" s="55" cm="1">
        <f t="array" ref="P6">'OPCO Rev Req'!P7*Allocator</f>
        <v>0</v>
      </c>
      <c r="Q6" s="55" cm="1">
        <f t="array" ref="Q6">'OPCO Rev Req'!Q7*Allocator</f>
        <v>0</v>
      </c>
      <c r="R6" s="55" cm="1">
        <f t="array" ref="R6">'OPCO Rev Req'!R7*Allocator</f>
        <v>0</v>
      </c>
      <c r="S6" s="55" cm="1">
        <f t="array" ref="S6">'OPCO Rev Req'!S7*Allocator</f>
        <v>0</v>
      </c>
      <c r="T6" s="55" cm="1">
        <f t="array" ref="T6">'OPCO Rev Req'!T7*Allocator</f>
        <v>0</v>
      </c>
      <c r="U6" s="55" cm="1">
        <f t="array" ref="U6">'OPCO Rev Req'!U7*Allocator</f>
        <v>0</v>
      </c>
      <c r="V6" s="55" cm="1">
        <f t="array" ref="V6">'OPCO Rev Req'!V7*Allocator</f>
        <v>0</v>
      </c>
      <c r="W6" s="55" cm="1">
        <f t="array" ref="W6">'OPCO Rev Req'!W7*Allocator</f>
        <v>0</v>
      </c>
      <c r="X6" s="55" cm="1">
        <f t="array" ref="X6">'OPCO Rev Req'!X7*Allocator</f>
        <v>0</v>
      </c>
      <c r="Y6" s="55" cm="1">
        <f t="array" ref="Y6">'OPCO Rev Req'!Y7*Allocator</f>
        <v>0</v>
      </c>
      <c r="Z6" s="55" cm="1">
        <f t="array" ref="Z6">'OPCO Rev Req'!Z7*Allocator</f>
        <v>0</v>
      </c>
      <c r="AA6" s="55" cm="1">
        <f t="array" ref="AA6">'OPCO Rev Req'!AA7*Allocator</f>
        <v>0</v>
      </c>
      <c r="AB6" s="55" cm="1">
        <f t="array" ref="AB6">'OPCO Rev Req'!AB7*Allocator</f>
        <v>0</v>
      </c>
      <c r="AC6" s="55" cm="1">
        <f t="array" ref="AC6">'OPCO Rev Req'!AC7*Allocator</f>
        <v>0</v>
      </c>
      <c r="AD6" s="55" cm="1">
        <f t="array" ref="AD6">'OPCO Rev Req'!AD7*Allocator</f>
        <v>0</v>
      </c>
      <c r="AE6" s="55" cm="1">
        <f t="array" ref="AE6">'OPCO Rev Req'!AE7*Allocator</f>
        <v>0</v>
      </c>
      <c r="AF6" s="55" cm="1">
        <f t="array" ref="AF6">'OPCO Rev Req'!AF7*Allocator</f>
        <v>0</v>
      </c>
      <c r="AG6" s="55" cm="1">
        <f t="array" ref="AG6">'OPCO Rev Req'!AG7*Allocator</f>
        <v>0</v>
      </c>
      <c r="AH6" s="55" cm="1">
        <f t="array" ref="AH6">'OPCO Rev Req'!AH7*Allocator</f>
        <v>0</v>
      </c>
      <c r="AI6" s="55" cm="1">
        <f t="array" ref="AI6">'OPCO Rev Req'!AI7*Allocator</f>
        <v>0</v>
      </c>
      <c r="AJ6" s="55" cm="1">
        <f t="array" ref="AJ6">'OPCO Rev Req'!AJ7*Allocator</f>
        <v>0</v>
      </c>
    </row>
    <row r="7" spans="1:36">
      <c r="A7" s="7"/>
      <c r="B7" s="55"/>
      <c r="C7" s="55"/>
      <c r="D7" s="55"/>
      <c r="E7" s="55"/>
      <c r="F7" s="55"/>
      <c r="G7" s="55"/>
      <c r="H7" s="55"/>
      <c r="I7" s="55"/>
      <c r="J7" s="55"/>
      <c r="K7" s="55"/>
      <c r="L7" s="55"/>
      <c r="M7" s="55"/>
      <c r="N7" s="55"/>
      <c r="O7" s="55"/>
      <c r="P7" s="55"/>
      <c r="Q7" s="55"/>
      <c r="R7" s="55"/>
      <c r="S7" s="55"/>
      <c r="T7" s="55"/>
      <c r="U7" s="55"/>
      <c r="V7" s="55"/>
      <c r="W7" s="55"/>
      <c r="X7" s="55"/>
      <c r="Y7" s="55"/>
      <c r="Z7" s="55"/>
      <c r="AA7" s="55"/>
      <c r="AB7" s="55"/>
      <c r="AC7" s="55"/>
      <c r="AD7" s="55"/>
      <c r="AE7" s="55"/>
      <c r="AF7" s="55"/>
      <c r="AG7" s="55"/>
      <c r="AH7" s="55"/>
      <c r="AI7" s="55"/>
      <c r="AJ7" s="55"/>
    </row>
    <row r="8" spans="1:36">
      <c r="A8" s="7">
        <f>'OPCO Rev Req'!A9</f>
        <v>0</v>
      </c>
      <c r="B8" s="55" cm="1">
        <f t="array" ref="B8">'OPCO Rev Req'!B9*Allocator</f>
        <v>0</v>
      </c>
      <c r="C8" s="55" cm="1">
        <f t="array" ref="C8">'OPCO Rev Req'!C9*Allocator</f>
        <v>0</v>
      </c>
      <c r="D8" s="55" cm="1">
        <f t="array" ref="D8">'OPCO Rev Req'!D9*Allocator</f>
        <v>0</v>
      </c>
      <c r="E8" s="55" cm="1">
        <f t="array" ref="E8">'OPCO Rev Req'!E9*Allocator</f>
        <v>0</v>
      </c>
      <c r="F8" s="55" cm="1">
        <f t="array" ref="F8">'OPCO Rev Req'!F9*Allocator</f>
        <v>0</v>
      </c>
      <c r="G8" s="55" cm="1">
        <f t="array" ref="G8">'OPCO Rev Req'!G9*Allocator</f>
        <v>0</v>
      </c>
      <c r="H8" s="55" cm="1">
        <f t="array" ref="H8">'OPCO Rev Req'!H9*Allocator</f>
        <v>0</v>
      </c>
      <c r="I8" s="55" cm="1">
        <f t="array" ref="I8">'OPCO Rev Req'!I9*Allocator</f>
        <v>0</v>
      </c>
      <c r="J8" s="55" cm="1">
        <f t="array" ref="J8">'OPCO Rev Req'!J9*Allocator</f>
        <v>0</v>
      </c>
      <c r="K8" s="55" cm="1">
        <f t="array" ref="K8">'OPCO Rev Req'!K9*Allocator</f>
        <v>0</v>
      </c>
      <c r="L8" s="55" cm="1">
        <f t="array" ref="L8">'OPCO Rev Req'!L9*Allocator</f>
        <v>0</v>
      </c>
      <c r="M8" s="55" cm="1">
        <f t="array" ref="M8">'OPCO Rev Req'!M9*Allocator</f>
        <v>0</v>
      </c>
      <c r="N8" s="55" cm="1">
        <f t="array" ref="N8">'OPCO Rev Req'!N9*Allocator</f>
        <v>0</v>
      </c>
      <c r="O8" s="55" cm="1">
        <f t="array" ref="O8">'OPCO Rev Req'!O9*Allocator</f>
        <v>0</v>
      </c>
      <c r="P8" s="55" cm="1">
        <f t="array" ref="P8">'OPCO Rev Req'!P9*Allocator</f>
        <v>0</v>
      </c>
      <c r="Q8" s="55" cm="1">
        <f t="array" ref="Q8">'OPCO Rev Req'!Q9*Allocator</f>
        <v>0</v>
      </c>
      <c r="R8" s="55" cm="1">
        <f t="array" ref="R8">'OPCO Rev Req'!R9*Allocator</f>
        <v>0</v>
      </c>
      <c r="S8" s="55" cm="1">
        <f t="array" ref="S8">'OPCO Rev Req'!S9*Allocator</f>
        <v>0</v>
      </c>
      <c r="T8" s="55" cm="1">
        <f t="array" ref="T8">'OPCO Rev Req'!T9*Allocator</f>
        <v>0</v>
      </c>
      <c r="U8" s="55" cm="1">
        <f t="array" ref="U8">'OPCO Rev Req'!U9*Allocator</f>
        <v>0</v>
      </c>
      <c r="V8" s="55" cm="1">
        <f t="array" ref="V8">'OPCO Rev Req'!V9*Allocator</f>
        <v>0</v>
      </c>
      <c r="W8" s="55" cm="1">
        <f t="array" ref="W8">'OPCO Rev Req'!W9*Allocator</f>
        <v>0</v>
      </c>
      <c r="X8" s="55" cm="1">
        <f t="array" ref="X8">'OPCO Rev Req'!X9*Allocator</f>
        <v>0</v>
      </c>
      <c r="Y8" s="55" cm="1">
        <f t="array" ref="Y8">'OPCO Rev Req'!Y9*Allocator</f>
        <v>0</v>
      </c>
      <c r="Z8" s="55" cm="1">
        <f t="array" ref="Z8">'OPCO Rev Req'!Z9*Allocator</f>
        <v>0</v>
      </c>
      <c r="AA8" s="55" cm="1">
        <f t="array" ref="AA8">'OPCO Rev Req'!AA9*Allocator</f>
        <v>0</v>
      </c>
      <c r="AB8" s="55" cm="1">
        <f t="array" ref="AB8">'OPCO Rev Req'!AB9*Allocator</f>
        <v>0</v>
      </c>
      <c r="AC8" s="55" cm="1">
        <f t="array" ref="AC8">'OPCO Rev Req'!AC9*Allocator</f>
        <v>0</v>
      </c>
      <c r="AD8" s="55" cm="1">
        <f t="array" ref="AD8">'OPCO Rev Req'!AD9*Allocator</f>
        <v>0</v>
      </c>
      <c r="AE8" s="55" cm="1">
        <f t="array" ref="AE8">'OPCO Rev Req'!AE9*Allocator</f>
        <v>0</v>
      </c>
      <c r="AF8" s="55" cm="1">
        <f t="array" ref="AF8">'OPCO Rev Req'!AF9*Allocator</f>
        <v>0</v>
      </c>
      <c r="AG8" s="55" cm="1">
        <f t="array" ref="AG8">'OPCO Rev Req'!AG9*Allocator</f>
        <v>0</v>
      </c>
      <c r="AH8" s="55" cm="1">
        <f t="array" ref="AH8">'OPCO Rev Req'!AH9*Allocator</f>
        <v>0</v>
      </c>
      <c r="AI8" s="55" cm="1">
        <f t="array" ref="AI8">'OPCO Rev Req'!AI9*Allocator</f>
        <v>0</v>
      </c>
      <c r="AJ8" s="55" cm="1">
        <f t="array" ref="AJ8">'OPCO Rev Req'!AJ9*Allocator</f>
        <v>0</v>
      </c>
    </row>
    <row r="9" spans="1:36">
      <c r="A9" s="7" t="str">
        <f>'OPCO Rev Req'!A10</f>
        <v>WV B&amp;O Tax</v>
      </c>
      <c r="B9" s="55" cm="1">
        <f t="array" ref="B9">'OPCO Rev Req'!B10*Allocator</f>
        <v>0</v>
      </c>
      <c r="C9" s="55" cm="1">
        <f t="array" ref="C9">'OPCO Rev Req'!C10*Allocator</f>
        <v>0</v>
      </c>
      <c r="D9" s="55" cm="1">
        <f t="array" ref="D9">'OPCO Rev Req'!D10*Allocator</f>
        <v>0</v>
      </c>
      <c r="E9" s="55" cm="1">
        <f t="array" ref="E9">'OPCO Rev Req'!E10*Allocator</f>
        <v>0</v>
      </c>
      <c r="F9" s="55" cm="1">
        <f t="array" ref="F9">'OPCO Rev Req'!F10*Allocator</f>
        <v>0</v>
      </c>
      <c r="G9" s="55" cm="1">
        <f t="array" ref="G9">'OPCO Rev Req'!G10*Allocator</f>
        <v>0</v>
      </c>
      <c r="H9" s="55" cm="1">
        <f t="array" ref="H9">'OPCO Rev Req'!H10*Allocator</f>
        <v>0</v>
      </c>
      <c r="I9" s="55" cm="1">
        <f t="array" ref="I9">'OPCO Rev Req'!I10*Allocator</f>
        <v>0</v>
      </c>
      <c r="J9" s="55" cm="1">
        <f t="array" ref="J9">'OPCO Rev Req'!J10*Allocator</f>
        <v>0</v>
      </c>
      <c r="K9" s="55" cm="1">
        <f t="array" ref="K9">'OPCO Rev Req'!K10*Allocator</f>
        <v>0</v>
      </c>
      <c r="L9" s="55" cm="1">
        <f t="array" ref="L9">'OPCO Rev Req'!L10*Allocator</f>
        <v>0</v>
      </c>
      <c r="M9" s="55" cm="1">
        <f t="array" ref="M9">'OPCO Rev Req'!M10*Allocator</f>
        <v>0</v>
      </c>
      <c r="N9" s="55" cm="1">
        <f t="array" ref="N9">'OPCO Rev Req'!N10*Allocator</f>
        <v>0</v>
      </c>
      <c r="O9" s="55" cm="1">
        <f t="array" ref="O9">'OPCO Rev Req'!O10*Allocator</f>
        <v>0</v>
      </c>
      <c r="P9" s="55" cm="1">
        <f t="array" ref="P9">'OPCO Rev Req'!P10*Allocator</f>
        <v>0</v>
      </c>
      <c r="Q9" s="55" cm="1">
        <f t="array" ref="Q9">'OPCO Rev Req'!Q10*Allocator</f>
        <v>0</v>
      </c>
      <c r="R9" s="55" cm="1">
        <f t="array" ref="R9">'OPCO Rev Req'!R10*Allocator</f>
        <v>0</v>
      </c>
      <c r="S9" s="55" cm="1">
        <f t="array" ref="S9">'OPCO Rev Req'!S10*Allocator</f>
        <v>0</v>
      </c>
      <c r="T9" s="55" cm="1">
        <f t="array" ref="T9">'OPCO Rev Req'!T10*Allocator</f>
        <v>0</v>
      </c>
      <c r="U9" s="55" cm="1">
        <f t="array" ref="U9">'OPCO Rev Req'!U10*Allocator</f>
        <v>0</v>
      </c>
      <c r="V9" s="55" cm="1">
        <f t="array" ref="V9">'OPCO Rev Req'!V10*Allocator</f>
        <v>0</v>
      </c>
      <c r="W9" s="55" cm="1">
        <f t="array" ref="W9">'OPCO Rev Req'!W10*Allocator</f>
        <v>0</v>
      </c>
      <c r="X9" s="55" cm="1">
        <f t="array" ref="X9">'OPCO Rev Req'!X10*Allocator</f>
        <v>0</v>
      </c>
      <c r="Y9" s="55" cm="1">
        <f t="array" ref="Y9">'OPCO Rev Req'!Y10*Allocator</f>
        <v>0</v>
      </c>
      <c r="Z9" s="55" cm="1">
        <f t="array" ref="Z9">'OPCO Rev Req'!Z10*Allocator</f>
        <v>0</v>
      </c>
      <c r="AA9" s="55" cm="1">
        <f t="array" ref="AA9">'OPCO Rev Req'!AA10*Allocator</f>
        <v>0</v>
      </c>
      <c r="AB9" s="55" cm="1">
        <f t="array" ref="AB9">'OPCO Rev Req'!AB10*Allocator</f>
        <v>0</v>
      </c>
      <c r="AC9" s="55" cm="1">
        <f t="array" ref="AC9">'OPCO Rev Req'!AC10*Allocator</f>
        <v>0</v>
      </c>
      <c r="AD9" s="55" cm="1">
        <f t="array" ref="AD9">'OPCO Rev Req'!AD10*Allocator</f>
        <v>0</v>
      </c>
      <c r="AE9" s="55" cm="1">
        <f t="array" ref="AE9">'OPCO Rev Req'!AE10*Allocator</f>
        <v>0</v>
      </c>
      <c r="AF9" s="55" cm="1">
        <f t="array" ref="AF9">'OPCO Rev Req'!AF10*Allocator</f>
        <v>0</v>
      </c>
      <c r="AG9" s="55" cm="1">
        <f t="array" ref="AG9">'OPCO Rev Req'!AG10*Allocator</f>
        <v>0</v>
      </c>
      <c r="AH9" s="55" cm="1">
        <f t="array" ref="AH9">'OPCO Rev Req'!AH10*Allocator</f>
        <v>0</v>
      </c>
      <c r="AI9" s="55" cm="1">
        <f t="array" ref="AI9">'OPCO Rev Req'!AI10*Allocator</f>
        <v>0</v>
      </c>
      <c r="AJ9" s="55" cm="1">
        <f t="array" ref="AJ9">'OPCO Rev Req'!AJ10*Allocator</f>
        <v>0</v>
      </c>
    </row>
    <row r="10" spans="1:36">
      <c r="A10" s="7">
        <f>'OPCO Rev Req'!A11</f>
        <v>0</v>
      </c>
      <c r="B10" s="55" cm="1">
        <f t="array" ref="B10">'OPCO Rev Req'!B11*Allocator</f>
        <v>0</v>
      </c>
      <c r="C10" s="55" cm="1">
        <f t="array" ref="C10">'OPCO Rev Req'!C11*Allocator</f>
        <v>0</v>
      </c>
      <c r="D10" s="55" cm="1">
        <f t="array" ref="D10">'OPCO Rev Req'!D11*Allocator</f>
        <v>0</v>
      </c>
      <c r="E10" s="55" cm="1">
        <f t="array" ref="E10">'OPCO Rev Req'!E11*Allocator</f>
        <v>0</v>
      </c>
      <c r="F10" s="55" cm="1">
        <f t="array" ref="F10">'OPCO Rev Req'!F11*Allocator</f>
        <v>0</v>
      </c>
      <c r="G10" s="55" cm="1">
        <f t="array" ref="G10">'OPCO Rev Req'!G11*Allocator</f>
        <v>0</v>
      </c>
      <c r="H10" s="55" cm="1">
        <f t="array" ref="H10">'OPCO Rev Req'!H11*Allocator</f>
        <v>0</v>
      </c>
      <c r="I10" s="55" cm="1">
        <f t="array" ref="I10">'OPCO Rev Req'!I11*Allocator</f>
        <v>0</v>
      </c>
      <c r="J10" s="55" cm="1">
        <f t="array" ref="J10">'OPCO Rev Req'!J11*Allocator</f>
        <v>0</v>
      </c>
      <c r="K10" s="55" cm="1">
        <f t="array" ref="K10">'OPCO Rev Req'!K11*Allocator</f>
        <v>0</v>
      </c>
      <c r="L10" s="55" cm="1">
        <f t="array" ref="L10">'OPCO Rev Req'!L11*Allocator</f>
        <v>0</v>
      </c>
      <c r="M10" s="55" cm="1">
        <f t="array" ref="M10">'OPCO Rev Req'!M11*Allocator</f>
        <v>0</v>
      </c>
      <c r="N10" s="55" cm="1">
        <f t="array" ref="N10">'OPCO Rev Req'!N11*Allocator</f>
        <v>0</v>
      </c>
      <c r="O10" s="55" cm="1">
        <f t="array" ref="O10">'OPCO Rev Req'!O11*Allocator</f>
        <v>0</v>
      </c>
      <c r="P10" s="55" cm="1">
        <f t="array" ref="P10">'OPCO Rev Req'!P11*Allocator</f>
        <v>0</v>
      </c>
      <c r="Q10" s="55" cm="1">
        <f t="array" ref="Q10">'OPCO Rev Req'!Q11*Allocator</f>
        <v>0</v>
      </c>
      <c r="R10" s="55" cm="1">
        <f t="array" ref="R10">'OPCO Rev Req'!R11*Allocator</f>
        <v>0</v>
      </c>
      <c r="S10" s="55" cm="1">
        <f t="array" ref="S10">'OPCO Rev Req'!S11*Allocator</f>
        <v>0</v>
      </c>
      <c r="T10" s="55" cm="1">
        <f t="array" ref="T10">'OPCO Rev Req'!T11*Allocator</f>
        <v>0</v>
      </c>
      <c r="U10" s="55" cm="1">
        <f t="array" ref="U10">'OPCO Rev Req'!U11*Allocator</f>
        <v>0</v>
      </c>
      <c r="V10" s="55" cm="1">
        <f t="array" ref="V10">'OPCO Rev Req'!V11*Allocator</f>
        <v>0</v>
      </c>
      <c r="W10" s="55" cm="1">
        <f t="array" ref="W10">'OPCO Rev Req'!W11*Allocator</f>
        <v>0</v>
      </c>
      <c r="X10" s="55" cm="1">
        <f t="array" ref="X10">'OPCO Rev Req'!X11*Allocator</f>
        <v>0</v>
      </c>
      <c r="Y10" s="55" cm="1">
        <f t="array" ref="Y10">'OPCO Rev Req'!Y11*Allocator</f>
        <v>0</v>
      </c>
      <c r="Z10" s="55" cm="1">
        <f t="array" ref="Z10">'OPCO Rev Req'!Z11*Allocator</f>
        <v>0</v>
      </c>
      <c r="AA10" s="55" cm="1">
        <f t="array" ref="AA10">'OPCO Rev Req'!AA11*Allocator</f>
        <v>0</v>
      </c>
      <c r="AB10" s="55" cm="1">
        <f t="array" ref="AB10">'OPCO Rev Req'!AB11*Allocator</f>
        <v>0</v>
      </c>
      <c r="AC10" s="55" cm="1">
        <f t="array" ref="AC10">'OPCO Rev Req'!AC11*Allocator</f>
        <v>0</v>
      </c>
      <c r="AD10" s="55" cm="1">
        <f t="array" ref="AD10">'OPCO Rev Req'!AD11*Allocator</f>
        <v>0</v>
      </c>
      <c r="AE10" s="55" cm="1">
        <f t="array" ref="AE10">'OPCO Rev Req'!AE11*Allocator</f>
        <v>0</v>
      </c>
      <c r="AF10" s="55" cm="1">
        <f t="array" ref="AF10">'OPCO Rev Req'!AF11*Allocator</f>
        <v>0</v>
      </c>
      <c r="AG10" s="55" cm="1">
        <f t="array" ref="AG10">'OPCO Rev Req'!AG11*Allocator</f>
        <v>0</v>
      </c>
      <c r="AH10" s="55" cm="1">
        <f t="array" ref="AH10">'OPCO Rev Req'!AH11*Allocator</f>
        <v>0</v>
      </c>
      <c r="AI10" s="55" cm="1">
        <f t="array" ref="AI10">'OPCO Rev Req'!AI11*Allocator</f>
        <v>0</v>
      </c>
      <c r="AJ10" s="55" cm="1">
        <f t="array" ref="AJ10">'OPCO Rev Req'!AJ11*Allocator</f>
        <v>0</v>
      </c>
    </row>
    <row r="11" spans="1:36">
      <c r="A11" s="7">
        <f>'OPCO Rev Req'!A12</f>
        <v>0</v>
      </c>
      <c r="B11" s="55" cm="1">
        <f t="array" ref="B11">'OPCO Rev Req'!B12*Allocator</f>
        <v>0</v>
      </c>
      <c r="C11" s="55" cm="1">
        <f t="array" ref="C11">'OPCO Rev Req'!C12*Allocator</f>
        <v>0</v>
      </c>
      <c r="D11" s="55" cm="1">
        <f t="array" ref="D11">'OPCO Rev Req'!D12*Allocator</f>
        <v>0</v>
      </c>
      <c r="E11" s="55" cm="1">
        <f t="array" ref="E11">'OPCO Rev Req'!E12*Allocator</f>
        <v>0</v>
      </c>
      <c r="F11" s="55" cm="1">
        <f t="array" ref="F11">'OPCO Rev Req'!F12*Allocator</f>
        <v>0</v>
      </c>
      <c r="G11" s="55" cm="1">
        <f t="array" ref="G11">'OPCO Rev Req'!G12*Allocator</f>
        <v>0</v>
      </c>
      <c r="H11" s="55" cm="1">
        <f t="array" ref="H11">'OPCO Rev Req'!H12*Allocator</f>
        <v>0</v>
      </c>
      <c r="I11" s="55" cm="1">
        <f t="array" ref="I11">'OPCO Rev Req'!I12*Allocator</f>
        <v>0</v>
      </c>
      <c r="J11" s="55" cm="1">
        <f t="array" ref="J11">'OPCO Rev Req'!J12*Allocator</f>
        <v>0</v>
      </c>
      <c r="K11" s="55" cm="1">
        <f t="array" ref="K11">'OPCO Rev Req'!K12*Allocator</f>
        <v>0</v>
      </c>
      <c r="L11" s="55" cm="1">
        <f t="array" ref="L11">'OPCO Rev Req'!L12*Allocator</f>
        <v>0</v>
      </c>
      <c r="M11" s="55" cm="1">
        <f t="array" ref="M11">'OPCO Rev Req'!M12*Allocator</f>
        <v>0</v>
      </c>
      <c r="N11" s="55" cm="1">
        <f t="array" ref="N11">'OPCO Rev Req'!N12*Allocator</f>
        <v>0</v>
      </c>
      <c r="O11" s="55" cm="1">
        <f t="array" ref="O11">'OPCO Rev Req'!O12*Allocator</f>
        <v>0</v>
      </c>
      <c r="P11" s="55" cm="1">
        <f t="array" ref="P11">'OPCO Rev Req'!P12*Allocator</f>
        <v>0</v>
      </c>
      <c r="Q11" s="55" cm="1">
        <f t="array" ref="Q11">'OPCO Rev Req'!Q12*Allocator</f>
        <v>0</v>
      </c>
      <c r="R11" s="55" cm="1">
        <f t="array" ref="R11">'OPCO Rev Req'!R12*Allocator</f>
        <v>0</v>
      </c>
      <c r="S11" s="55" cm="1">
        <f t="array" ref="S11">'OPCO Rev Req'!S12*Allocator</f>
        <v>0</v>
      </c>
      <c r="T11" s="55" cm="1">
        <f t="array" ref="T11">'OPCO Rev Req'!T12*Allocator</f>
        <v>0</v>
      </c>
      <c r="U11" s="55" cm="1">
        <f t="array" ref="U11">'OPCO Rev Req'!U12*Allocator</f>
        <v>0</v>
      </c>
      <c r="V11" s="55" cm="1">
        <f t="array" ref="V11">'OPCO Rev Req'!V12*Allocator</f>
        <v>0</v>
      </c>
      <c r="W11" s="55" cm="1">
        <f t="array" ref="W11">'OPCO Rev Req'!W12*Allocator</f>
        <v>0</v>
      </c>
      <c r="X11" s="55" cm="1">
        <f t="array" ref="X11">'OPCO Rev Req'!X12*Allocator</f>
        <v>0</v>
      </c>
      <c r="Y11" s="55" cm="1">
        <f t="array" ref="Y11">'OPCO Rev Req'!Y12*Allocator</f>
        <v>0</v>
      </c>
      <c r="Z11" s="55" cm="1">
        <f t="array" ref="Z11">'OPCO Rev Req'!Z12*Allocator</f>
        <v>0</v>
      </c>
      <c r="AA11" s="55" cm="1">
        <f t="array" ref="AA11">'OPCO Rev Req'!AA12*Allocator</f>
        <v>0</v>
      </c>
      <c r="AB11" s="55" cm="1">
        <f t="array" ref="AB11">'OPCO Rev Req'!AB12*Allocator</f>
        <v>0</v>
      </c>
      <c r="AC11" s="55" cm="1">
        <f t="array" ref="AC11">'OPCO Rev Req'!AC12*Allocator</f>
        <v>0</v>
      </c>
      <c r="AD11" s="55" cm="1">
        <f t="array" ref="AD11">'OPCO Rev Req'!AD12*Allocator</f>
        <v>0</v>
      </c>
      <c r="AE11" s="55" cm="1">
        <f t="array" ref="AE11">'OPCO Rev Req'!AE12*Allocator</f>
        <v>0</v>
      </c>
      <c r="AF11" s="55" cm="1">
        <f t="array" ref="AF11">'OPCO Rev Req'!AF12*Allocator</f>
        <v>0</v>
      </c>
      <c r="AG11" s="55" cm="1">
        <f t="array" ref="AG11">'OPCO Rev Req'!AG12*Allocator</f>
        <v>0</v>
      </c>
      <c r="AH11" s="55" cm="1">
        <f t="array" ref="AH11">'OPCO Rev Req'!AH12*Allocator</f>
        <v>0</v>
      </c>
      <c r="AI11" s="55" cm="1">
        <f t="array" ref="AI11">'OPCO Rev Req'!AI12*Allocator</f>
        <v>0</v>
      </c>
      <c r="AJ11" s="55" cm="1">
        <f t="array" ref="AJ11">'OPCO Rev Req'!AJ12*Allocator</f>
        <v>0</v>
      </c>
    </row>
    <row r="12" spans="1:36">
      <c r="A12" s="7" t="str">
        <f>'OPCO Rev Req'!A13</f>
        <v>Total O&amp;M Expenses</v>
      </c>
      <c r="B12" s="54">
        <f>'OPCO Rev Req'!B13*Allocator</f>
        <v>0</v>
      </c>
      <c r="C12" s="54" cm="1">
        <f t="array" ref="C12">'OPCO Rev Req'!C13*Allocator</f>
        <v>0</v>
      </c>
      <c r="D12" s="54" cm="1">
        <f t="array" ref="D12">'OPCO Rev Req'!D13*Allocator</f>
        <v>0</v>
      </c>
      <c r="E12" s="54" cm="1">
        <f t="array" ref="E12">'OPCO Rev Req'!E13*Allocator</f>
        <v>0</v>
      </c>
      <c r="F12" s="54" cm="1">
        <f t="array" ref="F12">'OPCO Rev Req'!F13*Allocator</f>
        <v>0</v>
      </c>
      <c r="G12" s="54" cm="1">
        <f t="array" ref="G12">'OPCO Rev Req'!G13*Allocator</f>
        <v>0</v>
      </c>
      <c r="H12" s="54" cm="1">
        <f t="array" ref="H12">'OPCO Rev Req'!H13*Allocator</f>
        <v>0</v>
      </c>
      <c r="I12" s="54" cm="1">
        <f t="array" ref="I12">'OPCO Rev Req'!I13*Allocator</f>
        <v>0</v>
      </c>
      <c r="J12" s="54" cm="1">
        <f t="array" ref="J12">'OPCO Rev Req'!J13*Allocator</f>
        <v>0</v>
      </c>
      <c r="K12" s="54" cm="1">
        <f t="array" ref="K12">'OPCO Rev Req'!K13*Allocator</f>
        <v>0</v>
      </c>
      <c r="L12" s="54" cm="1">
        <f t="array" ref="L12">'OPCO Rev Req'!L13*Allocator</f>
        <v>0</v>
      </c>
      <c r="M12" s="54" cm="1">
        <f t="array" ref="M12">'OPCO Rev Req'!M13*Allocator</f>
        <v>0</v>
      </c>
      <c r="N12" s="54" cm="1">
        <f t="array" ref="N12">'OPCO Rev Req'!N13*Allocator</f>
        <v>0</v>
      </c>
      <c r="O12" s="54" cm="1">
        <f t="array" ref="O12">'OPCO Rev Req'!O13*Allocator</f>
        <v>0</v>
      </c>
      <c r="P12" s="54" cm="1">
        <f t="array" ref="P12">'OPCO Rev Req'!P13*Allocator</f>
        <v>0</v>
      </c>
      <c r="Q12" s="54" cm="1">
        <f t="array" ref="Q12">'OPCO Rev Req'!Q13*Allocator</f>
        <v>0</v>
      </c>
      <c r="R12" s="54" cm="1">
        <f t="array" ref="R12">'OPCO Rev Req'!R13*Allocator</f>
        <v>0</v>
      </c>
      <c r="S12" s="54" cm="1">
        <f t="array" ref="S12">'OPCO Rev Req'!S13*Allocator</f>
        <v>0</v>
      </c>
      <c r="T12" s="54" cm="1">
        <f t="array" ref="T12">'OPCO Rev Req'!T13*Allocator</f>
        <v>0</v>
      </c>
      <c r="U12" s="54" cm="1">
        <f t="array" ref="U12">'OPCO Rev Req'!U13*Allocator</f>
        <v>0</v>
      </c>
      <c r="V12" s="54" cm="1">
        <f t="array" ref="V12">'OPCO Rev Req'!V13*Allocator</f>
        <v>0</v>
      </c>
      <c r="W12" s="54" cm="1">
        <f t="array" ref="W12">'OPCO Rev Req'!W13*Allocator</f>
        <v>0</v>
      </c>
      <c r="X12" s="54" cm="1">
        <f t="array" ref="X12">'OPCO Rev Req'!X13*Allocator</f>
        <v>0</v>
      </c>
      <c r="Y12" s="54" cm="1">
        <f t="array" ref="Y12">'OPCO Rev Req'!Y13*Allocator</f>
        <v>0</v>
      </c>
      <c r="Z12" s="54" cm="1">
        <f t="array" ref="Z12">'OPCO Rev Req'!Z13*Allocator</f>
        <v>0</v>
      </c>
      <c r="AA12" s="54" cm="1">
        <f t="array" ref="AA12">'OPCO Rev Req'!AA13*Allocator</f>
        <v>0</v>
      </c>
      <c r="AB12" s="54" cm="1">
        <f t="array" ref="AB12">'OPCO Rev Req'!AB13*Allocator</f>
        <v>0</v>
      </c>
      <c r="AC12" s="54" cm="1">
        <f t="array" ref="AC12">'OPCO Rev Req'!AC13*Allocator</f>
        <v>0</v>
      </c>
      <c r="AD12" s="54" cm="1">
        <f t="array" ref="AD12">'OPCO Rev Req'!AD13*Allocator</f>
        <v>0</v>
      </c>
      <c r="AE12" s="54" cm="1">
        <f t="array" ref="AE12">'OPCO Rev Req'!AE13*Allocator</f>
        <v>0</v>
      </c>
      <c r="AF12" s="54" cm="1">
        <f t="array" ref="AF12">'OPCO Rev Req'!AF13*Allocator</f>
        <v>0</v>
      </c>
      <c r="AG12" s="54" cm="1">
        <f t="array" ref="AG12">'OPCO Rev Req'!AG13*Allocator</f>
        <v>0</v>
      </c>
      <c r="AH12" s="54" cm="1">
        <f t="array" ref="AH12">'OPCO Rev Req'!AH13*Allocator</f>
        <v>0</v>
      </c>
      <c r="AI12" s="54" cm="1">
        <f t="array" ref="AI12">'OPCO Rev Req'!AI13*Allocator</f>
        <v>0</v>
      </c>
      <c r="AJ12" s="54" cm="1">
        <f t="array" ref="AJ12">'OPCO Rev Req'!AJ13*Allocator</f>
        <v>0</v>
      </c>
    </row>
    <row r="13" spans="1:36">
      <c r="A13" s="7" t="str">
        <f>'OPCO Rev Req'!A14</f>
        <v>Plant Depreciation - Account 403</v>
      </c>
      <c r="B13" s="55">
        <f>'OPCO Rev Req'!B14*Allocator</f>
        <v>13600000</v>
      </c>
      <c r="C13" s="55" cm="1">
        <f t="array" ref="C13">'OPCO Rev Req'!C14*Allocator</f>
        <v>13600000</v>
      </c>
      <c r="D13" s="55" cm="1">
        <f t="array" ref="D13">'OPCO Rev Req'!D14*Allocator</f>
        <v>13600000</v>
      </c>
      <c r="E13" s="55" cm="1">
        <f t="array" ref="E13">'OPCO Rev Req'!E14*Allocator</f>
        <v>13600000</v>
      </c>
      <c r="F13" s="55" cm="1">
        <f t="array" ref="F13">'OPCO Rev Req'!F14*Allocator</f>
        <v>13600000</v>
      </c>
      <c r="G13" s="55" cm="1">
        <f t="array" ref="G13">'OPCO Rev Req'!G14*Allocator</f>
        <v>13600000</v>
      </c>
      <c r="H13" s="55" cm="1">
        <f t="array" ref="H13">'OPCO Rev Req'!H14*Allocator</f>
        <v>13600000</v>
      </c>
      <c r="I13" s="55" cm="1">
        <f t="array" ref="I13">'OPCO Rev Req'!I14*Allocator</f>
        <v>13600000</v>
      </c>
      <c r="J13" s="55" cm="1">
        <f t="array" ref="J13">'OPCO Rev Req'!J14*Allocator</f>
        <v>13600000</v>
      </c>
      <c r="K13" s="55" cm="1">
        <f t="array" ref="K13">'OPCO Rev Req'!K14*Allocator</f>
        <v>16491700</v>
      </c>
      <c r="L13" s="55" cm="1">
        <f t="array" ref="L13">'OPCO Rev Req'!L14*Allocator</f>
        <v>0</v>
      </c>
      <c r="M13" s="55" cm="1">
        <f t="array" ref="M13">'OPCO Rev Req'!M14*Allocator</f>
        <v>0</v>
      </c>
      <c r="N13" s="55" cm="1">
        <f t="array" ref="N13">'OPCO Rev Req'!N14*Allocator</f>
        <v>0</v>
      </c>
      <c r="O13" s="55" cm="1">
        <f t="array" ref="O13">'OPCO Rev Req'!O14*Allocator</f>
        <v>0</v>
      </c>
      <c r="P13" s="55" cm="1">
        <f t="array" ref="P13">'OPCO Rev Req'!P14*Allocator</f>
        <v>0</v>
      </c>
      <c r="Q13" s="55" cm="1">
        <f t="array" ref="Q13">'OPCO Rev Req'!Q14*Allocator</f>
        <v>0</v>
      </c>
      <c r="R13" s="55" cm="1">
        <f t="array" ref="R13">'OPCO Rev Req'!R14*Allocator</f>
        <v>0</v>
      </c>
      <c r="S13" s="55" cm="1">
        <f t="array" ref="S13">'OPCO Rev Req'!S14*Allocator</f>
        <v>0</v>
      </c>
      <c r="T13" s="55" cm="1">
        <f t="array" ref="T13">'OPCO Rev Req'!T14*Allocator</f>
        <v>0</v>
      </c>
      <c r="U13" s="55" cm="1">
        <f t="array" ref="U13">'OPCO Rev Req'!U14*Allocator</f>
        <v>0</v>
      </c>
      <c r="V13" s="55" cm="1">
        <f t="array" ref="V13">'OPCO Rev Req'!V14*Allocator</f>
        <v>0</v>
      </c>
      <c r="W13" s="55" cm="1">
        <f t="array" ref="W13">'OPCO Rev Req'!W14*Allocator</f>
        <v>0</v>
      </c>
      <c r="X13" s="55" cm="1">
        <f t="array" ref="X13">'OPCO Rev Req'!X14*Allocator</f>
        <v>0</v>
      </c>
      <c r="Y13" s="55" cm="1">
        <f t="array" ref="Y13">'OPCO Rev Req'!Y14*Allocator</f>
        <v>0</v>
      </c>
      <c r="Z13" s="55" cm="1">
        <f t="array" ref="Z13">'OPCO Rev Req'!Z14*Allocator</f>
        <v>0</v>
      </c>
      <c r="AA13" s="55" cm="1">
        <f t="array" ref="AA13">'OPCO Rev Req'!AA14*Allocator</f>
        <v>0</v>
      </c>
      <c r="AB13" s="55" cm="1">
        <f t="array" ref="AB13">'OPCO Rev Req'!AB14*Allocator</f>
        <v>0</v>
      </c>
      <c r="AC13" s="55" cm="1">
        <f t="array" ref="AC13">'OPCO Rev Req'!AC14*Allocator</f>
        <v>0</v>
      </c>
      <c r="AD13" s="55" cm="1">
        <f t="array" ref="AD13">'OPCO Rev Req'!AD14*Allocator</f>
        <v>0</v>
      </c>
      <c r="AE13" s="55" cm="1">
        <f t="array" ref="AE13">'OPCO Rev Req'!AE14*Allocator</f>
        <v>0</v>
      </c>
      <c r="AF13" s="55" cm="1">
        <f t="array" ref="AF13">'OPCO Rev Req'!AF14*Allocator</f>
        <v>0</v>
      </c>
      <c r="AG13" s="55" cm="1">
        <f t="array" ref="AG13">'OPCO Rev Req'!AG14*Allocator</f>
        <v>0</v>
      </c>
      <c r="AH13" s="55" cm="1">
        <f t="array" ref="AH13">'OPCO Rev Req'!AH14*Allocator</f>
        <v>0</v>
      </c>
      <c r="AI13" s="55" cm="1">
        <f t="array" ref="AI13">'OPCO Rev Req'!AI14*Allocator</f>
        <v>0</v>
      </c>
      <c r="AJ13" s="55" cm="1">
        <f t="array" ref="AJ13">'OPCO Rev Req'!AJ14*Allocator</f>
        <v>0</v>
      </c>
    </row>
    <row r="14" spans="1:36">
      <c r="A14" s="7" t="str">
        <f>'OPCO Rev Req'!A15</f>
        <v>Current SIT</v>
      </c>
      <c r="B14" s="55" cm="1">
        <f t="array" ref="B14">'OPCO Rev Req'!B15*Allocator</f>
        <v>-434022.81630673644</v>
      </c>
      <c r="C14" s="55" cm="1">
        <f t="array" ref="C14">'OPCO Rev Req'!C15*Allocator</f>
        <v>-652227.27052957739</v>
      </c>
      <c r="D14" s="55" cm="1">
        <f t="array" ref="D14">'OPCO Rev Req'!D15*Allocator</f>
        <v>-597418.35108169215</v>
      </c>
      <c r="E14" s="55" cm="1">
        <f t="array" ref="E14">'OPCO Rev Req'!E15*Allocator</f>
        <v>-545714.29095394863</v>
      </c>
      <c r="F14" s="55" cm="1">
        <f t="array" ref="F14">'OPCO Rev Req'!F15*Allocator</f>
        <v>-496688.77968137659</v>
      </c>
      <c r="G14" s="55" cm="1">
        <f t="array" ref="G14">'OPCO Rev Req'!G15*Allocator</f>
        <v>-450324.29831900581</v>
      </c>
      <c r="H14" s="55" cm="1">
        <f t="array" ref="H14">'OPCO Rev Req'!H15*Allocator</f>
        <v>-406265.10150866763</v>
      </c>
      <c r="I14" s="55" cm="1">
        <f t="array" ref="I14">'OPCO Rev Req'!I15*Allocator</f>
        <v>-364496.10349219322</v>
      </c>
      <c r="J14" s="55" cm="1">
        <f t="array" ref="J14">'OPCO Rev Req'!J15*Allocator</f>
        <v>-343604.67123733571</v>
      </c>
      <c r="K14" s="55" cm="1">
        <f t="array" ref="K14">'OPCO Rev Req'!K15*Allocator</f>
        <v>-419017.61021705833</v>
      </c>
      <c r="L14" s="55" cm="1">
        <f t="array" ref="L14">'OPCO Rev Req'!L15*Allocator</f>
        <v>-466421.24732731981</v>
      </c>
      <c r="M14" s="55" cm="1">
        <f t="array" ref="M14">'OPCO Rev Req'!M15*Allocator</f>
        <v>-465536.43919040938</v>
      </c>
      <c r="N14" s="55" cm="1">
        <f t="array" ref="N14">'OPCO Rev Req'!N15*Allocator</f>
        <v>0</v>
      </c>
      <c r="O14" s="55" cm="1">
        <f t="array" ref="O14">'OPCO Rev Req'!O15*Allocator</f>
        <v>0</v>
      </c>
      <c r="P14" s="55" cm="1">
        <f t="array" ref="P14">'OPCO Rev Req'!P15*Allocator</f>
        <v>0</v>
      </c>
      <c r="Q14" s="55" cm="1">
        <f t="array" ref="Q14">'OPCO Rev Req'!Q15*Allocator</f>
        <v>0</v>
      </c>
      <c r="R14" s="55" cm="1">
        <f t="array" ref="R14">'OPCO Rev Req'!R15*Allocator</f>
        <v>0</v>
      </c>
      <c r="S14" s="55" cm="1">
        <f t="array" ref="S14">'OPCO Rev Req'!S15*Allocator</f>
        <v>0</v>
      </c>
      <c r="T14" s="55" cm="1">
        <f t="array" ref="T14">'OPCO Rev Req'!T15*Allocator</f>
        <v>0</v>
      </c>
      <c r="U14" s="55" cm="1">
        <f t="array" ref="U14">'OPCO Rev Req'!U15*Allocator</f>
        <v>0</v>
      </c>
      <c r="V14" s="55" cm="1">
        <f t="array" ref="V14">'OPCO Rev Req'!V15*Allocator</f>
        <v>0</v>
      </c>
      <c r="W14" s="55" cm="1">
        <f t="array" ref="W14">'OPCO Rev Req'!W15*Allocator</f>
        <v>0</v>
      </c>
      <c r="X14" s="55" cm="1">
        <f t="array" ref="X14">'OPCO Rev Req'!X15*Allocator</f>
        <v>0</v>
      </c>
      <c r="Y14" s="55" cm="1">
        <f t="array" ref="Y14">'OPCO Rev Req'!Y15*Allocator</f>
        <v>0</v>
      </c>
      <c r="Z14" s="55" cm="1">
        <f t="array" ref="Z14">'OPCO Rev Req'!Z15*Allocator</f>
        <v>0</v>
      </c>
      <c r="AA14" s="55" cm="1">
        <f t="array" ref="AA14">'OPCO Rev Req'!AA15*Allocator</f>
        <v>0</v>
      </c>
      <c r="AB14" s="55" cm="1">
        <f t="array" ref="AB14">'OPCO Rev Req'!AB15*Allocator</f>
        <v>0</v>
      </c>
      <c r="AC14" s="55" cm="1">
        <f t="array" ref="AC14">'OPCO Rev Req'!AC15*Allocator</f>
        <v>0</v>
      </c>
      <c r="AD14" s="55" cm="1">
        <f t="array" ref="AD14">'OPCO Rev Req'!AD15*Allocator</f>
        <v>0</v>
      </c>
      <c r="AE14" s="55" cm="1">
        <f t="array" ref="AE14">'OPCO Rev Req'!AE15*Allocator</f>
        <v>0</v>
      </c>
      <c r="AF14" s="55" cm="1">
        <f t="array" ref="AF14">'OPCO Rev Req'!AF15*Allocator</f>
        <v>0</v>
      </c>
      <c r="AG14" s="55" cm="1">
        <f t="array" ref="AG14">'OPCO Rev Req'!AG15*Allocator</f>
        <v>0</v>
      </c>
      <c r="AH14" s="55" cm="1">
        <f t="array" ref="AH14">'OPCO Rev Req'!AH15*Allocator</f>
        <v>0</v>
      </c>
      <c r="AI14" s="55" cm="1">
        <f t="array" ref="AI14">'OPCO Rev Req'!AI15*Allocator</f>
        <v>0</v>
      </c>
      <c r="AJ14" s="55" cm="1">
        <f t="array" ref="AJ14">'OPCO Rev Req'!AJ15*Allocator</f>
        <v>0</v>
      </c>
    </row>
    <row r="15" spans="1:36">
      <c r="A15" s="7" t="str">
        <f>'OPCO Rev Req'!A16</f>
        <v>Deferred SIT</v>
      </c>
      <c r="B15" s="55" cm="1">
        <f t="array" ref="B15">'OPCO Rev Req'!B16*Allocator</f>
        <v>-425824.5</v>
      </c>
      <c r="C15" s="55" cm="1">
        <f t="array" ref="C15">'OPCO Rev Req'!C16*Allocator</f>
        <v>-189474.86952000001</v>
      </c>
      <c r="D15" s="55" cm="1">
        <f t="array" ref="D15">'OPCO Rev Req'!D16*Allocator</f>
        <v>-226402.37016000002</v>
      </c>
      <c r="E15" s="55" cm="1">
        <f t="array" ref="E15">'OPCO Rev Req'!E16*Allocator</f>
        <v>-260468.33016000004</v>
      </c>
      <c r="F15" s="55" cm="1">
        <f t="array" ref="F15">'OPCO Rev Req'!F16*Allocator</f>
        <v>-292081.54103999998</v>
      </c>
      <c r="G15" s="55" cm="1">
        <f t="array" ref="G15">'OPCO Rev Req'!G16*Allocator</f>
        <v>-321242.00280000002</v>
      </c>
      <c r="H15" s="55" cm="1">
        <f t="array" ref="H15">'OPCO Rev Req'!H16*Allocator</f>
        <v>-348290.37504000001</v>
      </c>
      <c r="I15" s="55" cm="1">
        <f t="array" ref="I15">'OPCO Rev Req'!I16*Allocator</f>
        <v>-373226.65776000003</v>
      </c>
      <c r="J15" s="55" cm="1">
        <f t="array" ref="J15">'OPCO Rev Req'!J16*Allocator</f>
        <v>-377314.57296000002</v>
      </c>
      <c r="K15" s="55" cm="1">
        <f t="array" ref="K15">'OPCO Rev Req'!K16*Allocator</f>
        <v>-467923.63919250004</v>
      </c>
      <c r="L15" s="55" cm="1">
        <f t="array" ref="L15">'OPCO Rev Req'!L16*Allocator</f>
        <v>408583.02780830994</v>
      </c>
      <c r="M15" s="55" cm="1">
        <f t="array" ref="M15">'OPCO Rev Req'!M16*Allocator</f>
        <v>406299.09856473003</v>
      </c>
      <c r="N15" s="55" cm="1">
        <f t="array" ref="N15">'OPCO Rev Req'!N16*Allocator</f>
        <v>0</v>
      </c>
      <c r="O15" s="55" cm="1">
        <f t="array" ref="O15">'OPCO Rev Req'!O16*Allocator</f>
        <v>0</v>
      </c>
      <c r="P15" s="55" cm="1">
        <f t="array" ref="P15">'OPCO Rev Req'!P16*Allocator</f>
        <v>0</v>
      </c>
      <c r="Q15" s="55" cm="1">
        <f t="array" ref="Q15">'OPCO Rev Req'!Q16*Allocator</f>
        <v>0</v>
      </c>
      <c r="R15" s="55" cm="1">
        <f t="array" ref="R15">'OPCO Rev Req'!R16*Allocator</f>
        <v>0</v>
      </c>
      <c r="S15" s="55" cm="1">
        <f t="array" ref="S15">'OPCO Rev Req'!S16*Allocator</f>
        <v>0</v>
      </c>
      <c r="T15" s="55" cm="1">
        <f t="array" ref="T15">'OPCO Rev Req'!T16*Allocator</f>
        <v>0</v>
      </c>
      <c r="U15" s="55" cm="1">
        <f t="array" ref="U15">'OPCO Rev Req'!U16*Allocator</f>
        <v>0</v>
      </c>
      <c r="V15" s="55" cm="1">
        <f t="array" ref="V15">'OPCO Rev Req'!V16*Allocator</f>
        <v>0</v>
      </c>
      <c r="W15" s="55" cm="1">
        <f t="array" ref="W15">'OPCO Rev Req'!W16*Allocator</f>
        <v>0</v>
      </c>
      <c r="X15" s="55" cm="1">
        <f t="array" ref="X15">'OPCO Rev Req'!X16*Allocator</f>
        <v>0</v>
      </c>
      <c r="Y15" s="55" cm="1">
        <f t="array" ref="Y15">'OPCO Rev Req'!Y16*Allocator</f>
        <v>0</v>
      </c>
      <c r="Z15" s="55" cm="1">
        <f t="array" ref="Z15">'OPCO Rev Req'!Z16*Allocator</f>
        <v>0</v>
      </c>
      <c r="AA15" s="55" cm="1">
        <f t="array" ref="AA15">'OPCO Rev Req'!AA16*Allocator</f>
        <v>0</v>
      </c>
      <c r="AB15" s="55" cm="1">
        <f t="array" ref="AB15">'OPCO Rev Req'!AB16*Allocator</f>
        <v>0</v>
      </c>
      <c r="AC15" s="55" cm="1">
        <f t="array" ref="AC15">'OPCO Rev Req'!AC16*Allocator</f>
        <v>0</v>
      </c>
      <c r="AD15" s="55" cm="1">
        <f t="array" ref="AD15">'OPCO Rev Req'!AD16*Allocator</f>
        <v>0</v>
      </c>
      <c r="AE15" s="55" cm="1">
        <f t="array" ref="AE15">'OPCO Rev Req'!AE16*Allocator</f>
        <v>0</v>
      </c>
      <c r="AF15" s="55" cm="1">
        <f t="array" ref="AF15">'OPCO Rev Req'!AF16*Allocator</f>
        <v>0</v>
      </c>
      <c r="AG15" s="55" cm="1">
        <f t="array" ref="AG15">'OPCO Rev Req'!AG16*Allocator</f>
        <v>0</v>
      </c>
      <c r="AH15" s="55" cm="1">
        <f t="array" ref="AH15">'OPCO Rev Req'!AH16*Allocator</f>
        <v>0</v>
      </c>
      <c r="AI15" s="55" cm="1">
        <f t="array" ref="AI15">'OPCO Rev Req'!AI16*Allocator</f>
        <v>0</v>
      </c>
      <c r="AJ15" s="55" cm="1">
        <f t="array" ref="AJ15">'OPCO Rev Req'!AJ16*Allocator</f>
        <v>0</v>
      </c>
    </row>
    <row r="16" spans="1:36">
      <c r="A16" s="7" t="str">
        <f>'OPCO Rev Req'!A17</f>
        <v>Current FIT</v>
      </c>
      <c r="B16" s="55" cm="1">
        <f t="array" ref="B16">'OPCO Rev Req'!B17*Allocator</f>
        <v>-1728221.4665234592</v>
      </c>
      <c r="C16" s="55" cm="1">
        <f t="array" ref="C16">'OPCO Rev Req'!C17*Allocator</f>
        <v>-2597082.7514851191</v>
      </c>
      <c r="D16" s="55" cm="1">
        <f t="array" ref="D16">'OPCO Rev Req'!D17*Allocator</f>
        <v>-2378840.8812700571</v>
      </c>
      <c r="E16" s="55" cm="1">
        <f t="array" ref="E16">'OPCO Rev Req'!E17*Allocator</f>
        <v>-2172962.1503324751</v>
      </c>
      <c r="F16" s="55" cm="1">
        <f t="array" ref="F16">'OPCO Rev Req'!F17*Allocator</f>
        <v>-1977749.0467691179</v>
      </c>
      <c r="G16" s="55" cm="1">
        <f t="array" ref="G16">'OPCO Rev Req'!G17*Allocator</f>
        <v>-1793131.8124575301</v>
      </c>
      <c r="H16" s="55" cm="1">
        <f t="array" ref="H16">'OPCO Rev Req'!H17*Allocator</f>
        <v>-1617693.9164193755</v>
      </c>
      <c r="I16" s="55" cm="1">
        <f t="array" ref="I16">'OPCO Rev Req'!I17*Allocator</f>
        <v>-1451375.289160317</v>
      </c>
      <c r="J16" s="55" cm="1">
        <f t="array" ref="J16">'OPCO Rev Req'!J17*Allocator</f>
        <v>-1368188.3682594837</v>
      </c>
      <c r="K16" s="55" cm="1">
        <f t="array" ref="K16">'OPCO Rev Req'!K17*Allocator</f>
        <v>-1668472.7199150252</v>
      </c>
      <c r="L16" s="55" cm="1">
        <f t="array" ref="L16">'OPCO Rev Req'!L17*Allocator</f>
        <v>-1857227.7350139176</v>
      </c>
      <c r="M16" s="55" cm="1">
        <f t="array" ref="M16">'OPCO Rev Req'!M17*Allocator</f>
        <v>-1853704.5460051568</v>
      </c>
      <c r="N16" s="55" cm="1">
        <f t="array" ref="N16">'OPCO Rev Req'!N17*Allocator</f>
        <v>0</v>
      </c>
      <c r="O16" s="55" cm="1">
        <f t="array" ref="O16">'OPCO Rev Req'!O17*Allocator</f>
        <v>0</v>
      </c>
      <c r="P16" s="55" cm="1">
        <f t="array" ref="P16">'OPCO Rev Req'!P17*Allocator</f>
        <v>0</v>
      </c>
      <c r="Q16" s="55" cm="1">
        <f t="array" ref="Q16">'OPCO Rev Req'!Q17*Allocator</f>
        <v>0</v>
      </c>
      <c r="R16" s="55" cm="1">
        <f t="array" ref="R16">'OPCO Rev Req'!R17*Allocator</f>
        <v>0</v>
      </c>
      <c r="S16" s="55" cm="1">
        <f t="array" ref="S16">'OPCO Rev Req'!S17*Allocator</f>
        <v>0</v>
      </c>
      <c r="T16" s="55" cm="1">
        <f t="array" ref="T16">'OPCO Rev Req'!T17*Allocator</f>
        <v>0</v>
      </c>
      <c r="U16" s="55" cm="1">
        <f t="array" ref="U16">'OPCO Rev Req'!U17*Allocator</f>
        <v>0</v>
      </c>
      <c r="V16" s="55" cm="1">
        <f t="array" ref="V16">'OPCO Rev Req'!V17*Allocator</f>
        <v>0</v>
      </c>
      <c r="W16" s="55" cm="1">
        <f t="array" ref="W16">'OPCO Rev Req'!W17*Allocator</f>
        <v>0</v>
      </c>
      <c r="X16" s="55" cm="1">
        <f t="array" ref="X16">'OPCO Rev Req'!X17*Allocator</f>
        <v>0</v>
      </c>
      <c r="Y16" s="55" cm="1">
        <f t="array" ref="Y16">'OPCO Rev Req'!Y17*Allocator</f>
        <v>0</v>
      </c>
      <c r="Z16" s="55" cm="1">
        <f t="array" ref="Z16">'OPCO Rev Req'!Z17*Allocator</f>
        <v>0</v>
      </c>
      <c r="AA16" s="55" cm="1">
        <f t="array" ref="AA16">'OPCO Rev Req'!AA17*Allocator</f>
        <v>0</v>
      </c>
      <c r="AB16" s="55" cm="1">
        <f t="array" ref="AB16">'OPCO Rev Req'!AB17*Allocator</f>
        <v>0</v>
      </c>
      <c r="AC16" s="55" cm="1">
        <f t="array" ref="AC16">'OPCO Rev Req'!AC17*Allocator</f>
        <v>0</v>
      </c>
      <c r="AD16" s="55" cm="1">
        <f t="array" ref="AD16">'OPCO Rev Req'!AD17*Allocator</f>
        <v>0</v>
      </c>
      <c r="AE16" s="55" cm="1">
        <f t="array" ref="AE16">'OPCO Rev Req'!AE17*Allocator</f>
        <v>0</v>
      </c>
      <c r="AF16" s="55" cm="1">
        <f t="array" ref="AF16">'OPCO Rev Req'!AF17*Allocator</f>
        <v>0</v>
      </c>
      <c r="AG16" s="55" cm="1">
        <f t="array" ref="AG16">'OPCO Rev Req'!AG17*Allocator</f>
        <v>0</v>
      </c>
      <c r="AH16" s="55" cm="1">
        <f t="array" ref="AH16">'OPCO Rev Req'!AH17*Allocator</f>
        <v>0</v>
      </c>
      <c r="AI16" s="55" cm="1">
        <f t="array" ref="AI16">'OPCO Rev Req'!AI17*Allocator</f>
        <v>0</v>
      </c>
      <c r="AJ16" s="55" cm="1">
        <f t="array" ref="AJ16">'OPCO Rev Req'!AJ17*Allocator</f>
        <v>0</v>
      </c>
    </row>
    <row r="17" spans="1:36">
      <c r="A17" s="7" t="str">
        <f>'OPCO Rev Req'!A18</f>
        <v>Deferred FIT</v>
      </c>
      <c r="B17" s="55" cm="1">
        <f t="array" ref="B17">'OPCO Rev Req'!B18*Allocator</f>
        <v>-1695576.855</v>
      </c>
      <c r="C17" s="55" cm="1">
        <f t="array" ref="C17">'OPCO Rev Req'!C18*Allocator</f>
        <v>-754463.87740079989</v>
      </c>
      <c r="D17" s="55" cm="1">
        <f t="array" ref="D17">'OPCO Rev Req'!D18*Allocator</f>
        <v>-901504.30226640019</v>
      </c>
      <c r="E17" s="55" cm="1">
        <f t="array" ref="E17">'OPCO Rev Req'!E18*Allocator</f>
        <v>-1037150.4506664003</v>
      </c>
      <c r="F17" s="55" cm="1">
        <f t="array" ref="F17">'OPCO Rev Req'!F18*Allocator</f>
        <v>-1163030.0763816</v>
      </c>
      <c r="G17" s="55" cm="1">
        <f t="array" ref="G17">'OPCO Rev Req'!G18*Allocator</f>
        <v>-1279143.1794119999</v>
      </c>
      <c r="H17" s="55" cm="1">
        <f t="array" ref="H17">'OPCO Rev Req'!H18*Allocator</f>
        <v>-1386846.2212415999</v>
      </c>
      <c r="I17" s="55" cm="1">
        <f t="array" ref="I17">'OPCO Rev Req'!I18*Allocator</f>
        <v>-1486139.2018703998</v>
      </c>
      <c r="J17" s="55" cm="1">
        <f t="array" ref="J17">'OPCO Rev Req'!J18*Allocator</f>
        <v>-1502416.7396784001</v>
      </c>
      <c r="K17" s="55" cm="1">
        <f t="array" ref="K17">'OPCO Rev Req'!K18*Allocator</f>
        <v>-1863210.0607695752</v>
      </c>
      <c r="L17" s="55" cm="1">
        <f t="array" ref="L17">'OPCO Rev Req'!L18*Allocator</f>
        <v>1626923.5924602547</v>
      </c>
      <c r="M17" s="55" cm="1">
        <f t="array" ref="M17">'OPCO Rev Req'!M18*Allocator</f>
        <v>1617829.2882014066</v>
      </c>
      <c r="N17" s="55" cm="1">
        <f t="array" ref="N17">'OPCO Rev Req'!N18*Allocator</f>
        <v>0</v>
      </c>
      <c r="O17" s="55" cm="1">
        <f t="array" ref="O17">'OPCO Rev Req'!O18*Allocator</f>
        <v>0</v>
      </c>
      <c r="P17" s="55" cm="1">
        <f t="array" ref="P17">'OPCO Rev Req'!P18*Allocator</f>
        <v>0</v>
      </c>
      <c r="Q17" s="55" cm="1">
        <f t="array" ref="Q17">'OPCO Rev Req'!Q18*Allocator</f>
        <v>0</v>
      </c>
      <c r="R17" s="55" cm="1">
        <f t="array" ref="R17">'OPCO Rev Req'!R18*Allocator</f>
        <v>0</v>
      </c>
      <c r="S17" s="55" cm="1">
        <f t="array" ref="S17">'OPCO Rev Req'!S18*Allocator</f>
        <v>0</v>
      </c>
      <c r="T17" s="55" cm="1">
        <f t="array" ref="T17">'OPCO Rev Req'!T18*Allocator</f>
        <v>0</v>
      </c>
      <c r="U17" s="55" cm="1">
        <f t="array" ref="U17">'OPCO Rev Req'!U18*Allocator</f>
        <v>0</v>
      </c>
      <c r="V17" s="55" cm="1">
        <f t="array" ref="V17">'OPCO Rev Req'!V18*Allocator</f>
        <v>0</v>
      </c>
      <c r="W17" s="55" cm="1">
        <f t="array" ref="W17">'OPCO Rev Req'!W18*Allocator</f>
        <v>0</v>
      </c>
      <c r="X17" s="55" cm="1">
        <f t="array" ref="X17">'OPCO Rev Req'!X18*Allocator</f>
        <v>0</v>
      </c>
      <c r="Y17" s="55" cm="1">
        <f t="array" ref="Y17">'OPCO Rev Req'!Y18*Allocator</f>
        <v>0</v>
      </c>
      <c r="Z17" s="55" cm="1">
        <f t="array" ref="Z17">'OPCO Rev Req'!Z18*Allocator</f>
        <v>0</v>
      </c>
      <c r="AA17" s="55" cm="1">
        <f t="array" ref="AA17">'OPCO Rev Req'!AA18*Allocator</f>
        <v>0</v>
      </c>
      <c r="AB17" s="55" cm="1">
        <f t="array" ref="AB17">'OPCO Rev Req'!AB18*Allocator</f>
        <v>0</v>
      </c>
      <c r="AC17" s="55" cm="1">
        <f t="array" ref="AC17">'OPCO Rev Req'!AC18*Allocator</f>
        <v>0</v>
      </c>
      <c r="AD17" s="55" cm="1">
        <f t="array" ref="AD17">'OPCO Rev Req'!AD18*Allocator</f>
        <v>0</v>
      </c>
      <c r="AE17" s="55" cm="1">
        <f t="array" ref="AE17">'OPCO Rev Req'!AE18*Allocator</f>
        <v>0</v>
      </c>
      <c r="AF17" s="55" cm="1">
        <f t="array" ref="AF17">'OPCO Rev Req'!AF18*Allocator</f>
        <v>0</v>
      </c>
      <c r="AG17" s="55" cm="1">
        <f t="array" ref="AG17">'OPCO Rev Req'!AG18*Allocator</f>
        <v>0</v>
      </c>
      <c r="AH17" s="55" cm="1">
        <f t="array" ref="AH17">'OPCO Rev Req'!AH18*Allocator</f>
        <v>0</v>
      </c>
      <c r="AI17" s="55" cm="1">
        <f t="array" ref="AI17">'OPCO Rev Req'!AI18*Allocator</f>
        <v>0</v>
      </c>
      <c r="AJ17" s="55" cm="1">
        <f t="array" ref="AJ17">'OPCO Rev Req'!AJ18*Allocator</f>
        <v>0</v>
      </c>
    </row>
    <row r="18" spans="1:36">
      <c r="A18" s="7" t="str">
        <f>'OPCO Rev Req'!A19</f>
        <v>Total Expenses</v>
      </c>
      <c r="B18" s="22" cm="1">
        <f t="array" ref="B18">'OPCO Rev Req'!B19*Allocator</f>
        <v>9316354.3621698041</v>
      </c>
      <c r="C18" s="22" cm="1">
        <f t="array" ref="C18">'OPCO Rev Req'!C19*Allocator</f>
        <v>9406751.231064504</v>
      </c>
      <c r="D18" s="22" cm="1">
        <f t="array" ref="D18">'OPCO Rev Req'!D19*Allocator</f>
        <v>9495834.095221851</v>
      </c>
      <c r="E18" s="22" cm="1">
        <f t="array" ref="E18">'OPCO Rev Req'!E19*Allocator</f>
        <v>9583704.7778871767</v>
      </c>
      <c r="F18" s="22" cm="1">
        <f t="array" ref="F18">'OPCO Rev Req'!F19*Allocator</f>
        <v>9670450.5561279058</v>
      </c>
      <c r="G18" s="22" cm="1">
        <f t="array" ref="G18">'OPCO Rev Req'!G19*Allocator</f>
        <v>9756158.7070114631</v>
      </c>
      <c r="H18" s="22" cm="1">
        <f t="array" ref="H18">'OPCO Rev Req'!H19*Allocator</f>
        <v>9840904.3857903555</v>
      </c>
      <c r="I18" s="22" cm="1">
        <f t="array" ref="I18">'OPCO Rev Req'!I19*Allocator</f>
        <v>9924762.74771709</v>
      </c>
      <c r="J18" s="22" cm="1">
        <f t="array" ref="J18">'OPCO Rev Req'!J19*Allocator</f>
        <v>10008475.647864779</v>
      </c>
      <c r="K18" s="22" cm="1">
        <f t="array" ref="K18">'OPCO Rev Req'!K19*Allocator</f>
        <v>12073075.969905842</v>
      </c>
      <c r="L18" s="22" cm="1">
        <f t="array" ref="L18">'OPCO Rev Req'!L19*Allocator</f>
        <v>-288142.36207267269</v>
      </c>
      <c r="M18" s="22" cm="1">
        <f t="array" ref="M18">'OPCO Rev Req'!M19*Allocator</f>
        <v>-295112.59842942958</v>
      </c>
      <c r="N18" s="22" cm="1">
        <f t="array" ref="N18">'OPCO Rev Req'!N19*Allocator</f>
        <v>0</v>
      </c>
      <c r="O18" s="22" cm="1">
        <f t="array" ref="O18">'OPCO Rev Req'!O19*Allocator</f>
        <v>0</v>
      </c>
      <c r="P18" s="22" cm="1">
        <f t="array" ref="P18">'OPCO Rev Req'!P19*Allocator</f>
        <v>0</v>
      </c>
      <c r="Q18" s="22" cm="1">
        <f t="array" ref="Q18">'OPCO Rev Req'!Q19*Allocator</f>
        <v>0</v>
      </c>
      <c r="R18" s="22" cm="1">
        <f t="array" ref="R18">'OPCO Rev Req'!R19*Allocator</f>
        <v>0</v>
      </c>
      <c r="S18" s="22" cm="1">
        <f t="array" ref="S18">'OPCO Rev Req'!S19*Allocator</f>
        <v>0</v>
      </c>
      <c r="T18" s="22" cm="1">
        <f t="array" ref="T18">'OPCO Rev Req'!T19*Allocator</f>
        <v>0</v>
      </c>
      <c r="U18" s="22" cm="1">
        <f t="array" ref="U18">'OPCO Rev Req'!U19*Allocator</f>
        <v>0</v>
      </c>
      <c r="V18" s="22" cm="1">
        <f t="array" ref="V18">'OPCO Rev Req'!V19*Allocator</f>
        <v>0</v>
      </c>
      <c r="W18" s="22" cm="1">
        <f t="array" ref="W18">'OPCO Rev Req'!W19*Allocator</f>
        <v>0</v>
      </c>
      <c r="X18" s="22" cm="1">
        <f t="array" ref="X18">'OPCO Rev Req'!X19*Allocator</f>
        <v>0</v>
      </c>
      <c r="Y18" s="22" cm="1">
        <f t="array" ref="Y18">'OPCO Rev Req'!Y19*Allocator</f>
        <v>0</v>
      </c>
      <c r="Z18" s="22" cm="1">
        <f t="array" ref="Z18">'OPCO Rev Req'!Z19*Allocator</f>
        <v>0</v>
      </c>
      <c r="AA18" s="22" cm="1">
        <f t="array" ref="AA18">'OPCO Rev Req'!AA19*Allocator</f>
        <v>0</v>
      </c>
      <c r="AB18" s="22" cm="1">
        <f t="array" ref="AB18">'OPCO Rev Req'!AB19*Allocator</f>
        <v>0</v>
      </c>
      <c r="AC18" s="22" cm="1">
        <f t="array" ref="AC18">'OPCO Rev Req'!AC19*Allocator</f>
        <v>0</v>
      </c>
      <c r="AD18" s="22" cm="1">
        <f t="array" ref="AD18">'OPCO Rev Req'!AD19*Allocator</f>
        <v>0</v>
      </c>
      <c r="AE18" s="22" cm="1">
        <f t="array" ref="AE18">'OPCO Rev Req'!AE19*Allocator</f>
        <v>0</v>
      </c>
      <c r="AF18" s="22" cm="1">
        <f t="array" ref="AF18">'OPCO Rev Req'!AF19*Allocator</f>
        <v>0</v>
      </c>
      <c r="AG18" s="22" cm="1">
        <f t="array" ref="AG18">'OPCO Rev Req'!AG19*Allocator</f>
        <v>0</v>
      </c>
      <c r="AH18" s="22" cm="1">
        <f t="array" ref="AH18">'OPCO Rev Req'!AH19*Allocator</f>
        <v>0</v>
      </c>
      <c r="AI18" s="22" cm="1">
        <f t="array" ref="AI18">'OPCO Rev Req'!AI19*Allocator</f>
        <v>0</v>
      </c>
      <c r="AJ18" s="22" cm="1">
        <f t="array" ref="AJ18">'OPCO Rev Req'!AJ19*Allocator</f>
        <v>0</v>
      </c>
    </row>
    <row r="19" spans="1:36">
      <c r="A19" s="7"/>
    </row>
    <row r="20" spans="1:36">
      <c r="A20" s="7" t="str">
        <f>'OPCO Rev Req'!A23</f>
        <v>Rate Base</v>
      </c>
      <c r="B20" s="55" cm="1">
        <f t="array" ref="B20">'OPCO Rev Req'!B23*Allocator</f>
        <v>124521401.355</v>
      </c>
      <c r="C20" s="55" cm="1">
        <f t="array" ref="C20">'OPCO Rev Req'!C23*Allocator</f>
        <v>111865340.1019208</v>
      </c>
      <c r="D20" s="55" cm="1">
        <f t="array" ref="D20">'OPCO Rev Req'!D23*Allocator</f>
        <v>99393246.774347186</v>
      </c>
      <c r="E20" s="55" cm="1">
        <f t="array" ref="E20">'OPCO Rev Req'!E23*Allocator</f>
        <v>87090865.555173606</v>
      </c>
      <c r="F20" s="55" cm="1">
        <f t="array" ref="F20">'OPCO Rev Req'!F23*Allocator</f>
        <v>74945977.172595203</v>
      </c>
      <c r="G20" s="55" cm="1">
        <f t="array" ref="G20">'OPCO Rev Req'!G23*Allocator</f>
        <v>62946362.354807198</v>
      </c>
      <c r="H20" s="55" cm="1">
        <f t="array" ref="H20">'OPCO Rev Req'!H23*Allocator</f>
        <v>51081498.951088801</v>
      </c>
      <c r="I20" s="55" cm="1">
        <f t="array" ref="I20">'OPCO Rev Req'!I23*Allocator</f>
        <v>39340864.810719199</v>
      </c>
      <c r="J20" s="55" cm="1">
        <f t="array" ref="J20">'OPCO Rev Req'!J23*Allocator</f>
        <v>27620596.123357598</v>
      </c>
      <c r="K20" s="55" cm="1">
        <f t="array" ref="K20">'OPCO Rev Req'!K23*Allocator</f>
        <v>42377029.823319659</v>
      </c>
      <c r="L20" s="55" cm="1">
        <f t="array" ref="L20">'OPCO Rev Req'!L23*Allocator</f>
        <v>40341523.203051098</v>
      </c>
      <c r="M20" s="55" cm="1">
        <f t="array" ref="M20">'OPCO Rev Req'!M23*Allocator</f>
        <v>41317394.816284962</v>
      </c>
      <c r="N20" s="55" cm="1">
        <f t="array" ref="N20">'OPCO Rev Req'!N23*Allocator</f>
        <v>0</v>
      </c>
      <c r="O20" s="55" cm="1">
        <f t="array" ref="O20">'OPCO Rev Req'!O23*Allocator</f>
        <v>0</v>
      </c>
      <c r="P20" s="55" cm="1">
        <f t="array" ref="P20">'OPCO Rev Req'!P23*Allocator</f>
        <v>0</v>
      </c>
      <c r="Q20" s="55" cm="1">
        <f t="array" ref="Q20">'OPCO Rev Req'!Q23*Allocator</f>
        <v>0</v>
      </c>
      <c r="R20" s="55" cm="1">
        <f t="array" ref="R20">'OPCO Rev Req'!R23*Allocator</f>
        <v>0</v>
      </c>
      <c r="S20" s="55" cm="1">
        <f t="array" ref="S20">'OPCO Rev Req'!S23*Allocator</f>
        <v>0</v>
      </c>
      <c r="T20" s="55" cm="1">
        <f t="array" ref="T20">'OPCO Rev Req'!T23*Allocator</f>
        <v>0</v>
      </c>
      <c r="U20" s="55" cm="1">
        <f t="array" ref="U20">'OPCO Rev Req'!U23*Allocator</f>
        <v>0</v>
      </c>
      <c r="V20" s="55" cm="1">
        <f t="array" ref="V20">'OPCO Rev Req'!V23*Allocator</f>
        <v>0</v>
      </c>
      <c r="W20" s="55" cm="1">
        <f t="array" ref="W20">'OPCO Rev Req'!W23*Allocator</f>
        <v>0</v>
      </c>
      <c r="X20" s="55" cm="1">
        <f t="array" ref="X20">'OPCO Rev Req'!X23*Allocator</f>
        <v>0</v>
      </c>
      <c r="Y20" s="55" cm="1">
        <f t="array" ref="Y20">'OPCO Rev Req'!Y23*Allocator</f>
        <v>0</v>
      </c>
      <c r="Z20" s="55" cm="1">
        <f t="array" ref="Z20">'OPCO Rev Req'!Z23*Allocator</f>
        <v>0</v>
      </c>
      <c r="AA20" s="55" cm="1">
        <f t="array" ref="AA20">'OPCO Rev Req'!AA23*Allocator</f>
        <v>0</v>
      </c>
      <c r="AB20" s="55" cm="1">
        <f t="array" ref="AB20">'OPCO Rev Req'!AB23*Allocator</f>
        <v>0</v>
      </c>
      <c r="AC20" s="55" cm="1">
        <f t="array" ref="AC20">'OPCO Rev Req'!AC23*Allocator</f>
        <v>0</v>
      </c>
      <c r="AD20" s="55" cm="1">
        <f t="array" ref="AD20">'OPCO Rev Req'!AD23*Allocator</f>
        <v>0</v>
      </c>
      <c r="AE20" s="55" cm="1">
        <f t="array" ref="AE20">'OPCO Rev Req'!AE23*Allocator</f>
        <v>0</v>
      </c>
      <c r="AF20" s="55" cm="1">
        <f t="array" ref="AF20">'OPCO Rev Req'!AF23*Allocator</f>
        <v>0</v>
      </c>
      <c r="AG20" s="55" cm="1">
        <f t="array" ref="AG20">'OPCO Rev Req'!AG23*Allocator</f>
        <v>0</v>
      </c>
      <c r="AH20" s="55" cm="1">
        <f t="array" ref="AH20">'OPCO Rev Req'!AH23*Allocator</f>
        <v>0</v>
      </c>
      <c r="AI20" s="55" cm="1">
        <f t="array" ref="AI20">'OPCO Rev Req'!AI23*Allocator</f>
        <v>0</v>
      </c>
      <c r="AJ20" s="55" cm="1">
        <f t="array" ref="AJ20">'OPCO Rev Req'!AJ23*Allocator</f>
        <v>0</v>
      </c>
    </row>
    <row r="21" spans="1:36">
      <c r="A21" s="7" t="str">
        <f>'OPCO Rev Req'!A24</f>
        <v>Return on Rate Base</v>
      </c>
      <c r="B21" s="55" cm="1">
        <f t="array" ref="B21">'OPCO Rev Req'!B24*Allocator</f>
        <v>9006316.1775621045</v>
      </c>
      <c r="C21" s="55" cm="1">
        <f t="array" ref="C21">'OPCO Rev Req'!C24*Allocator</f>
        <v>8090935.4641467137</v>
      </c>
      <c r="D21" s="55" cm="1">
        <f t="array" ref="D21">'OPCO Rev Req'!D24*Allocator</f>
        <v>7188860.6827687388</v>
      </c>
      <c r="E21" s="55" cm="1">
        <f t="array" ref="E21">'OPCO Rev Req'!E24*Allocator</f>
        <v>6299060.7464437354</v>
      </c>
      <c r="F21" s="55" cm="1">
        <f t="array" ref="F21">'OPCO Rev Req'!F24*Allocator</f>
        <v>5420651.8663278846</v>
      </c>
      <c r="G21" s="55" cm="1">
        <f t="array" ref="G21">'OPCO Rev Req'!G24*Allocator</f>
        <v>4552750.2535773749</v>
      </c>
      <c r="H21" s="55" cm="1">
        <f t="array" ref="H21">'OPCO Rev Req'!H24*Allocator</f>
        <v>3694594.8677989221</v>
      </c>
      <c r="I21" s="55" cm="1">
        <f t="array" ref="I21">'OPCO Rev Req'!I24*Allocator</f>
        <v>2845424.6685992419</v>
      </c>
      <c r="J21" s="55" cm="1">
        <f t="array" ref="J21">'OPCO Rev Req'!J24*Allocator</f>
        <v>1997727.4508059176</v>
      </c>
      <c r="K21" s="55" cm="1">
        <f t="array" ref="K21">'OPCO Rev Req'!K24*Allocator</f>
        <v>3065022.7599568409</v>
      </c>
      <c r="L21" s="55" cm="1">
        <f t="array" ref="L21">'OPCO Rev Req'!L24*Allocator</f>
        <v>2917799.7444416578</v>
      </c>
      <c r="M21" s="55" cm="1">
        <f t="array" ref="M21">'OPCO Rev Req'!M24*Allocator</f>
        <v>2988382.0556094791</v>
      </c>
      <c r="N21" s="55" cm="1">
        <f t="array" ref="N21">'OPCO Rev Req'!N24*Allocator</f>
        <v>0</v>
      </c>
      <c r="O21" s="55" cm="1">
        <f t="array" ref="O21">'OPCO Rev Req'!O24*Allocator</f>
        <v>0</v>
      </c>
      <c r="P21" s="55" cm="1">
        <f t="array" ref="P21">'OPCO Rev Req'!P24*Allocator</f>
        <v>0</v>
      </c>
      <c r="Q21" s="55" cm="1">
        <f t="array" ref="Q21">'OPCO Rev Req'!Q24*Allocator</f>
        <v>0</v>
      </c>
      <c r="R21" s="55" cm="1">
        <f t="array" ref="R21">'OPCO Rev Req'!R24*Allocator</f>
        <v>0</v>
      </c>
      <c r="S21" s="55" cm="1">
        <f t="array" ref="S21">'OPCO Rev Req'!S24*Allocator</f>
        <v>0</v>
      </c>
      <c r="T21" s="55" cm="1">
        <f t="array" ref="T21">'OPCO Rev Req'!T24*Allocator</f>
        <v>0</v>
      </c>
      <c r="U21" s="55" cm="1">
        <f t="array" ref="U21">'OPCO Rev Req'!U24*Allocator</f>
        <v>0</v>
      </c>
      <c r="V21" s="55" cm="1">
        <f t="array" ref="V21">'OPCO Rev Req'!V24*Allocator</f>
        <v>0</v>
      </c>
      <c r="W21" s="55" cm="1">
        <f t="array" ref="W21">'OPCO Rev Req'!W24*Allocator</f>
        <v>0</v>
      </c>
      <c r="X21" s="55" cm="1">
        <f t="array" ref="X21">'OPCO Rev Req'!X24*Allocator</f>
        <v>0</v>
      </c>
      <c r="Y21" s="55" cm="1">
        <f t="array" ref="Y21">'OPCO Rev Req'!Y24*Allocator</f>
        <v>0</v>
      </c>
      <c r="Z21" s="55" cm="1">
        <f t="array" ref="Z21">'OPCO Rev Req'!Z24*Allocator</f>
        <v>0</v>
      </c>
      <c r="AA21" s="55" cm="1">
        <f t="array" ref="AA21">'OPCO Rev Req'!AA24*Allocator</f>
        <v>0</v>
      </c>
      <c r="AB21" s="55" cm="1">
        <f t="array" ref="AB21">'OPCO Rev Req'!AB24*Allocator</f>
        <v>0</v>
      </c>
      <c r="AC21" s="55" cm="1">
        <f t="array" ref="AC21">'OPCO Rev Req'!AC24*Allocator</f>
        <v>0</v>
      </c>
      <c r="AD21" s="55" cm="1">
        <f t="array" ref="AD21">'OPCO Rev Req'!AD24*Allocator</f>
        <v>0</v>
      </c>
      <c r="AE21" s="55" cm="1">
        <f t="array" ref="AE21">'OPCO Rev Req'!AE24*Allocator</f>
        <v>0</v>
      </c>
      <c r="AF21" s="55" cm="1">
        <f t="array" ref="AF21">'OPCO Rev Req'!AF24*Allocator</f>
        <v>0</v>
      </c>
      <c r="AG21" s="55" cm="1">
        <f t="array" ref="AG21">'OPCO Rev Req'!AG24*Allocator</f>
        <v>0</v>
      </c>
      <c r="AH21" s="55" cm="1">
        <f t="array" ref="AH21">'OPCO Rev Req'!AH24*Allocator</f>
        <v>0</v>
      </c>
      <c r="AI21" s="55" cm="1">
        <f t="array" ref="AI21">'OPCO Rev Req'!AI24*Allocator</f>
        <v>0</v>
      </c>
      <c r="AJ21" s="55" cm="1">
        <f t="array" ref="AJ21">'OPCO Rev Req'!AJ24*Allocator</f>
        <v>0</v>
      </c>
    </row>
    <row r="22" spans="1:36">
      <c r="A22" s="7"/>
    </row>
    <row r="23" spans="1:36">
      <c r="A23" s="7" t="str">
        <f>'OPCO Rev Req'!A26</f>
        <v>Operating Income Deficiency</v>
      </c>
      <c r="B23" s="55">
        <f t="shared" ref="B23:U23" si="0">B21+B18</f>
        <v>18322670.539731909</v>
      </c>
      <c r="C23" s="55">
        <f t="shared" si="0"/>
        <v>17497686.695211217</v>
      </c>
      <c r="D23" s="55">
        <f t="shared" si="0"/>
        <v>16684694.777990591</v>
      </c>
      <c r="E23" s="55">
        <f t="shared" si="0"/>
        <v>15882765.524330912</v>
      </c>
      <c r="F23" s="55">
        <f t="shared" si="0"/>
        <v>15091102.422455791</v>
      </c>
      <c r="G23" s="55">
        <f t="shared" si="0"/>
        <v>14308908.960588839</v>
      </c>
      <c r="H23" s="55">
        <f t="shared" si="0"/>
        <v>13535499.253589278</v>
      </c>
      <c r="I23" s="55">
        <f t="shared" si="0"/>
        <v>12770187.416316332</v>
      </c>
      <c r="J23" s="55">
        <f t="shared" si="0"/>
        <v>12006203.098670697</v>
      </c>
      <c r="K23" s="55">
        <f t="shared" si="0"/>
        <v>15138098.729862683</v>
      </c>
      <c r="L23" s="55">
        <f t="shared" si="0"/>
        <v>2629657.3823689851</v>
      </c>
      <c r="M23" s="55">
        <f t="shared" si="0"/>
        <v>2693269.4571800493</v>
      </c>
      <c r="N23" s="55">
        <f t="shared" si="0"/>
        <v>0</v>
      </c>
      <c r="O23" s="55">
        <f t="shared" si="0"/>
        <v>0</v>
      </c>
      <c r="P23" s="55">
        <f t="shared" si="0"/>
        <v>0</v>
      </c>
      <c r="Q23" s="55">
        <f t="shared" si="0"/>
        <v>0</v>
      </c>
      <c r="R23" s="55">
        <f t="shared" si="0"/>
        <v>0</v>
      </c>
      <c r="S23" s="55">
        <f t="shared" si="0"/>
        <v>0</v>
      </c>
      <c r="T23" s="55">
        <f t="shared" si="0"/>
        <v>0</v>
      </c>
      <c r="U23" s="55">
        <f t="shared" si="0"/>
        <v>0</v>
      </c>
      <c r="V23" s="55">
        <f t="shared" ref="V23:AJ23" si="1">V21+V18</f>
        <v>0</v>
      </c>
      <c r="W23" s="55">
        <f t="shared" si="1"/>
        <v>0</v>
      </c>
      <c r="X23" s="55">
        <f t="shared" si="1"/>
        <v>0</v>
      </c>
      <c r="Y23" s="55">
        <f t="shared" si="1"/>
        <v>0</v>
      </c>
      <c r="Z23" s="55">
        <f t="shared" si="1"/>
        <v>0</v>
      </c>
      <c r="AA23" s="55">
        <f t="shared" si="1"/>
        <v>0</v>
      </c>
      <c r="AB23" s="55">
        <f t="shared" si="1"/>
        <v>0</v>
      </c>
      <c r="AC23" s="55">
        <f t="shared" si="1"/>
        <v>0</v>
      </c>
      <c r="AD23" s="55">
        <f t="shared" si="1"/>
        <v>0</v>
      </c>
      <c r="AE23" s="55">
        <f t="shared" si="1"/>
        <v>0</v>
      </c>
      <c r="AF23" s="55">
        <f t="shared" si="1"/>
        <v>0</v>
      </c>
      <c r="AG23" s="55">
        <f t="shared" si="1"/>
        <v>0</v>
      </c>
      <c r="AH23" s="55">
        <f t="shared" si="1"/>
        <v>0</v>
      </c>
      <c r="AI23" s="55">
        <f t="shared" si="1"/>
        <v>0</v>
      </c>
      <c r="AJ23" s="55">
        <f t="shared" si="1"/>
        <v>0</v>
      </c>
    </row>
    <row r="24" spans="1:36">
      <c r="A24" s="7" t="str">
        <f>'OPCO Rev Req'!A27</f>
        <v>Gross Up Factor</v>
      </c>
      <c r="B24" s="106">
        <f t="shared" ref="B24:AJ24" si="2">GRCF</f>
        <v>1.3328894550000001</v>
      </c>
      <c r="C24" s="106">
        <f t="shared" si="2"/>
        <v>1.3328894550000001</v>
      </c>
      <c r="D24" s="106">
        <f t="shared" si="2"/>
        <v>1.3328894550000001</v>
      </c>
      <c r="E24" s="106">
        <f t="shared" si="2"/>
        <v>1.3328894550000001</v>
      </c>
      <c r="F24" s="106">
        <f t="shared" si="2"/>
        <v>1.3328894550000001</v>
      </c>
      <c r="G24" s="106">
        <f t="shared" si="2"/>
        <v>1.3328894550000001</v>
      </c>
      <c r="H24" s="106">
        <f t="shared" si="2"/>
        <v>1.3328894550000001</v>
      </c>
      <c r="I24" s="106">
        <f t="shared" si="2"/>
        <v>1.3328894550000001</v>
      </c>
      <c r="J24" s="106">
        <f t="shared" si="2"/>
        <v>1.3328894550000001</v>
      </c>
      <c r="K24" s="106">
        <f t="shared" si="2"/>
        <v>1.3328894550000001</v>
      </c>
      <c r="L24" s="106">
        <f t="shared" si="2"/>
        <v>1.3328894550000001</v>
      </c>
      <c r="M24" s="106">
        <f t="shared" si="2"/>
        <v>1.3328894550000001</v>
      </c>
      <c r="N24" s="106">
        <f t="shared" si="2"/>
        <v>1.3328894550000001</v>
      </c>
      <c r="O24" s="106">
        <f t="shared" si="2"/>
        <v>1.3328894550000001</v>
      </c>
      <c r="P24" s="106">
        <f t="shared" si="2"/>
        <v>1.3328894550000001</v>
      </c>
      <c r="Q24" s="106">
        <f t="shared" si="2"/>
        <v>1.3328894550000001</v>
      </c>
      <c r="R24" s="106">
        <f t="shared" si="2"/>
        <v>1.3328894550000001</v>
      </c>
      <c r="S24" s="106">
        <f t="shared" si="2"/>
        <v>1.3328894550000001</v>
      </c>
      <c r="T24" s="106">
        <f t="shared" si="2"/>
        <v>1.3328894550000001</v>
      </c>
      <c r="U24" s="106">
        <f t="shared" si="2"/>
        <v>1.3328894550000001</v>
      </c>
      <c r="V24" s="106">
        <f t="shared" si="2"/>
        <v>1.3328894550000001</v>
      </c>
      <c r="W24" s="106">
        <f t="shared" si="2"/>
        <v>1.3328894550000001</v>
      </c>
      <c r="X24" s="106">
        <f t="shared" si="2"/>
        <v>1.3328894550000001</v>
      </c>
      <c r="Y24" s="106">
        <f t="shared" si="2"/>
        <v>1.3328894550000001</v>
      </c>
      <c r="Z24" s="106">
        <f t="shared" si="2"/>
        <v>1.3328894550000001</v>
      </c>
      <c r="AA24" s="106">
        <f t="shared" si="2"/>
        <v>1.3328894550000001</v>
      </c>
      <c r="AB24" s="106">
        <f t="shared" si="2"/>
        <v>1.3328894550000001</v>
      </c>
      <c r="AC24" s="106">
        <f t="shared" si="2"/>
        <v>1.3328894550000001</v>
      </c>
      <c r="AD24" s="106">
        <f t="shared" si="2"/>
        <v>1.3328894550000001</v>
      </c>
      <c r="AE24" s="106">
        <f t="shared" si="2"/>
        <v>1.3328894550000001</v>
      </c>
      <c r="AF24" s="106">
        <f t="shared" si="2"/>
        <v>1.3328894550000001</v>
      </c>
      <c r="AG24" s="106">
        <f t="shared" si="2"/>
        <v>1.3328894550000001</v>
      </c>
      <c r="AH24" s="106">
        <f t="shared" si="2"/>
        <v>1.3328894550000001</v>
      </c>
      <c r="AI24" s="106">
        <f t="shared" si="2"/>
        <v>1.3328894550000001</v>
      </c>
      <c r="AJ24" s="106">
        <f t="shared" si="2"/>
        <v>1.3328894550000001</v>
      </c>
    </row>
    <row r="25" spans="1:36" s="84" customFormat="1">
      <c r="A25" s="111" t="str">
        <f>'OPCO Rev Req'!A28</f>
        <v>Revenue Requirement</v>
      </c>
      <c r="B25" s="112">
        <f t="shared" ref="B25:U25" si="3">B23*B24</f>
        <v>24422094.349847823</v>
      </c>
      <c r="C25" s="112">
        <f t="shared" si="3"/>
        <v>23322482.082940832</v>
      </c>
      <c r="D25" s="112">
        <f t="shared" si="3"/>
        <v>22238853.729477227</v>
      </c>
      <c r="E25" s="112">
        <f t="shared" si="3"/>
        <v>21169970.683618221</v>
      </c>
      <c r="F25" s="112">
        <f t="shared" si="3"/>
        <v>20114771.283216283</v>
      </c>
      <c r="G25" s="112">
        <f>G23*G24</f>
        <v>19072193.866123874</v>
      </c>
      <c r="H25" s="112">
        <f t="shared" si="3"/>
        <v>18041324.223269522</v>
      </c>
      <c r="I25" s="112">
        <f t="shared" si="3"/>
        <v>17021248.145581737</v>
      </c>
      <c r="J25" s="112">
        <f t="shared" si="3"/>
        <v>16002941.504806498</v>
      </c>
      <c r="K25" s="112">
        <f t="shared" si="3"/>
        <v>20177412.165782865</v>
      </c>
      <c r="L25" s="112">
        <f t="shared" si="3"/>
        <v>3505042.5952225234</v>
      </c>
      <c r="M25" s="112">
        <f t="shared" si="3"/>
        <v>3589830.4589488618</v>
      </c>
      <c r="N25" s="112">
        <f t="shared" si="3"/>
        <v>0</v>
      </c>
      <c r="O25" s="112">
        <f t="shared" si="3"/>
        <v>0</v>
      </c>
      <c r="P25" s="112">
        <f t="shared" si="3"/>
        <v>0</v>
      </c>
      <c r="Q25" s="112">
        <f t="shared" si="3"/>
        <v>0</v>
      </c>
      <c r="R25" s="112">
        <f t="shared" si="3"/>
        <v>0</v>
      </c>
      <c r="S25" s="112">
        <f t="shared" si="3"/>
        <v>0</v>
      </c>
      <c r="T25" s="112">
        <f t="shared" si="3"/>
        <v>0</v>
      </c>
      <c r="U25" s="112">
        <f t="shared" si="3"/>
        <v>0</v>
      </c>
      <c r="V25" s="112">
        <f t="shared" ref="V25:AJ25" si="4">V23*V24</f>
        <v>0</v>
      </c>
      <c r="W25" s="112">
        <f t="shared" si="4"/>
        <v>0</v>
      </c>
      <c r="X25" s="112">
        <f t="shared" si="4"/>
        <v>0</v>
      </c>
      <c r="Y25" s="112">
        <f t="shared" si="4"/>
        <v>0</v>
      </c>
      <c r="Z25" s="112">
        <f t="shared" si="4"/>
        <v>0</v>
      </c>
      <c r="AA25" s="112">
        <f t="shared" si="4"/>
        <v>0</v>
      </c>
      <c r="AB25" s="112">
        <f t="shared" si="4"/>
        <v>0</v>
      </c>
      <c r="AC25" s="112">
        <f t="shared" si="4"/>
        <v>0</v>
      </c>
      <c r="AD25" s="112">
        <f t="shared" si="4"/>
        <v>0</v>
      </c>
      <c r="AE25" s="112">
        <f t="shared" si="4"/>
        <v>0</v>
      </c>
      <c r="AF25" s="112">
        <f t="shared" si="4"/>
        <v>0</v>
      </c>
      <c r="AG25" s="112">
        <f t="shared" si="4"/>
        <v>0</v>
      </c>
      <c r="AH25" s="112">
        <f t="shared" si="4"/>
        <v>0</v>
      </c>
      <c r="AI25" s="112">
        <f t="shared" si="4"/>
        <v>0</v>
      </c>
      <c r="AJ25" s="112">
        <f t="shared" si="4"/>
        <v>0</v>
      </c>
    </row>
    <row r="26" spans="1:36" s="39" customFormat="1">
      <c r="A26" s="7"/>
    </row>
    <row r="27" spans="1:36">
      <c r="A27" s="84" t="s">
        <v>112</v>
      </c>
    </row>
    <row r="28" spans="1:36">
      <c r="A28" s="107" t="s">
        <v>66</v>
      </c>
      <c r="B28" s="100">
        <f>B25</f>
        <v>24422094.349847823</v>
      </c>
      <c r="C28" s="100">
        <f t="shared" ref="C28:U28" si="5">C25</f>
        <v>23322482.082940832</v>
      </c>
      <c r="D28" s="100">
        <f t="shared" si="5"/>
        <v>22238853.729477227</v>
      </c>
      <c r="E28" s="100">
        <f t="shared" si="5"/>
        <v>21169970.683618221</v>
      </c>
      <c r="F28" s="100">
        <f t="shared" si="5"/>
        <v>20114771.283216283</v>
      </c>
      <c r="G28" s="100">
        <f t="shared" si="5"/>
        <v>19072193.866123874</v>
      </c>
      <c r="H28" s="100">
        <f t="shared" si="5"/>
        <v>18041324.223269522</v>
      </c>
      <c r="I28" s="100">
        <f t="shared" si="5"/>
        <v>17021248.145581737</v>
      </c>
      <c r="J28" s="100">
        <f t="shared" si="5"/>
        <v>16002941.504806498</v>
      </c>
      <c r="K28" s="100">
        <f t="shared" si="5"/>
        <v>20177412.165782865</v>
      </c>
      <c r="L28" s="100">
        <f t="shared" si="5"/>
        <v>3505042.5952225234</v>
      </c>
      <c r="M28" s="100">
        <f t="shared" si="5"/>
        <v>3589830.4589488618</v>
      </c>
      <c r="N28" s="100">
        <f t="shared" si="5"/>
        <v>0</v>
      </c>
      <c r="O28" s="100">
        <f t="shared" si="5"/>
        <v>0</v>
      </c>
      <c r="P28" s="100">
        <f t="shared" si="5"/>
        <v>0</v>
      </c>
      <c r="Q28" s="100">
        <f t="shared" si="5"/>
        <v>0</v>
      </c>
      <c r="R28" s="100">
        <f t="shared" si="5"/>
        <v>0</v>
      </c>
      <c r="S28" s="100">
        <f t="shared" si="5"/>
        <v>0</v>
      </c>
      <c r="T28" s="100">
        <f t="shared" si="5"/>
        <v>0</v>
      </c>
      <c r="U28" s="100">
        <f t="shared" si="5"/>
        <v>0</v>
      </c>
      <c r="V28" s="100">
        <f t="shared" ref="V28:AJ28" si="6">V25</f>
        <v>0</v>
      </c>
      <c r="W28" s="100">
        <f t="shared" si="6"/>
        <v>0</v>
      </c>
      <c r="X28" s="100">
        <f t="shared" si="6"/>
        <v>0</v>
      </c>
      <c r="Y28" s="100">
        <f t="shared" si="6"/>
        <v>0</v>
      </c>
      <c r="Z28" s="100">
        <f t="shared" si="6"/>
        <v>0</v>
      </c>
      <c r="AA28" s="100">
        <f t="shared" si="6"/>
        <v>0</v>
      </c>
      <c r="AB28" s="100">
        <f t="shared" si="6"/>
        <v>0</v>
      </c>
      <c r="AC28" s="100">
        <f t="shared" si="6"/>
        <v>0</v>
      </c>
      <c r="AD28" s="100">
        <f t="shared" si="6"/>
        <v>0</v>
      </c>
      <c r="AE28" s="100">
        <f t="shared" si="6"/>
        <v>0</v>
      </c>
      <c r="AF28" s="100">
        <f t="shared" si="6"/>
        <v>0</v>
      </c>
      <c r="AG28" s="100">
        <f t="shared" si="6"/>
        <v>0</v>
      </c>
      <c r="AH28" s="100">
        <f t="shared" si="6"/>
        <v>0</v>
      </c>
      <c r="AI28" s="100">
        <f t="shared" si="6"/>
        <v>0</v>
      </c>
      <c r="AJ28" s="100">
        <f t="shared" si="6"/>
        <v>0</v>
      </c>
    </row>
    <row r="29" spans="1:36">
      <c r="A29" s="1" t="s">
        <v>104</v>
      </c>
      <c r="B29" s="3">
        <f t="shared" ref="B29:U29" si="7">B12+B13</f>
        <v>13600000</v>
      </c>
      <c r="C29" s="3">
        <f t="shared" si="7"/>
        <v>13600000</v>
      </c>
      <c r="D29" s="3">
        <f t="shared" si="7"/>
        <v>13600000</v>
      </c>
      <c r="E29" s="3">
        <f t="shared" si="7"/>
        <v>13600000</v>
      </c>
      <c r="F29" s="3">
        <f t="shared" si="7"/>
        <v>13600000</v>
      </c>
      <c r="G29" s="3">
        <f t="shared" si="7"/>
        <v>13600000</v>
      </c>
      <c r="H29" s="3">
        <f t="shared" si="7"/>
        <v>13600000</v>
      </c>
      <c r="I29" s="3">
        <f t="shared" si="7"/>
        <v>13600000</v>
      </c>
      <c r="J29" s="3">
        <f t="shared" si="7"/>
        <v>13600000</v>
      </c>
      <c r="K29" s="3">
        <f t="shared" si="7"/>
        <v>16491700</v>
      </c>
      <c r="L29" s="3">
        <f t="shared" si="7"/>
        <v>0</v>
      </c>
      <c r="M29" s="3">
        <f t="shared" si="7"/>
        <v>0</v>
      </c>
      <c r="N29" s="3">
        <f t="shared" si="7"/>
        <v>0</v>
      </c>
      <c r="O29" s="3">
        <f t="shared" si="7"/>
        <v>0</v>
      </c>
      <c r="P29" s="3">
        <f t="shared" si="7"/>
        <v>0</v>
      </c>
      <c r="Q29" s="3">
        <f t="shared" si="7"/>
        <v>0</v>
      </c>
      <c r="R29" s="3">
        <f t="shared" si="7"/>
        <v>0</v>
      </c>
      <c r="S29" s="3">
        <f t="shared" si="7"/>
        <v>0</v>
      </c>
      <c r="T29" s="3">
        <f t="shared" si="7"/>
        <v>0</v>
      </c>
      <c r="U29" s="3">
        <f t="shared" si="7"/>
        <v>0</v>
      </c>
      <c r="V29" s="3">
        <f t="shared" ref="V29:AJ29" si="8">V12+V13</f>
        <v>0</v>
      </c>
      <c r="W29" s="3">
        <f t="shared" si="8"/>
        <v>0</v>
      </c>
      <c r="X29" s="3">
        <f t="shared" si="8"/>
        <v>0</v>
      </c>
      <c r="Y29" s="3">
        <f t="shared" si="8"/>
        <v>0</v>
      </c>
      <c r="Z29" s="3">
        <f t="shared" si="8"/>
        <v>0</v>
      </c>
      <c r="AA29" s="3">
        <f t="shared" si="8"/>
        <v>0</v>
      </c>
      <c r="AB29" s="3">
        <f t="shared" si="8"/>
        <v>0</v>
      </c>
      <c r="AC29" s="3">
        <f t="shared" si="8"/>
        <v>0</v>
      </c>
      <c r="AD29" s="3">
        <f t="shared" si="8"/>
        <v>0</v>
      </c>
      <c r="AE29" s="3">
        <f t="shared" si="8"/>
        <v>0</v>
      </c>
      <c r="AF29" s="3">
        <f t="shared" si="8"/>
        <v>0</v>
      </c>
      <c r="AG29" s="3">
        <f t="shared" si="8"/>
        <v>0</v>
      </c>
      <c r="AH29" s="3">
        <f t="shared" si="8"/>
        <v>0</v>
      </c>
      <c r="AI29" s="3">
        <f t="shared" si="8"/>
        <v>0</v>
      </c>
      <c r="AJ29" s="3">
        <f t="shared" si="8"/>
        <v>0</v>
      </c>
    </row>
    <row r="30" spans="1:36">
      <c r="A30" s="1" t="s">
        <v>67</v>
      </c>
      <c r="B30" s="38">
        <f t="shared" ref="B30:U30" si="9">(B25-B23)+B14+B16+B15+B17</f>
        <v>1815778.1722857193</v>
      </c>
      <c r="C30" s="38">
        <f t="shared" si="9"/>
        <v>1631546.6187941183</v>
      </c>
      <c r="D30" s="38">
        <f t="shared" si="9"/>
        <v>1449993.046708487</v>
      </c>
      <c r="E30" s="38">
        <f t="shared" si="9"/>
        <v>1270909.9371744851</v>
      </c>
      <c r="F30" s="38">
        <f t="shared" si="9"/>
        <v>1094119.4168883972</v>
      </c>
      <c r="G30" s="38">
        <f t="shared" si="9"/>
        <v>919443.61254649982</v>
      </c>
      <c r="H30" s="38">
        <f t="shared" si="9"/>
        <v>746729.355470601</v>
      </c>
      <c r="I30" s="38">
        <f t="shared" si="9"/>
        <v>575823.47698249435</v>
      </c>
      <c r="J30" s="38">
        <f t="shared" si="9"/>
        <v>405214.05400058161</v>
      </c>
      <c r="K30" s="38">
        <f t="shared" si="9"/>
        <v>620689.40582602425</v>
      </c>
      <c r="L30" s="38">
        <f t="shared" si="9"/>
        <v>587242.85078086564</v>
      </c>
      <c r="M30" s="38">
        <f t="shared" si="9"/>
        <v>601448.40333938296</v>
      </c>
      <c r="N30" s="38">
        <f t="shared" si="9"/>
        <v>0</v>
      </c>
      <c r="O30" s="38">
        <f t="shared" si="9"/>
        <v>0</v>
      </c>
      <c r="P30" s="38">
        <f t="shared" si="9"/>
        <v>0</v>
      </c>
      <c r="Q30" s="38">
        <f t="shared" si="9"/>
        <v>0</v>
      </c>
      <c r="R30" s="38">
        <f t="shared" si="9"/>
        <v>0</v>
      </c>
      <c r="S30" s="38">
        <f t="shared" si="9"/>
        <v>0</v>
      </c>
      <c r="T30" s="38">
        <f t="shared" si="9"/>
        <v>0</v>
      </c>
      <c r="U30" s="38">
        <f t="shared" si="9"/>
        <v>0</v>
      </c>
      <c r="V30" s="38">
        <f t="shared" ref="V30:AJ30" si="10">(V25-V23)+V14+V16+V15+V17</f>
        <v>0</v>
      </c>
      <c r="W30" s="38">
        <f t="shared" si="10"/>
        <v>0</v>
      </c>
      <c r="X30" s="38">
        <f t="shared" si="10"/>
        <v>0</v>
      </c>
      <c r="Y30" s="38">
        <f t="shared" si="10"/>
        <v>0</v>
      </c>
      <c r="Z30" s="38">
        <f t="shared" si="10"/>
        <v>0</v>
      </c>
      <c r="AA30" s="38">
        <f t="shared" si="10"/>
        <v>0</v>
      </c>
      <c r="AB30" s="38">
        <f t="shared" si="10"/>
        <v>0</v>
      </c>
      <c r="AC30" s="38">
        <f t="shared" si="10"/>
        <v>0</v>
      </c>
      <c r="AD30" s="38">
        <f t="shared" si="10"/>
        <v>0</v>
      </c>
      <c r="AE30" s="38">
        <f t="shared" si="10"/>
        <v>0</v>
      </c>
      <c r="AF30" s="38">
        <f t="shared" si="10"/>
        <v>0</v>
      </c>
      <c r="AG30" s="38">
        <f t="shared" si="10"/>
        <v>0</v>
      </c>
      <c r="AH30" s="38">
        <f t="shared" si="10"/>
        <v>0</v>
      </c>
      <c r="AI30" s="38">
        <f t="shared" si="10"/>
        <v>0</v>
      </c>
      <c r="AJ30" s="38">
        <f t="shared" si="10"/>
        <v>0</v>
      </c>
    </row>
    <row r="31" spans="1:36">
      <c r="A31" s="45" t="s">
        <v>7</v>
      </c>
      <c r="B31" s="46">
        <f>B29+B30</f>
        <v>15415778.172285719</v>
      </c>
      <c r="C31" s="46">
        <f t="shared" ref="C31:U31" si="11">C29+C30</f>
        <v>15231546.618794119</v>
      </c>
      <c r="D31" s="46">
        <f t="shared" si="11"/>
        <v>15049993.046708487</v>
      </c>
      <c r="E31" s="46">
        <f t="shared" si="11"/>
        <v>14870909.937174484</v>
      </c>
      <c r="F31" s="46">
        <f t="shared" si="11"/>
        <v>14694119.416888397</v>
      </c>
      <c r="G31" s="46">
        <f t="shared" si="11"/>
        <v>14519443.6125465</v>
      </c>
      <c r="H31" s="46">
        <f t="shared" si="11"/>
        <v>14346729.355470601</v>
      </c>
      <c r="I31" s="46">
        <f t="shared" si="11"/>
        <v>14175823.476982495</v>
      </c>
      <c r="J31" s="46">
        <f t="shared" si="11"/>
        <v>14005214.054000583</v>
      </c>
      <c r="K31" s="46">
        <f t="shared" si="11"/>
        <v>17112389.405826025</v>
      </c>
      <c r="L31" s="46">
        <f t="shared" si="11"/>
        <v>587242.85078086564</v>
      </c>
      <c r="M31" s="46">
        <f t="shared" si="11"/>
        <v>601448.40333938296</v>
      </c>
      <c r="N31" s="46">
        <f t="shared" si="11"/>
        <v>0</v>
      </c>
      <c r="O31" s="46">
        <f t="shared" si="11"/>
        <v>0</v>
      </c>
      <c r="P31" s="46">
        <f t="shared" si="11"/>
        <v>0</v>
      </c>
      <c r="Q31" s="46">
        <f t="shared" si="11"/>
        <v>0</v>
      </c>
      <c r="R31" s="46">
        <f t="shared" si="11"/>
        <v>0</v>
      </c>
      <c r="S31" s="46">
        <f t="shared" si="11"/>
        <v>0</v>
      </c>
      <c r="T31" s="46">
        <f t="shared" si="11"/>
        <v>0</v>
      </c>
      <c r="U31" s="46">
        <f t="shared" si="11"/>
        <v>0</v>
      </c>
      <c r="V31" s="46">
        <f t="shared" ref="V31:AJ31" si="12">V29+V30</f>
        <v>0</v>
      </c>
      <c r="W31" s="46">
        <f t="shared" si="12"/>
        <v>0</v>
      </c>
      <c r="X31" s="46">
        <f t="shared" si="12"/>
        <v>0</v>
      </c>
      <c r="Y31" s="46">
        <f t="shared" si="12"/>
        <v>0</v>
      </c>
      <c r="Z31" s="46">
        <f t="shared" si="12"/>
        <v>0</v>
      </c>
      <c r="AA31" s="46">
        <f t="shared" si="12"/>
        <v>0</v>
      </c>
      <c r="AB31" s="46">
        <f t="shared" si="12"/>
        <v>0</v>
      </c>
      <c r="AC31" s="46">
        <f t="shared" si="12"/>
        <v>0</v>
      </c>
      <c r="AD31" s="46">
        <f t="shared" si="12"/>
        <v>0</v>
      </c>
      <c r="AE31" s="46">
        <f t="shared" si="12"/>
        <v>0</v>
      </c>
      <c r="AF31" s="46">
        <f t="shared" si="12"/>
        <v>0</v>
      </c>
      <c r="AG31" s="46">
        <f t="shared" si="12"/>
        <v>0</v>
      </c>
      <c r="AH31" s="46">
        <f t="shared" si="12"/>
        <v>0</v>
      </c>
      <c r="AI31" s="46">
        <f t="shared" si="12"/>
        <v>0</v>
      </c>
      <c r="AJ31" s="46">
        <f t="shared" si="12"/>
        <v>0</v>
      </c>
    </row>
    <row r="32" spans="1:36">
      <c r="A32" s="4" t="s">
        <v>103</v>
      </c>
      <c r="B32" s="39">
        <f t="shared" ref="B32:U32" si="13">B21</f>
        <v>9006316.1775621045</v>
      </c>
      <c r="C32" s="39">
        <f t="shared" si="13"/>
        <v>8090935.4641467137</v>
      </c>
      <c r="D32" s="39">
        <f t="shared" si="13"/>
        <v>7188860.6827687388</v>
      </c>
      <c r="E32" s="39">
        <f t="shared" si="13"/>
        <v>6299060.7464437354</v>
      </c>
      <c r="F32" s="39">
        <f t="shared" si="13"/>
        <v>5420651.8663278846</v>
      </c>
      <c r="G32" s="39">
        <f t="shared" si="13"/>
        <v>4552750.2535773749</v>
      </c>
      <c r="H32" s="39">
        <f t="shared" si="13"/>
        <v>3694594.8677989221</v>
      </c>
      <c r="I32" s="39">
        <f t="shared" si="13"/>
        <v>2845424.6685992419</v>
      </c>
      <c r="J32" s="39">
        <f t="shared" si="13"/>
        <v>1997727.4508059176</v>
      </c>
      <c r="K32" s="39">
        <f t="shared" si="13"/>
        <v>3065022.7599568409</v>
      </c>
      <c r="L32" s="39">
        <f t="shared" si="13"/>
        <v>2917799.7444416578</v>
      </c>
      <c r="M32" s="39">
        <f t="shared" si="13"/>
        <v>2988382.0556094791</v>
      </c>
      <c r="N32" s="39">
        <f t="shared" si="13"/>
        <v>0</v>
      </c>
      <c r="O32" s="39">
        <f t="shared" si="13"/>
        <v>0</v>
      </c>
      <c r="P32" s="39">
        <f t="shared" si="13"/>
        <v>0</v>
      </c>
      <c r="Q32" s="39">
        <f t="shared" si="13"/>
        <v>0</v>
      </c>
      <c r="R32" s="39">
        <f t="shared" si="13"/>
        <v>0</v>
      </c>
      <c r="S32" s="39">
        <f t="shared" si="13"/>
        <v>0</v>
      </c>
      <c r="T32" s="39">
        <f t="shared" si="13"/>
        <v>0</v>
      </c>
      <c r="U32" s="39">
        <f t="shared" si="13"/>
        <v>0</v>
      </c>
      <c r="V32" s="39">
        <f t="shared" ref="V32:AJ32" si="14">V21</f>
        <v>0</v>
      </c>
      <c r="W32" s="39">
        <f t="shared" si="14"/>
        <v>0</v>
      </c>
      <c r="X32" s="39">
        <f t="shared" si="14"/>
        <v>0</v>
      </c>
      <c r="Y32" s="39">
        <f t="shared" si="14"/>
        <v>0</v>
      </c>
      <c r="Z32" s="39">
        <f t="shared" si="14"/>
        <v>0</v>
      </c>
      <c r="AA32" s="39">
        <f t="shared" si="14"/>
        <v>0</v>
      </c>
      <c r="AB32" s="39">
        <f t="shared" si="14"/>
        <v>0</v>
      </c>
      <c r="AC32" s="39">
        <f t="shared" si="14"/>
        <v>0</v>
      </c>
      <c r="AD32" s="39">
        <f t="shared" si="14"/>
        <v>0</v>
      </c>
      <c r="AE32" s="39">
        <f t="shared" si="14"/>
        <v>0</v>
      </c>
      <c r="AF32" s="39">
        <f t="shared" si="14"/>
        <v>0</v>
      </c>
      <c r="AG32" s="39">
        <f t="shared" si="14"/>
        <v>0</v>
      </c>
      <c r="AH32" s="39">
        <f t="shared" si="14"/>
        <v>0</v>
      </c>
      <c r="AI32" s="39">
        <f t="shared" si="14"/>
        <v>0</v>
      </c>
      <c r="AJ32" s="39">
        <f t="shared" si="14"/>
        <v>0</v>
      </c>
    </row>
    <row r="33" spans="1:36">
      <c r="A33" s="42" t="s">
        <v>47</v>
      </c>
      <c r="B33" s="44">
        <f t="shared" ref="B33:U33" si="15">B20*WACD</f>
        <v>3563648.847370828</v>
      </c>
      <c r="C33" s="44">
        <f t="shared" si="15"/>
        <v>3201447.9918872877</v>
      </c>
      <c r="D33" s="44">
        <f t="shared" si="15"/>
        <v>2844512.0714152968</v>
      </c>
      <c r="E33" s="44">
        <f t="shared" si="15"/>
        <v>2492433.1020609736</v>
      </c>
      <c r="F33" s="44">
        <f t="shared" si="15"/>
        <v>2144861.3833438437</v>
      </c>
      <c r="G33" s="44">
        <f t="shared" si="15"/>
        <v>1801447.2147834362</v>
      </c>
      <c r="H33" s="44">
        <f t="shared" si="15"/>
        <v>1461889.4654104558</v>
      </c>
      <c r="I33" s="44">
        <f t="shared" si="15"/>
        <v>1125887.004255607</v>
      </c>
      <c r="J33" s="44">
        <f t="shared" si="15"/>
        <v>790467.37723487825</v>
      </c>
      <c r="K33" s="44">
        <f t="shared" si="15"/>
        <v>1212778.3002886067</v>
      </c>
      <c r="L33" s="44">
        <f t="shared" si="15"/>
        <v>1154524.6126316898</v>
      </c>
      <c r="M33" s="44">
        <f t="shared" si="15"/>
        <v>1182452.8539768723</v>
      </c>
      <c r="N33" s="44">
        <f t="shared" si="15"/>
        <v>0</v>
      </c>
      <c r="O33" s="44">
        <f t="shared" si="15"/>
        <v>0</v>
      </c>
      <c r="P33" s="44">
        <f t="shared" si="15"/>
        <v>0</v>
      </c>
      <c r="Q33" s="44">
        <f t="shared" si="15"/>
        <v>0</v>
      </c>
      <c r="R33" s="44">
        <f t="shared" si="15"/>
        <v>0</v>
      </c>
      <c r="S33" s="44">
        <f t="shared" si="15"/>
        <v>0</v>
      </c>
      <c r="T33" s="44">
        <f t="shared" si="15"/>
        <v>0</v>
      </c>
      <c r="U33" s="44">
        <f t="shared" si="15"/>
        <v>0</v>
      </c>
      <c r="V33" s="44">
        <f t="shared" ref="V33:AJ33" si="16">V20*WACD</f>
        <v>0</v>
      </c>
      <c r="W33" s="44">
        <f t="shared" si="16"/>
        <v>0</v>
      </c>
      <c r="X33" s="44">
        <f t="shared" si="16"/>
        <v>0</v>
      </c>
      <c r="Y33" s="44">
        <f t="shared" si="16"/>
        <v>0</v>
      </c>
      <c r="Z33" s="44">
        <f t="shared" si="16"/>
        <v>0</v>
      </c>
      <c r="AA33" s="44">
        <f t="shared" si="16"/>
        <v>0</v>
      </c>
      <c r="AB33" s="44">
        <f t="shared" si="16"/>
        <v>0</v>
      </c>
      <c r="AC33" s="44">
        <f t="shared" si="16"/>
        <v>0</v>
      </c>
      <c r="AD33" s="44">
        <f t="shared" si="16"/>
        <v>0</v>
      </c>
      <c r="AE33" s="44">
        <f t="shared" si="16"/>
        <v>0</v>
      </c>
      <c r="AF33" s="44">
        <f t="shared" si="16"/>
        <v>0</v>
      </c>
      <c r="AG33" s="44">
        <f t="shared" si="16"/>
        <v>0</v>
      </c>
      <c r="AH33" s="44">
        <f t="shared" si="16"/>
        <v>0</v>
      </c>
      <c r="AI33" s="44">
        <f t="shared" si="16"/>
        <v>0</v>
      </c>
      <c r="AJ33" s="44">
        <f t="shared" si="16"/>
        <v>0</v>
      </c>
    </row>
    <row r="34" spans="1:36">
      <c r="A34" s="4" t="s">
        <v>69</v>
      </c>
      <c r="B34" s="39">
        <f>B32-B33</f>
        <v>5442667.330191277</v>
      </c>
      <c r="C34" s="39">
        <f>C32-C33</f>
        <v>4889487.4722594265</v>
      </c>
      <c r="D34" s="39">
        <f t="shared" ref="D34:U34" si="17">D32-D33</f>
        <v>4344348.6113534421</v>
      </c>
      <c r="E34" s="39">
        <f t="shared" si="17"/>
        <v>3806627.6443827618</v>
      </c>
      <c r="F34" s="39">
        <f t="shared" si="17"/>
        <v>3275790.4829840409</v>
      </c>
      <c r="G34" s="39">
        <f t="shared" si="17"/>
        <v>2751303.0387939387</v>
      </c>
      <c r="H34" s="39">
        <f t="shared" si="17"/>
        <v>2232705.4023884665</v>
      </c>
      <c r="I34" s="39">
        <f t="shared" si="17"/>
        <v>1719537.6643436349</v>
      </c>
      <c r="J34" s="39">
        <f t="shared" si="17"/>
        <v>1207260.0735710394</v>
      </c>
      <c r="K34" s="39">
        <f t="shared" si="17"/>
        <v>1852244.4596682342</v>
      </c>
      <c r="L34" s="39">
        <f t="shared" si="17"/>
        <v>1763275.131809968</v>
      </c>
      <c r="M34" s="39">
        <f t="shared" si="17"/>
        <v>1805929.2016326068</v>
      </c>
      <c r="N34" s="39">
        <f t="shared" si="17"/>
        <v>0</v>
      </c>
      <c r="O34" s="39">
        <f t="shared" si="17"/>
        <v>0</v>
      </c>
      <c r="P34" s="39">
        <f t="shared" si="17"/>
        <v>0</v>
      </c>
      <c r="Q34" s="39">
        <f t="shared" si="17"/>
        <v>0</v>
      </c>
      <c r="R34" s="39">
        <f t="shared" si="17"/>
        <v>0</v>
      </c>
      <c r="S34" s="39">
        <f t="shared" si="17"/>
        <v>0</v>
      </c>
      <c r="T34" s="39">
        <f t="shared" si="17"/>
        <v>0</v>
      </c>
      <c r="U34" s="39">
        <f t="shared" si="17"/>
        <v>0</v>
      </c>
      <c r="V34" s="39">
        <f t="shared" ref="V34:AJ34" si="18">V32-V33</f>
        <v>0</v>
      </c>
      <c r="W34" s="39">
        <f t="shared" si="18"/>
        <v>0</v>
      </c>
      <c r="X34" s="39">
        <f t="shared" si="18"/>
        <v>0</v>
      </c>
      <c r="Y34" s="39">
        <f t="shared" si="18"/>
        <v>0</v>
      </c>
      <c r="Z34" s="39">
        <f t="shared" si="18"/>
        <v>0</v>
      </c>
      <c r="AA34" s="39">
        <f t="shared" si="18"/>
        <v>0</v>
      </c>
      <c r="AB34" s="39">
        <f t="shared" si="18"/>
        <v>0</v>
      </c>
      <c r="AC34" s="39">
        <f t="shared" si="18"/>
        <v>0</v>
      </c>
      <c r="AD34" s="39">
        <f t="shared" si="18"/>
        <v>0</v>
      </c>
      <c r="AE34" s="39">
        <f t="shared" si="18"/>
        <v>0</v>
      </c>
      <c r="AF34" s="39">
        <f t="shared" si="18"/>
        <v>0</v>
      </c>
      <c r="AG34" s="39">
        <f t="shared" si="18"/>
        <v>0</v>
      </c>
      <c r="AH34" s="39">
        <f t="shared" si="18"/>
        <v>0</v>
      </c>
      <c r="AI34" s="39">
        <f t="shared" si="18"/>
        <v>0</v>
      </c>
      <c r="AJ34" s="39">
        <f t="shared" si="18"/>
        <v>0</v>
      </c>
    </row>
    <row r="35" spans="1:36">
      <c r="A35" s="42" t="s">
        <v>68</v>
      </c>
      <c r="B35" s="43">
        <f t="shared" ref="B35:U35" si="19">B20*EquityWeighting</f>
        <v>56116814.734644301</v>
      </c>
      <c r="C35" s="43">
        <f t="shared" si="19"/>
        <v>50413234.170331627</v>
      </c>
      <c r="D35" s="43">
        <f t="shared" si="19"/>
        <v>44792560.591327302</v>
      </c>
      <c r="E35" s="43">
        <f t="shared" si="19"/>
        <v>39248369.471094541</v>
      </c>
      <c r="F35" s="43">
        <f t="shared" si="19"/>
        <v>33775154.072601758</v>
      </c>
      <c r="G35" s="43">
        <f t="shared" si="19"/>
        <v>28367407.65881741</v>
      </c>
      <c r="H35" s="43">
        <f t="shared" si="19"/>
        <v>23020388.317297678</v>
      </c>
      <c r="I35" s="43">
        <f t="shared" si="19"/>
        <v>17729354.135598715</v>
      </c>
      <c r="J35" s="43">
        <f t="shared" si="19"/>
        <v>12447497.848952334</v>
      </c>
      <c r="K35" s="43">
        <f t="shared" si="19"/>
        <v>19097632.260177236</v>
      </c>
      <c r="L35" s="43">
        <f t="shared" si="19"/>
        <v>18180310.846687008</v>
      </c>
      <c r="M35" s="43">
        <f t="shared" si="19"/>
        <v>18620097.147906981</v>
      </c>
      <c r="N35" s="43">
        <f t="shared" si="19"/>
        <v>0</v>
      </c>
      <c r="O35" s="43">
        <f t="shared" si="19"/>
        <v>0</v>
      </c>
      <c r="P35" s="43">
        <f t="shared" si="19"/>
        <v>0</v>
      </c>
      <c r="Q35" s="43">
        <f t="shared" si="19"/>
        <v>0</v>
      </c>
      <c r="R35" s="43">
        <f t="shared" si="19"/>
        <v>0</v>
      </c>
      <c r="S35" s="43">
        <f t="shared" si="19"/>
        <v>0</v>
      </c>
      <c r="T35" s="43">
        <f t="shared" si="19"/>
        <v>0</v>
      </c>
      <c r="U35" s="43">
        <f t="shared" si="19"/>
        <v>0</v>
      </c>
      <c r="V35" s="43">
        <f t="shared" ref="V35:AJ35" si="20">V20*EquityWeighting</f>
        <v>0</v>
      </c>
      <c r="W35" s="43">
        <f t="shared" si="20"/>
        <v>0</v>
      </c>
      <c r="X35" s="43">
        <f t="shared" si="20"/>
        <v>0</v>
      </c>
      <c r="Y35" s="43">
        <f t="shared" si="20"/>
        <v>0</v>
      </c>
      <c r="Z35" s="43">
        <f t="shared" si="20"/>
        <v>0</v>
      </c>
      <c r="AA35" s="43">
        <f t="shared" si="20"/>
        <v>0</v>
      </c>
      <c r="AB35" s="43">
        <f t="shared" si="20"/>
        <v>0</v>
      </c>
      <c r="AC35" s="43">
        <f t="shared" si="20"/>
        <v>0</v>
      </c>
      <c r="AD35" s="43">
        <f t="shared" si="20"/>
        <v>0</v>
      </c>
      <c r="AE35" s="43">
        <f t="shared" si="20"/>
        <v>0</v>
      </c>
      <c r="AF35" s="43">
        <f t="shared" si="20"/>
        <v>0</v>
      </c>
      <c r="AG35" s="43">
        <f t="shared" si="20"/>
        <v>0</v>
      </c>
      <c r="AH35" s="43">
        <f t="shared" si="20"/>
        <v>0</v>
      </c>
      <c r="AI35" s="43">
        <f t="shared" si="20"/>
        <v>0</v>
      </c>
      <c r="AJ35" s="43">
        <f t="shared" si="20"/>
        <v>0</v>
      </c>
    </row>
    <row r="36" spans="1:36">
      <c r="A36" s="4" t="s">
        <v>102</v>
      </c>
      <c r="B36" s="40">
        <f>ROUND(B34/B35,3)</f>
        <v>9.7000000000000003E-2</v>
      </c>
      <c r="C36" s="40">
        <f t="shared" ref="C36:M36" si="21">ROUND(C34/C35,3)</f>
        <v>9.7000000000000003E-2</v>
      </c>
      <c r="D36" s="40">
        <f t="shared" si="21"/>
        <v>9.7000000000000003E-2</v>
      </c>
      <c r="E36" s="40">
        <f t="shared" si="21"/>
        <v>9.7000000000000003E-2</v>
      </c>
      <c r="F36" s="40">
        <f t="shared" si="21"/>
        <v>9.7000000000000003E-2</v>
      </c>
      <c r="G36" s="40">
        <f t="shared" si="21"/>
        <v>9.7000000000000003E-2</v>
      </c>
      <c r="H36" s="40">
        <f t="shared" si="21"/>
        <v>9.7000000000000003E-2</v>
      </c>
      <c r="I36" s="40">
        <f t="shared" si="21"/>
        <v>9.7000000000000003E-2</v>
      </c>
      <c r="J36" s="40">
        <f t="shared" si="21"/>
        <v>9.7000000000000003E-2</v>
      </c>
      <c r="K36" s="40">
        <f t="shared" si="21"/>
        <v>9.7000000000000003E-2</v>
      </c>
      <c r="L36" s="40">
        <f t="shared" si="21"/>
        <v>9.7000000000000003E-2</v>
      </c>
      <c r="M36" s="40">
        <f t="shared" si="21"/>
        <v>9.7000000000000003E-2</v>
      </c>
      <c r="N36" s="40" t="e">
        <f t="shared" ref="N36:U36" si="22">N34/N35</f>
        <v>#DIV/0!</v>
      </c>
      <c r="O36" s="40" t="e">
        <f t="shared" si="22"/>
        <v>#DIV/0!</v>
      </c>
      <c r="P36" s="40" t="e">
        <f t="shared" si="22"/>
        <v>#DIV/0!</v>
      </c>
      <c r="Q36" s="40" t="e">
        <f t="shared" si="22"/>
        <v>#DIV/0!</v>
      </c>
      <c r="R36" s="40" t="e">
        <f t="shared" si="22"/>
        <v>#DIV/0!</v>
      </c>
      <c r="S36" s="40" t="e">
        <f t="shared" si="22"/>
        <v>#DIV/0!</v>
      </c>
      <c r="T36" s="40" t="e">
        <f t="shared" si="22"/>
        <v>#DIV/0!</v>
      </c>
      <c r="U36" s="40" t="e">
        <f t="shared" si="22"/>
        <v>#DIV/0!</v>
      </c>
      <c r="V36" s="40" t="e">
        <f t="shared" ref="V36:AJ36" si="23">V34/V35</f>
        <v>#DIV/0!</v>
      </c>
      <c r="W36" s="40" t="e">
        <f t="shared" si="23"/>
        <v>#DIV/0!</v>
      </c>
      <c r="X36" s="40" t="e">
        <f t="shared" si="23"/>
        <v>#DIV/0!</v>
      </c>
      <c r="Y36" s="40" t="e">
        <f t="shared" si="23"/>
        <v>#DIV/0!</v>
      </c>
      <c r="Z36" s="40" t="e">
        <f t="shared" si="23"/>
        <v>#DIV/0!</v>
      </c>
      <c r="AA36" s="40" t="e">
        <f t="shared" si="23"/>
        <v>#DIV/0!</v>
      </c>
      <c r="AB36" s="40" t="e">
        <f t="shared" si="23"/>
        <v>#DIV/0!</v>
      </c>
      <c r="AC36" s="40" t="e">
        <f t="shared" si="23"/>
        <v>#DIV/0!</v>
      </c>
      <c r="AD36" s="40" t="e">
        <f t="shared" si="23"/>
        <v>#DIV/0!</v>
      </c>
      <c r="AE36" s="40" t="e">
        <f t="shared" si="23"/>
        <v>#DIV/0!</v>
      </c>
      <c r="AF36" s="40" t="e">
        <f t="shared" si="23"/>
        <v>#DIV/0!</v>
      </c>
      <c r="AG36" s="40" t="e">
        <f t="shared" si="23"/>
        <v>#DIV/0!</v>
      </c>
      <c r="AH36" s="40" t="e">
        <f t="shared" si="23"/>
        <v>#DIV/0!</v>
      </c>
      <c r="AI36" s="40" t="e">
        <f t="shared" si="23"/>
        <v>#DIV/0!</v>
      </c>
      <c r="AJ36" s="40" t="e">
        <f t="shared" si="23"/>
        <v>#DIV/0!</v>
      </c>
    </row>
    <row r="37" spans="1:36">
      <c r="B37" s="1" t="b">
        <f t="shared" ref="B37:U37" si="24">B36=ROE</f>
        <v>1</v>
      </c>
      <c r="C37" s="1" t="b">
        <f t="shared" si="24"/>
        <v>1</v>
      </c>
      <c r="D37" s="1" t="b">
        <f t="shared" si="24"/>
        <v>1</v>
      </c>
      <c r="E37" s="1" t="b">
        <f t="shared" si="24"/>
        <v>1</v>
      </c>
      <c r="F37" s="1" t="b">
        <f t="shared" si="24"/>
        <v>1</v>
      </c>
      <c r="G37" s="1" t="b">
        <f t="shared" si="24"/>
        <v>1</v>
      </c>
      <c r="H37" s="1" t="b">
        <f t="shared" si="24"/>
        <v>1</v>
      </c>
      <c r="I37" s="1" t="b">
        <f t="shared" si="24"/>
        <v>1</v>
      </c>
      <c r="J37" s="1" t="b">
        <f t="shared" si="24"/>
        <v>1</v>
      </c>
      <c r="K37" s="1" t="b">
        <f t="shared" si="24"/>
        <v>1</v>
      </c>
      <c r="L37" s="1" t="b">
        <f t="shared" si="24"/>
        <v>1</v>
      </c>
      <c r="M37" s="1" t="b">
        <f t="shared" si="24"/>
        <v>1</v>
      </c>
      <c r="N37" s="1" t="e">
        <f t="shared" si="24"/>
        <v>#DIV/0!</v>
      </c>
      <c r="O37" s="1" t="e">
        <f t="shared" si="24"/>
        <v>#DIV/0!</v>
      </c>
      <c r="P37" s="1" t="e">
        <f t="shared" si="24"/>
        <v>#DIV/0!</v>
      </c>
      <c r="Q37" s="1" t="e">
        <f t="shared" si="24"/>
        <v>#DIV/0!</v>
      </c>
      <c r="R37" s="1" t="e">
        <f t="shared" si="24"/>
        <v>#DIV/0!</v>
      </c>
      <c r="S37" s="1" t="e">
        <f t="shared" si="24"/>
        <v>#DIV/0!</v>
      </c>
      <c r="T37" s="1" t="e">
        <f t="shared" si="24"/>
        <v>#DIV/0!</v>
      </c>
      <c r="U37" s="1" t="e">
        <f t="shared" si="24"/>
        <v>#DIV/0!</v>
      </c>
      <c r="V37" s="1" t="e">
        <f t="shared" ref="V37:AJ37" si="25">V36=ROE</f>
        <v>#DIV/0!</v>
      </c>
      <c r="W37" s="1" t="e">
        <f t="shared" si="25"/>
        <v>#DIV/0!</v>
      </c>
      <c r="X37" s="1" t="e">
        <f t="shared" si="25"/>
        <v>#DIV/0!</v>
      </c>
      <c r="Y37" s="1" t="e">
        <f t="shared" si="25"/>
        <v>#DIV/0!</v>
      </c>
      <c r="Z37" s="1" t="e">
        <f t="shared" si="25"/>
        <v>#DIV/0!</v>
      </c>
      <c r="AA37" s="1" t="e">
        <f t="shared" si="25"/>
        <v>#DIV/0!</v>
      </c>
      <c r="AB37" s="1" t="e">
        <f t="shared" si="25"/>
        <v>#DIV/0!</v>
      </c>
      <c r="AC37" s="1" t="e">
        <f t="shared" si="25"/>
        <v>#DIV/0!</v>
      </c>
      <c r="AD37" s="1" t="e">
        <f t="shared" si="25"/>
        <v>#DIV/0!</v>
      </c>
      <c r="AE37" s="1" t="e">
        <f t="shared" si="25"/>
        <v>#DIV/0!</v>
      </c>
      <c r="AF37" s="1" t="e">
        <f t="shared" si="25"/>
        <v>#DIV/0!</v>
      </c>
      <c r="AG37" s="1" t="e">
        <f t="shared" si="25"/>
        <v>#DIV/0!</v>
      </c>
      <c r="AH37" s="1" t="e">
        <f t="shared" si="25"/>
        <v>#DIV/0!</v>
      </c>
      <c r="AI37" s="1" t="e">
        <f t="shared" si="25"/>
        <v>#DIV/0!</v>
      </c>
      <c r="AJ37" s="1" t="e">
        <f t="shared" si="25"/>
        <v>#DIV/0!</v>
      </c>
    </row>
    <row r="38" spans="1:36">
      <c r="A38" s="4"/>
      <c r="B38" s="40"/>
      <c r="C38" s="40"/>
      <c r="D38" s="40"/>
      <c r="E38" s="40"/>
      <c r="F38" s="40"/>
      <c r="G38" s="40"/>
      <c r="H38" s="40"/>
      <c r="I38" s="40"/>
      <c r="J38" s="40"/>
      <c r="K38" s="40"/>
      <c r="L38" s="40"/>
      <c r="M38" s="40"/>
      <c r="N38" s="40"/>
      <c r="O38" s="40"/>
      <c r="P38" s="40"/>
      <c r="Q38" s="40"/>
      <c r="R38" s="40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  <c r="AF38" s="40"/>
      <c r="AG38" s="40"/>
      <c r="AH38" s="40"/>
      <c r="AI38" s="40"/>
      <c r="AJ38" s="40"/>
    </row>
    <row r="39" spans="1:36">
      <c r="A39" s="4" t="s">
        <v>108</v>
      </c>
      <c r="B39" s="38">
        <f>B12</f>
        <v>0</v>
      </c>
      <c r="C39" s="38">
        <f t="shared" ref="C39:U39" si="26">C12</f>
        <v>0</v>
      </c>
      <c r="D39" s="38">
        <f t="shared" si="26"/>
        <v>0</v>
      </c>
      <c r="E39" s="38">
        <f t="shared" si="26"/>
        <v>0</v>
      </c>
      <c r="F39" s="38">
        <f t="shared" si="26"/>
        <v>0</v>
      </c>
      <c r="G39" s="38">
        <f t="shared" si="26"/>
        <v>0</v>
      </c>
      <c r="H39" s="38">
        <f t="shared" si="26"/>
        <v>0</v>
      </c>
      <c r="I39" s="38">
        <f t="shared" si="26"/>
        <v>0</v>
      </c>
      <c r="J39" s="38">
        <f t="shared" si="26"/>
        <v>0</v>
      </c>
      <c r="K39" s="38">
        <f t="shared" si="26"/>
        <v>0</v>
      </c>
      <c r="L39" s="38">
        <f t="shared" si="26"/>
        <v>0</v>
      </c>
      <c r="M39" s="38">
        <f t="shared" si="26"/>
        <v>0</v>
      </c>
      <c r="N39" s="38">
        <f t="shared" si="26"/>
        <v>0</v>
      </c>
      <c r="O39" s="38">
        <f t="shared" si="26"/>
        <v>0</v>
      </c>
      <c r="P39" s="38">
        <f t="shared" si="26"/>
        <v>0</v>
      </c>
      <c r="Q39" s="38">
        <f t="shared" si="26"/>
        <v>0</v>
      </c>
      <c r="R39" s="38">
        <f t="shared" si="26"/>
        <v>0</v>
      </c>
      <c r="S39" s="38">
        <f t="shared" si="26"/>
        <v>0</v>
      </c>
      <c r="T39" s="38">
        <f t="shared" si="26"/>
        <v>0</v>
      </c>
      <c r="U39" s="38">
        <f t="shared" si="26"/>
        <v>0</v>
      </c>
      <c r="V39" s="38">
        <f t="shared" ref="V39:AJ39" si="27">V12</f>
        <v>0</v>
      </c>
      <c r="W39" s="38">
        <f t="shared" si="27"/>
        <v>0</v>
      </c>
      <c r="X39" s="38">
        <f t="shared" si="27"/>
        <v>0</v>
      </c>
      <c r="Y39" s="38">
        <f t="shared" si="27"/>
        <v>0</v>
      </c>
      <c r="Z39" s="38">
        <f t="shared" si="27"/>
        <v>0</v>
      </c>
      <c r="AA39" s="38">
        <f t="shared" si="27"/>
        <v>0</v>
      </c>
      <c r="AB39" s="38">
        <f t="shared" si="27"/>
        <v>0</v>
      </c>
      <c r="AC39" s="38">
        <f t="shared" si="27"/>
        <v>0</v>
      </c>
      <c r="AD39" s="38">
        <f t="shared" si="27"/>
        <v>0</v>
      </c>
      <c r="AE39" s="38">
        <f t="shared" si="27"/>
        <v>0</v>
      </c>
      <c r="AF39" s="38">
        <f t="shared" si="27"/>
        <v>0</v>
      </c>
      <c r="AG39" s="38">
        <f t="shared" si="27"/>
        <v>0</v>
      </c>
      <c r="AH39" s="38">
        <f t="shared" si="27"/>
        <v>0</v>
      </c>
      <c r="AI39" s="38">
        <f t="shared" si="27"/>
        <v>0</v>
      </c>
      <c r="AJ39" s="38">
        <f t="shared" si="27"/>
        <v>0</v>
      </c>
    </row>
    <row r="40" spans="1:36">
      <c r="A40" s="4" t="s">
        <v>109</v>
      </c>
      <c r="B40" s="38">
        <f>B13</f>
        <v>13600000</v>
      </c>
      <c r="C40" s="38">
        <f t="shared" ref="C40:U40" si="28">C13</f>
        <v>13600000</v>
      </c>
      <c r="D40" s="38">
        <f t="shared" si="28"/>
        <v>13600000</v>
      </c>
      <c r="E40" s="38">
        <f t="shared" si="28"/>
        <v>13600000</v>
      </c>
      <c r="F40" s="38">
        <f t="shared" si="28"/>
        <v>13600000</v>
      </c>
      <c r="G40" s="38">
        <f t="shared" si="28"/>
        <v>13600000</v>
      </c>
      <c r="H40" s="38">
        <f t="shared" si="28"/>
        <v>13600000</v>
      </c>
      <c r="I40" s="38">
        <f t="shared" si="28"/>
        <v>13600000</v>
      </c>
      <c r="J40" s="38">
        <f t="shared" si="28"/>
        <v>13600000</v>
      </c>
      <c r="K40" s="38">
        <f t="shared" si="28"/>
        <v>16491700</v>
      </c>
      <c r="L40" s="38">
        <f t="shared" si="28"/>
        <v>0</v>
      </c>
      <c r="M40" s="38">
        <f t="shared" si="28"/>
        <v>0</v>
      </c>
      <c r="N40" s="38">
        <f t="shared" si="28"/>
        <v>0</v>
      </c>
      <c r="O40" s="38">
        <f t="shared" si="28"/>
        <v>0</v>
      </c>
      <c r="P40" s="38">
        <f t="shared" si="28"/>
        <v>0</v>
      </c>
      <c r="Q40" s="38">
        <f t="shared" si="28"/>
        <v>0</v>
      </c>
      <c r="R40" s="38">
        <f t="shared" si="28"/>
        <v>0</v>
      </c>
      <c r="S40" s="38">
        <f t="shared" si="28"/>
        <v>0</v>
      </c>
      <c r="T40" s="38">
        <f t="shared" si="28"/>
        <v>0</v>
      </c>
      <c r="U40" s="38">
        <f t="shared" si="28"/>
        <v>0</v>
      </c>
      <c r="V40" s="38">
        <f t="shared" ref="V40:AJ40" si="29">V13</f>
        <v>0</v>
      </c>
      <c r="W40" s="38">
        <f t="shared" si="29"/>
        <v>0</v>
      </c>
      <c r="X40" s="38">
        <f t="shared" si="29"/>
        <v>0</v>
      </c>
      <c r="Y40" s="38">
        <f t="shared" si="29"/>
        <v>0</v>
      </c>
      <c r="Z40" s="38">
        <f t="shared" si="29"/>
        <v>0</v>
      </c>
      <c r="AA40" s="38">
        <f t="shared" si="29"/>
        <v>0</v>
      </c>
      <c r="AB40" s="38">
        <f t="shared" si="29"/>
        <v>0</v>
      </c>
      <c r="AC40" s="38">
        <f t="shared" si="29"/>
        <v>0</v>
      </c>
      <c r="AD40" s="38">
        <f t="shared" si="29"/>
        <v>0</v>
      </c>
      <c r="AE40" s="38">
        <f t="shared" si="29"/>
        <v>0</v>
      </c>
      <c r="AF40" s="38">
        <f t="shared" si="29"/>
        <v>0</v>
      </c>
      <c r="AG40" s="38">
        <f t="shared" si="29"/>
        <v>0</v>
      </c>
      <c r="AH40" s="38">
        <f t="shared" si="29"/>
        <v>0</v>
      </c>
      <c r="AI40" s="38">
        <f t="shared" si="29"/>
        <v>0</v>
      </c>
      <c r="AJ40" s="38">
        <f t="shared" si="29"/>
        <v>0</v>
      </c>
    </row>
    <row r="41" spans="1:36">
      <c r="A41" s="4" t="s">
        <v>111</v>
      </c>
      <c r="B41" s="3">
        <f>B25-SUM(B39:B40,B42)</f>
        <v>1815778.1722857207</v>
      </c>
      <c r="C41" s="3">
        <f t="shared" ref="C41:U41" si="30">C25-SUM(C39:C40,C42)</f>
        <v>1631546.6187941171</v>
      </c>
      <c r="D41" s="3">
        <f t="shared" si="30"/>
        <v>1449993.046708487</v>
      </c>
      <c r="E41" s="3">
        <f t="shared" si="30"/>
        <v>1270909.9371744879</v>
      </c>
      <c r="F41" s="3">
        <f t="shared" si="30"/>
        <v>1094119.4168883972</v>
      </c>
      <c r="G41" s="3">
        <f t="shared" si="30"/>
        <v>919443.61254649982</v>
      </c>
      <c r="H41" s="3">
        <f t="shared" si="30"/>
        <v>746729.35547060147</v>
      </c>
      <c r="I41" s="3">
        <f t="shared" si="30"/>
        <v>575823.47698249482</v>
      </c>
      <c r="J41" s="3">
        <f t="shared" si="30"/>
        <v>405214.05400058068</v>
      </c>
      <c r="K41" s="3">
        <f t="shared" si="30"/>
        <v>620689.40582602471</v>
      </c>
      <c r="L41" s="3">
        <f t="shared" si="30"/>
        <v>587242.85078086564</v>
      </c>
      <c r="M41" s="3">
        <f t="shared" si="30"/>
        <v>601448.40333938273</v>
      </c>
      <c r="N41" s="3">
        <f t="shared" si="30"/>
        <v>0</v>
      </c>
      <c r="O41" s="3">
        <f t="shared" si="30"/>
        <v>0</v>
      </c>
      <c r="P41" s="3">
        <f t="shared" si="30"/>
        <v>0</v>
      </c>
      <c r="Q41" s="3">
        <f t="shared" si="30"/>
        <v>0</v>
      </c>
      <c r="R41" s="3">
        <f t="shared" si="30"/>
        <v>0</v>
      </c>
      <c r="S41" s="3">
        <f t="shared" si="30"/>
        <v>0</v>
      </c>
      <c r="T41" s="3">
        <f t="shared" si="30"/>
        <v>0</v>
      </c>
      <c r="U41" s="3">
        <f t="shared" si="30"/>
        <v>0</v>
      </c>
      <c r="V41" s="3">
        <f t="shared" ref="V41:AJ41" si="31">V25-SUM(V39:V40,V42)</f>
        <v>0</v>
      </c>
      <c r="W41" s="3">
        <f t="shared" si="31"/>
        <v>0</v>
      </c>
      <c r="X41" s="3">
        <f t="shared" si="31"/>
        <v>0</v>
      </c>
      <c r="Y41" s="3">
        <f t="shared" si="31"/>
        <v>0</v>
      </c>
      <c r="Z41" s="3">
        <f t="shared" si="31"/>
        <v>0</v>
      </c>
      <c r="AA41" s="3">
        <f t="shared" si="31"/>
        <v>0</v>
      </c>
      <c r="AB41" s="3">
        <f t="shared" si="31"/>
        <v>0</v>
      </c>
      <c r="AC41" s="3">
        <f t="shared" si="31"/>
        <v>0</v>
      </c>
      <c r="AD41" s="3">
        <f t="shared" si="31"/>
        <v>0</v>
      </c>
      <c r="AE41" s="3">
        <f t="shared" si="31"/>
        <v>0</v>
      </c>
      <c r="AF41" s="3">
        <f t="shared" si="31"/>
        <v>0</v>
      </c>
      <c r="AG41" s="3">
        <f t="shared" si="31"/>
        <v>0</v>
      </c>
      <c r="AH41" s="3">
        <f t="shared" si="31"/>
        <v>0</v>
      </c>
      <c r="AI41" s="3">
        <f t="shared" si="31"/>
        <v>0</v>
      </c>
      <c r="AJ41" s="3">
        <f t="shared" si="31"/>
        <v>0</v>
      </c>
    </row>
    <row r="42" spans="1:36">
      <c r="A42" s="4" t="s">
        <v>110</v>
      </c>
      <c r="B42" s="48">
        <f>B21</f>
        <v>9006316.1775621045</v>
      </c>
      <c r="C42" s="48">
        <f t="shared" ref="C42:U42" si="32">C21</f>
        <v>8090935.4641467137</v>
      </c>
      <c r="D42" s="48">
        <f t="shared" si="32"/>
        <v>7188860.6827687388</v>
      </c>
      <c r="E42" s="48">
        <f t="shared" si="32"/>
        <v>6299060.7464437354</v>
      </c>
      <c r="F42" s="48">
        <f t="shared" si="32"/>
        <v>5420651.8663278846</v>
      </c>
      <c r="G42" s="48">
        <f t="shared" si="32"/>
        <v>4552750.2535773749</v>
      </c>
      <c r="H42" s="48">
        <f t="shared" si="32"/>
        <v>3694594.8677989221</v>
      </c>
      <c r="I42" s="48">
        <f t="shared" si="32"/>
        <v>2845424.6685992419</v>
      </c>
      <c r="J42" s="48">
        <f t="shared" si="32"/>
        <v>1997727.4508059176</v>
      </c>
      <c r="K42" s="48">
        <f t="shared" si="32"/>
        <v>3065022.7599568409</v>
      </c>
      <c r="L42" s="48">
        <f t="shared" si="32"/>
        <v>2917799.7444416578</v>
      </c>
      <c r="M42" s="48">
        <f t="shared" si="32"/>
        <v>2988382.0556094791</v>
      </c>
      <c r="N42" s="48">
        <f t="shared" si="32"/>
        <v>0</v>
      </c>
      <c r="O42" s="48">
        <f t="shared" si="32"/>
        <v>0</v>
      </c>
      <c r="P42" s="48">
        <f t="shared" si="32"/>
        <v>0</v>
      </c>
      <c r="Q42" s="48">
        <f t="shared" si="32"/>
        <v>0</v>
      </c>
      <c r="R42" s="48">
        <f t="shared" si="32"/>
        <v>0</v>
      </c>
      <c r="S42" s="48">
        <f t="shared" si="32"/>
        <v>0</v>
      </c>
      <c r="T42" s="48">
        <f t="shared" si="32"/>
        <v>0</v>
      </c>
      <c r="U42" s="48">
        <f t="shared" si="32"/>
        <v>0</v>
      </c>
      <c r="V42" s="48">
        <f t="shared" ref="V42:AJ42" si="33">V21</f>
        <v>0</v>
      </c>
      <c r="W42" s="48">
        <f t="shared" si="33"/>
        <v>0</v>
      </c>
      <c r="X42" s="48">
        <f t="shared" si="33"/>
        <v>0</v>
      </c>
      <c r="Y42" s="48">
        <f t="shared" si="33"/>
        <v>0</v>
      </c>
      <c r="Z42" s="48">
        <f t="shared" si="33"/>
        <v>0</v>
      </c>
      <c r="AA42" s="48">
        <f t="shared" si="33"/>
        <v>0</v>
      </c>
      <c r="AB42" s="48">
        <f t="shared" si="33"/>
        <v>0</v>
      </c>
      <c r="AC42" s="48">
        <f t="shared" si="33"/>
        <v>0</v>
      </c>
      <c r="AD42" s="48">
        <f t="shared" si="33"/>
        <v>0</v>
      </c>
      <c r="AE42" s="48">
        <f t="shared" si="33"/>
        <v>0</v>
      </c>
      <c r="AF42" s="48">
        <f t="shared" si="33"/>
        <v>0</v>
      </c>
      <c r="AG42" s="48">
        <f t="shared" si="33"/>
        <v>0</v>
      </c>
      <c r="AH42" s="48">
        <f t="shared" si="33"/>
        <v>0</v>
      </c>
      <c r="AI42" s="48">
        <f t="shared" si="33"/>
        <v>0</v>
      </c>
      <c r="AJ42" s="48">
        <f t="shared" si="33"/>
        <v>0</v>
      </c>
    </row>
    <row r="43" spans="1:36">
      <c r="B43" s="39">
        <f>SUM(B39:B42)-B25</f>
        <v>0</v>
      </c>
      <c r="C43" s="39">
        <f t="shared" ref="C43:U43" si="34">SUM(C39:C42)-C25</f>
        <v>0</v>
      </c>
      <c r="D43" s="39">
        <f t="shared" si="34"/>
        <v>0</v>
      </c>
      <c r="E43" s="39">
        <f t="shared" si="34"/>
        <v>0</v>
      </c>
      <c r="F43" s="39">
        <f t="shared" si="34"/>
        <v>0</v>
      </c>
      <c r="G43" s="39">
        <f t="shared" si="34"/>
        <v>0</v>
      </c>
      <c r="H43" s="39">
        <f t="shared" si="34"/>
        <v>0</v>
      </c>
      <c r="I43" s="39">
        <f t="shared" si="34"/>
        <v>0</v>
      </c>
      <c r="J43" s="39">
        <f t="shared" si="34"/>
        <v>0</v>
      </c>
      <c r="K43" s="39">
        <f t="shared" si="34"/>
        <v>0</v>
      </c>
      <c r="L43" s="39">
        <f t="shared" si="34"/>
        <v>0</v>
      </c>
      <c r="M43" s="39">
        <f t="shared" si="34"/>
        <v>0</v>
      </c>
      <c r="N43" s="39">
        <f t="shared" si="34"/>
        <v>0</v>
      </c>
      <c r="O43" s="39">
        <f t="shared" si="34"/>
        <v>0</v>
      </c>
      <c r="P43" s="39">
        <f t="shared" si="34"/>
        <v>0</v>
      </c>
      <c r="Q43" s="39">
        <f t="shared" si="34"/>
        <v>0</v>
      </c>
      <c r="R43" s="39">
        <f t="shared" si="34"/>
        <v>0</v>
      </c>
      <c r="S43" s="39">
        <f t="shared" si="34"/>
        <v>0</v>
      </c>
      <c r="T43" s="39">
        <f t="shared" si="34"/>
        <v>0</v>
      </c>
      <c r="U43" s="39">
        <f t="shared" si="34"/>
        <v>0</v>
      </c>
      <c r="V43" s="39">
        <f t="shared" ref="V43:AJ43" si="35">SUM(V39:V42)-V25</f>
        <v>0</v>
      </c>
      <c r="W43" s="39">
        <f t="shared" si="35"/>
        <v>0</v>
      </c>
      <c r="X43" s="39">
        <f t="shared" si="35"/>
        <v>0</v>
      </c>
      <c r="Y43" s="39">
        <f t="shared" si="35"/>
        <v>0</v>
      </c>
      <c r="Z43" s="39">
        <f t="shared" si="35"/>
        <v>0</v>
      </c>
      <c r="AA43" s="39">
        <f t="shared" si="35"/>
        <v>0</v>
      </c>
      <c r="AB43" s="39">
        <f t="shared" si="35"/>
        <v>0</v>
      </c>
      <c r="AC43" s="39">
        <f t="shared" si="35"/>
        <v>0</v>
      </c>
      <c r="AD43" s="39">
        <f t="shared" si="35"/>
        <v>0</v>
      </c>
      <c r="AE43" s="39">
        <f t="shared" si="35"/>
        <v>0</v>
      </c>
      <c r="AF43" s="39">
        <f t="shared" si="35"/>
        <v>0</v>
      </c>
      <c r="AG43" s="39">
        <f t="shared" si="35"/>
        <v>0</v>
      </c>
      <c r="AH43" s="39">
        <f t="shared" si="35"/>
        <v>0</v>
      </c>
      <c r="AI43" s="39">
        <f t="shared" si="35"/>
        <v>0</v>
      </c>
      <c r="AJ43" s="39">
        <f t="shared" si="35"/>
        <v>0</v>
      </c>
    </row>
  </sheetData>
  <mergeCells count="2">
    <mergeCell ref="A1:J1"/>
    <mergeCell ref="A2:J2"/>
  </mergeCells>
  <phoneticPr fontId="22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DF805D1E1DA4A49A223477D3B105720" ma:contentTypeVersion="20" ma:contentTypeDescription="Create a new document." ma:contentTypeScope="" ma:versionID="049995464e7bd8919604ce5b50842935">
  <xsd:schema xmlns:xsd="http://www.w3.org/2001/XMLSchema" xmlns:xs="http://www.w3.org/2001/XMLSchema" xmlns:p="http://schemas.microsoft.com/office/2006/metadata/properties" xmlns:ns2="f88ffb1c-9230-4705-a789-27bae69f5829" xmlns:ns3="b6888f76-1100-40b0-929b-1efe9044426d" targetNamespace="http://schemas.microsoft.com/office/2006/metadata/properties" ma:root="true" ma:fieldsID="d05b0b3c092d42dd81fdac30d210b6a3" ns2:_="" ns3:_="">
    <xsd:import namespace="f88ffb1c-9230-4705-a789-27bae69f5829"/>
    <xsd:import namespace="b6888f76-1100-40b0-929b-1efe9044426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Owner" minOccurs="0"/>
                <xsd:element ref="ns2:OriginalFileDate" minOccurs="0"/>
                <xsd:element ref="ns2:_Flow_SignoffStatu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8ffb1c-9230-4705-a789-27bae69f582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fefa54f2-5b03-49c6-9483-51c08a9736b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0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Owner" ma:index="22" nillable="true" ma:displayName="Owner" ma:format="Dropdown" ma:list="UserInfo" ma:SharePointGroup="0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OriginalFileDate" ma:index="23" nillable="true" ma:displayName="Original File Date" ma:format="DateOnly" ma:internalName="OriginalFileDate">
      <xsd:simpleType>
        <xsd:restriction base="dms:DateTime"/>
      </xsd:simpleType>
    </xsd:element>
    <xsd:element name="_Flow_SignoffStatus" ma:index="24" nillable="true" ma:displayName="Sign-off status" ma:internalName="_x0024_Resources_x003a_core_x002c_Signoff_Status">
      <xsd:simpleType>
        <xsd:restriction base="dms:Text"/>
      </xsd:simpleType>
    </xsd:element>
    <xsd:element name="MediaServiceLocation" ma:index="25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888f76-1100-40b0-929b-1efe9044426d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6b0cac33-65cc-488e-b290-aff2b08f7242}" ma:internalName="TaxCatchAll" ma:showField="CatchAllData" ma:web="b6888f76-1100-40b0-929b-1efe9044426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88ffb1c-9230-4705-a789-27bae69f5829">
      <Terms xmlns="http://schemas.microsoft.com/office/infopath/2007/PartnerControls"/>
    </lcf76f155ced4ddcb4097134ff3c332f>
    <TaxCatchAll xmlns="b6888f76-1100-40b0-929b-1efe9044426d" xsi:nil="true"/>
    <OriginalFileDate xmlns="f88ffb1c-9230-4705-a789-27bae69f5829" xsi:nil="true"/>
    <Owner xmlns="f88ffb1c-9230-4705-a789-27bae69f5829">
      <UserInfo>
        <DisplayName/>
        <AccountId xsi:nil="true"/>
        <AccountType/>
      </UserInfo>
    </Owner>
    <_Flow_SignoffStatus xmlns="f88ffb1c-9230-4705-a789-27bae69f5829" xsi:nil="true"/>
  </documentManagement>
</p:properties>
</file>

<file path=customXml/item3.xml><?xml version="1.0" encoding="utf-8"?>
<WrappedLabelHistory xmlns:xsd="http://www.w3.org/2001/XMLSchema" xmlns:xsi="http://www.w3.org/2001/XMLSchema-instance" xmlns="http://www.boldonjames.com/2016/02/Classifier/internal/wrappedLabelHistory">
  <Value>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JlOWMwYjhkNy1iZGI0LTRmZDMtYjYyYS1mNTAzMjdhYWVmY2UiIG9yaWdpbj0iYXV0b1NlbGVjdGVkU3VnZ2VzdGlvbiI+PGVsZW1lbnQgdWlkPSI1MGMzMTgyNC0wNzgwLTQ5MTAtODdkMS1lYWFmZmQxODJkNDIiIHZhbHVlPSIiIHhtbG5zPSJodHRwOi8vd3d3LmJvbGRvbmphbWVzLmNvbS8yMDA4LzAxL3NpZS9pbnRlcm5hbC9sYWJlbCIgLz48ZWxlbWVudCB1aWQ9ImM2NDIxOGFiLWI4ZDEtNDBiNi1hNDc4LWNiOGJlMWUxMGVjYyIgdmFsdWU9IiIgeG1sbnM9Imh0dHA6Ly93d3cuYm9sZG9uamFtZXMuY29tLzIwMDgvMDEvc2llL2ludGVybmFsL2xhYmVsIiAvPjwvc2lzbD48VXNlck5hbWU+Q09SUFxzMTg5MjcwPC9Vc2VyTmFtZT48RGF0ZVRpbWU+OC85LzIwMjIgMTo0NToxNCBQTTwvRGF0ZVRpbWU+PExhYmVsU3RyaW5nPkFFUCBJbnRlcm5hbDwvTGFiZWxTdHJpbmc+PC9pdGVtPjxpdGVtPjxzaXNsIHNpc2xWZXJzaW9uPSIwIiBwb2xpY3k9ImU5YzBiOGQ3LWJkYjQtNGZkMy1iNjJhLWY1MDMyN2FhZWZjZSIgb3JpZ2luPSJ1c2VyU2VsZWN0ZWQiPjxlbGVtZW50IHVpZD0iNTBjMzE4MjQtMDc4MC00OTEwLTg3ZDEtZWFhZmZkMTgyZDQyIiB2YWx1ZT0iIiB4bWxucz0iaHR0cDovL3d3dy5ib2xkb25qYW1lcy5jb20vMjAwOC8wMS9zaWUvaW50ZXJuYWwvbGFiZWwiIC8+PC9zaXNsPjxVc2VyTmFtZT5DT1JQXHMxODkyNzA8L1VzZXJOYW1lPjxEYXRlVGltZT44LzEwLzIwMjIgMjozNzowMyBQTTwvRGF0ZVRpbWU+PExhYmVsU3RyaW5nPkFFUCBJbnRlcm5hbDwvTGFiZWxTdHJpbmc+PC9pdGVtPjwvbGFiZWxIaXN0b3J5Pg==</Value>
</WrappedLabelHistory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sisl xmlns:xsd="http://www.w3.org/2001/XMLSchema" xmlns:xsi="http://www.w3.org/2001/XMLSchema-instance" xmlns="http://www.boldonjames.com/2008/01/sie/internal/label" sislVersion="0" policy="e9c0b8d7-bdb4-4fd3-b62a-f50327aaefce" origin="userSelected">
  <element uid="50c31824-0780-4910-87d1-eaaffd182d42" value=""/>
</sisl>
</file>

<file path=customXml/itemProps1.xml><?xml version="1.0" encoding="utf-8"?>
<ds:datastoreItem xmlns:ds="http://schemas.openxmlformats.org/officeDocument/2006/customXml" ds:itemID="{ED1A99F9-9EB5-42C0-819A-E6E48081596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88ffb1c-9230-4705-a789-27bae69f5829"/>
    <ds:schemaRef ds:uri="b6888f76-1100-40b0-929b-1efe9044426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18E7784-1F5B-42F8-AB79-429A1F3A51AF}">
  <ds:schemaRefs>
    <ds:schemaRef ds:uri="http://schemas.microsoft.com/office/2006/metadata/properties"/>
    <ds:schemaRef ds:uri="http://schemas.microsoft.com/office/infopath/2007/PartnerControls"/>
    <ds:schemaRef ds:uri="f88ffb1c-9230-4705-a789-27bae69f5829"/>
    <ds:schemaRef ds:uri="b6888f76-1100-40b0-929b-1efe9044426d"/>
  </ds:schemaRefs>
</ds:datastoreItem>
</file>

<file path=customXml/itemProps3.xml><?xml version="1.0" encoding="utf-8"?>
<ds:datastoreItem xmlns:ds="http://schemas.openxmlformats.org/officeDocument/2006/customXml" ds:itemID="{6149A85B-ED20-4F42-9BCF-572E56DF98C5}">
  <ds:schemaRefs>
    <ds:schemaRef ds:uri="http://www.w3.org/2001/XMLSchema"/>
    <ds:schemaRef ds:uri="http://www.boldonjames.com/2016/02/Classifier/internal/wrappedLabelHistory"/>
  </ds:schemaRefs>
</ds:datastoreItem>
</file>

<file path=customXml/itemProps4.xml><?xml version="1.0" encoding="utf-8"?>
<ds:datastoreItem xmlns:ds="http://schemas.openxmlformats.org/officeDocument/2006/customXml" ds:itemID="{7C3FB0EB-B9D0-4CFA-B88E-AE4EE9A94195}">
  <ds:schemaRefs>
    <ds:schemaRef ds:uri="http://schemas.microsoft.com/sharepoint/v3/contenttype/forms"/>
  </ds:schemaRefs>
</ds:datastoreItem>
</file>

<file path=customXml/itemProps5.xml><?xml version="1.0" encoding="utf-8"?>
<ds:datastoreItem xmlns:ds="http://schemas.openxmlformats.org/officeDocument/2006/customXml" ds:itemID="{0F0B934D-EE55-4A7E-8433-2618D3FA4CB3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9</vt:i4>
      </vt:variant>
    </vt:vector>
  </HeadingPairs>
  <TitlesOfParts>
    <vt:vector size="22" baseType="lpstr">
      <vt:lpstr>Input</vt:lpstr>
      <vt:lpstr>Cash Flow of U2</vt:lpstr>
      <vt:lpstr>NEC Forecast Inputs</vt:lpstr>
      <vt:lpstr>GRCF</vt:lpstr>
      <vt:lpstr>Allocators</vt:lpstr>
      <vt:lpstr>CAP Structure</vt:lpstr>
      <vt:lpstr>Rate Base - coal</vt:lpstr>
      <vt:lpstr>OPCO Rev Req</vt:lpstr>
      <vt:lpstr>Retail Rev Req</vt:lpstr>
      <vt:lpstr>SIT</vt:lpstr>
      <vt:lpstr>FIT</vt:lpstr>
      <vt:lpstr>MACRS</vt:lpstr>
      <vt:lpstr>DropDowns</vt:lpstr>
      <vt:lpstr>Allocator</vt:lpstr>
      <vt:lpstr>EquityWeighting</vt:lpstr>
      <vt:lpstr>GRCF</vt:lpstr>
      <vt:lpstr>'OPCO Rev Req'!Print_Area</vt:lpstr>
      <vt:lpstr>'Rate Base - coal'!Print_Area</vt:lpstr>
      <vt:lpstr>'Rate Base - coal'!Print_Titles</vt:lpstr>
      <vt:lpstr>ROE</vt:lpstr>
      <vt:lpstr>WACC</vt:lpstr>
      <vt:lpstr>WACD</vt:lpstr>
    </vt:vector>
  </TitlesOfParts>
  <Company>AEP-SS-IT-WE-7/1/6-(8-835-3050)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AEP</dc:creator>
  <cp:keywords/>
  <cp:lastModifiedBy>Michelle Caldwell</cp:lastModifiedBy>
  <cp:lastPrinted>2018-07-05T12:53:07Z</cp:lastPrinted>
  <dcterms:created xsi:type="dcterms:W3CDTF">2010-08-13T18:09:08Z</dcterms:created>
  <dcterms:modified xsi:type="dcterms:W3CDTF">2026-04-01T00:55:25Z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1379c245-8274-4a42-b99f-6d2b8700700d</vt:lpwstr>
  </property>
  <property fmtid="{D5CDD505-2E9C-101B-9397-08002B2CF9AE}" pid="3" name="bjSaver">
    <vt:lpwstr>N1DSBWDQZIeY/VRw0Xy3fwx0B1BRPR0Y</vt:lpwstr>
  </property>
  <property fmtid="{D5CDD505-2E9C-101B-9397-08002B2CF9AE}" pid="4" name="bjDocumentSecurityLabel">
    <vt:lpwstr>AEP Internal</vt:lpwstr>
  </property>
  <property fmtid="{D5CDD505-2E9C-101B-9397-08002B2CF9AE}" pid="5" name="Visual Markings Removed">
    <vt:lpwstr>No</vt:lpwstr>
  </property>
  <property fmtid="{D5CDD505-2E9C-101B-9397-08002B2CF9AE}" pid="6" name="{A44787D4-0540-4523-9961-78E4036D8C6D}">
    <vt:lpwstr>{5586F48E-9DA0-4B74-9B36-4A111570CE79}</vt:lpwstr>
  </property>
  <property fmtid="{D5CDD505-2E9C-101B-9397-08002B2CF9AE}" pid="7" name="MSIP_Label_69f43042-6bda-44b2-91eb-eca3d3d484f4_SiteId">
    <vt:lpwstr>15f3c881-6b03-4ff6-8559-77bf5177818f</vt:lpwstr>
  </property>
  <property fmtid="{D5CDD505-2E9C-101B-9397-08002B2CF9AE}" pid="8" name="MSIP_Label_69f43042-6bda-44b2-91eb-eca3d3d484f4_Name">
    <vt:lpwstr>AEP Internal</vt:lpwstr>
  </property>
  <property fmtid="{D5CDD505-2E9C-101B-9397-08002B2CF9AE}" pid="9" name="MSIP_Label_69f43042-6bda-44b2-91eb-eca3d3d484f4_Enabled">
    <vt:lpwstr>true</vt:lpwstr>
  </property>
  <property fmtid="{D5CDD505-2E9C-101B-9397-08002B2CF9AE}" pid="10" name="bjClsUserRVM">
    <vt:lpwstr>[]</vt:lpwstr>
  </property>
  <property fmtid="{D5CDD505-2E9C-101B-9397-08002B2CF9AE}" pid="11" name="bjDocumentLabelXML">
    <vt:lpwstr>&lt;?xml version="1.0" encoding="us-ascii"?&gt;&lt;sisl xmlns:xsd="http://www.w3.org/2001/XMLSchema" xmlns:xsi="http://www.w3.org/2001/XMLSchema-instance" sislVersion="0" policy="e9c0b8d7-bdb4-4fd3-b62a-f50327aaefce" origin="userSelected" xmlns="http://www.boldonj</vt:lpwstr>
  </property>
  <property fmtid="{D5CDD505-2E9C-101B-9397-08002B2CF9AE}" pid="12" name="bjDocumentLabelXML-0">
    <vt:lpwstr>ames.com/2008/01/sie/internal/label"&gt;&lt;element uid="50c31824-0780-4910-87d1-eaaffd182d42" value="" /&gt;&lt;/sisl&gt;</vt:lpwstr>
  </property>
  <property fmtid="{D5CDD505-2E9C-101B-9397-08002B2CF9AE}" pid="13" name="bjLabelHistoryID">
    <vt:lpwstr>{6149A85B-ED20-4F42-9BCF-572E56DF98C5}</vt:lpwstr>
  </property>
  <property fmtid="{D5CDD505-2E9C-101B-9397-08002B2CF9AE}" pid="14" name="bjpmDocIH">
    <vt:lpwstr>tMee0lY+QQaNhjKQa7tM5H9HydNafo19</vt:lpwstr>
  </property>
  <property fmtid="{D5CDD505-2E9C-101B-9397-08002B2CF9AE}" pid="15" name="ContentTypeId">
    <vt:lpwstr>0x0101004DF805D1E1DA4A49A223477D3B105720</vt:lpwstr>
  </property>
</Properties>
</file>