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Certificate Filings/2026-00001 KPCo Mitchell Cooling Tower CPCN/07 Rebuttal Testimony/Coon/Exhibits and Workpapers/"/>
    </mc:Choice>
  </mc:AlternateContent>
  <xr:revisionPtr revIDLastSave="5" documentId="13_ncr:1_{091722AE-FA54-4484-A37F-0A57572199A6}" xr6:coauthVersionLast="47" xr6:coauthVersionMax="47" xr10:uidLastSave="{9759C77A-10FF-4899-962E-AA5E6C58F39B}"/>
  <bookViews>
    <workbookView xWindow="28680" yWindow="-120" windowWidth="29040" windowHeight="15720" xr2:uid="{6FA6F7F2-CD59-4FBF-8A5F-970BFE197078}"/>
  </bookViews>
  <sheets>
    <sheet name="Sheet1" sheetId="1" r:id="rId1"/>
    <sheet name="Table for Testimon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4" i="2"/>
  <c r="F5" i="2"/>
  <c r="F6" i="2"/>
  <c r="F7" i="2"/>
  <c r="F8" i="2"/>
  <c r="F9" i="2"/>
  <c r="F10" i="2"/>
  <c r="F4" i="2"/>
  <c r="E5" i="2"/>
  <c r="E6" i="2"/>
  <c r="E7" i="2"/>
  <c r="E8" i="2"/>
  <c r="E9" i="2"/>
  <c r="E10" i="2"/>
  <c r="E4" i="2"/>
  <c r="D5" i="2"/>
  <c r="D6" i="2"/>
  <c r="D7" i="2"/>
  <c r="D8" i="2"/>
  <c r="D9" i="2"/>
  <c r="D10" i="2"/>
  <c r="D4" i="2"/>
  <c r="D28" i="1" l="1"/>
  <c r="D19" i="1"/>
  <c r="D27" i="1"/>
  <c r="D18" i="1"/>
  <c r="D26" i="1" l="1"/>
  <c r="D25" i="1"/>
  <c r="D17" i="1"/>
  <c r="D16" i="1"/>
  <c r="D23" i="1" l="1"/>
  <c r="D24" i="1"/>
  <c r="D15" i="1"/>
  <c r="D14" i="1"/>
  <c r="E11" i="1" l="1"/>
  <c r="D29" i="1" s="1"/>
  <c r="D20" i="1" l="1"/>
</calcChain>
</file>

<file path=xl/sharedStrings.xml><?xml version="1.0" encoding="utf-8"?>
<sst xmlns="http://schemas.openxmlformats.org/spreadsheetml/2006/main" count="63" uniqueCount="45">
  <si>
    <t>Option 1</t>
  </si>
  <si>
    <t>Option 2</t>
  </si>
  <si>
    <t>Option 4</t>
  </si>
  <si>
    <t>Revenue Requirement</t>
  </si>
  <si>
    <t>Average WACC</t>
  </si>
  <si>
    <t>Total Capital</t>
  </si>
  <si>
    <t>Corrected PV Rev Requirement</t>
  </si>
  <si>
    <t>Corrected Average Rev Requirement</t>
  </si>
  <si>
    <t>Original</t>
  </si>
  <si>
    <t>Option 3 per SC 2-11 Attachment 2 (25 yrs)</t>
  </si>
  <si>
    <t>Option 3 - per SC 2-11 Attachment 2 (12 yrs)</t>
  </si>
  <si>
    <t>Option 3 - SC 2-11 (12 yrs)</t>
  </si>
  <si>
    <t>Option 3 - SC 2-11 (25 yrs)</t>
  </si>
  <si>
    <t>Corrected PV Rev Req't (TOTAL)</t>
  </si>
  <si>
    <t>Orignal PV Rev Req't (TOTAL)</t>
  </si>
  <si>
    <t>Corrected Avg Rev Req't (KPCO)</t>
  </si>
  <si>
    <t>Orignial Avg Rev Req't (KPCO)</t>
  </si>
  <si>
    <t>Reason for Change</t>
  </si>
  <si>
    <t>Updated Workpaper</t>
  </si>
  <si>
    <t>Original Workpaper</t>
  </si>
  <si>
    <t>None</t>
  </si>
  <si>
    <t>N/A</t>
  </si>
  <si>
    <t>KPSC 1-10 Attachment 2</t>
  </si>
  <si>
    <t>Update to reflect lost energy from Mitchell Unit 2 only (not full plant)</t>
  </si>
  <si>
    <t>SC 2-12 Attachment 1</t>
  </si>
  <si>
    <t>KPSC 1-10 Attachment 3</t>
  </si>
  <si>
    <t>Option 3 - 25 yrs</t>
  </si>
  <si>
    <t>Updated to reflect lost energy margins as an opportunity cost and net energy cost transcription error</t>
  </si>
  <si>
    <t>SC 2-11 Attachment 2</t>
  </si>
  <si>
    <t>KPSC 1-10 Attachment 4</t>
  </si>
  <si>
    <t>Option 3 - 12 yrs</t>
  </si>
  <si>
    <t>Updated to reflect using 12 years instead of 25 years</t>
  </si>
  <si>
    <t>Updated to reflect lost energy margins as an opportunity cost</t>
  </si>
  <si>
    <t>SC 2-11 Attachment 3</t>
  </si>
  <si>
    <t>KPSC 1-10 Attachment 5</t>
  </si>
  <si>
    <t>Option 3 with award 25</t>
  </si>
  <si>
    <t>Option 3 with award 12</t>
  </si>
  <si>
    <t>Option 3 - award 25yrs</t>
  </si>
  <si>
    <t>Option 3 - award 12yrs</t>
  </si>
  <si>
    <t>Option 3 - Award 25 yrs</t>
  </si>
  <si>
    <t>Option 3 - Award 12 yrs</t>
  </si>
  <si>
    <t>Updated to reflect the Award</t>
  </si>
  <si>
    <t>Confidential Exhibit NMC-R5</t>
  </si>
  <si>
    <t>Confidential Exhibit NMC-R6</t>
  </si>
  <si>
    <t>Confidential Exhibit NMC-R7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</si>
</sst>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1" xfId="0" applyFont="1" applyFill="1" applyBorder="1"/>
    <xf numFmtId="0" fontId="2" fillId="2" borderId="10" xfId="0" applyFont="1" applyFill="1" applyBorder="1"/>
    <xf numFmtId="0" fontId="2" fillId="2" borderId="4" xfId="0" applyFont="1" applyFill="1" applyBorder="1"/>
    <xf numFmtId="0" fontId="2" fillId="2" borderId="11" xfId="0" applyFont="1" applyFill="1" applyBorder="1"/>
    <xf numFmtId="0" fontId="3" fillId="2" borderId="1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/>
    <xf numFmtId="164" fontId="2" fillId="2" borderId="11" xfId="2" applyNumberFormat="1" applyFont="1" applyFill="1" applyBorder="1"/>
    <xf numFmtId="164" fontId="2" fillId="2" borderId="19" xfId="2" applyNumberFormat="1" applyFont="1" applyFill="1" applyBorder="1"/>
    <xf numFmtId="164" fontId="2" fillId="2" borderId="15" xfId="2" applyNumberFormat="1" applyFont="1" applyFill="1" applyBorder="1"/>
    <xf numFmtId="164" fontId="2" fillId="2" borderId="5" xfId="2" applyNumberFormat="1" applyFont="1" applyFill="1" applyBorder="1"/>
    <xf numFmtId="0" fontId="3" fillId="2" borderId="6" xfId="0" applyFont="1" applyFill="1" applyBorder="1"/>
    <xf numFmtId="164" fontId="2" fillId="2" borderId="18" xfId="2" applyNumberFormat="1" applyFont="1" applyFill="1" applyBorder="1"/>
    <xf numFmtId="164" fontId="2" fillId="2" borderId="14" xfId="2" applyNumberFormat="1" applyFont="1" applyFill="1" applyBorder="1"/>
    <xf numFmtId="164" fontId="2" fillId="2" borderId="7" xfId="2" applyNumberFormat="1" applyFont="1" applyFill="1" applyBorder="1"/>
    <xf numFmtId="164" fontId="2" fillId="2" borderId="12" xfId="2" applyNumberFormat="1" applyFont="1" applyFill="1" applyBorder="1"/>
    <xf numFmtId="165" fontId="2" fillId="2" borderId="18" xfId="1" applyNumberFormat="1" applyFont="1" applyFill="1" applyBorder="1"/>
    <xf numFmtId="0" fontId="3" fillId="2" borderId="2" xfId="0" applyFont="1" applyFill="1" applyBorder="1"/>
    <xf numFmtId="164" fontId="2" fillId="2" borderId="13" xfId="2" applyNumberFormat="1" applyFont="1" applyFill="1" applyBorder="1"/>
    <xf numFmtId="164" fontId="2" fillId="2" borderId="20" xfId="2" applyNumberFormat="1" applyFont="1" applyFill="1" applyBorder="1"/>
    <xf numFmtId="164" fontId="2" fillId="2" borderId="16" xfId="2" applyNumberFormat="1" applyFont="1" applyFill="1" applyBorder="1"/>
    <xf numFmtId="164" fontId="2" fillId="2" borderId="3" xfId="2" applyNumberFormat="1" applyFont="1" applyFill="1" applyBorder="1"/>
    <xf numFmtId="0" fontId="3" fillId="0" borderId="18" xfId="0" applyFont="1" applyBorder="1"/>
    <xf numFmtId="0" fontId="3" fillId="0" borderId="20" xfId="0" applyFont="1" applyBorder="1"/>
    <xf numFmtId="164" fontId="2" fillId="0" borderId="7" xfId="0" applyNumberFormat="1" applyFont="1" applyBorder="1"/>
    <xf numFmtId="0" fontId="2" fillId="0" borderId="0" xfId="0" applyFont="1"/>
    <xf numFmtId="10" fontId="2" fillId="0" borderId="0" xfId="3" applyNumberFormat="1" applyFont="1"/>
    <xf numFmtId="6" fontId="2" fillId="0" borderId="21" xfId="0" applyNumberFormat="1" applyFont="1" applyBorder="1"/>
    <xf numFmtId="6" fontId="2" fillId="0" borderId="22" xfId="0" applyNumberFormat="1" applyFont="1" applyBorder="1"/>
    <xf numFmtId="0" fontId="2" fillId="0" borderId="23" xfId="0" applyFont="1" applyBorder="1" applyAlignment="1">
      <alignment horizontal="center"/>
    </xf>
    <xf numFmtId="6" fontId="2" fillId="0" borderId="12" xfId="0" applyNumberFormat="1" applyFont="1" applyBorder="1"/>
    <xf numFmtId="0" fontId="3" fillId="0" borderId="24" xfId="0" applyFont="1" applyBorder="1"/>
    <xf numFmtId="0" fontId="3" fillId="2" borderId="6" xfId="0" applyFont="1" applyFill="1" applyBorder="1" applyAlignment="1">
      <alignment wrapText="1"/>
    </xf>
    <xf numFmtId="44" fontId="2" fillId="0" borderId="0" xfId="0" applyNumberFormat="1" applyFont="1"/>
    <xf numFmtId="6" fontId="2" fillId="0" borderId="0" xfId="0" applyNumberFormat="1" applyFont="1"/>
    <xf numFmtId="0" fontId="5" fillId="0" borderId="12" xfId="0" applyFont="1" applyBorder="1"/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0" borderId="12" xfId="0" applyFont="1" applyBorder="1"/>
    <xf numFmtId="6" fontId="5" fillId="0" borderId="12" xfId="0" applyNumberFormat="1" applyFont="1" applyBorder="1"/>
    <xf numFmtId="0" fontId="5" fillId="0" borderId="12" xfId="0" applyFont="1" applyBorder="1" applyAlignment="1">
      <alignment wrapText="1"/>
    </xf>
    <xf numFmtId="164" fontId="2" fillId="0" borderId="3" xfId="0" applyNumberFormat="1" applyFont="1" applyBorder="1"/>
    <xf numFmtId="0" fontId="2" fillId="2" borderId="1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75C95-5FA8-427B-B62F-0937789D3085}">
  <sheetPr>
    <pageSetUpPr autoPageBreaks="0" fitToPage="1"/>
  </sheetPr>
  <dimension ref="C2:P29"/>
  <sheetViews>
    <sheetView tabSelected="1" topLeftCell="D1" zoomScaleNormal="100" workbookViewId="0">
      <selection activeCell="G27" sqref="G27"/>
    </sheetView>
  </sheetViews>
  <sheetFormatPr defaultRowHeight="14.5" x14ac:dyDescent="0.35"/>
  <cols>
    <col min="3" max="3" width="24.36328125" customWidth="1"/>
    <col min="4" max="4" width="19.1796875" bestFit="1" customWidth="1"/>
    <col min="5" max="5" width="17.453125" bestFit="1" customWidth="1"/>
    <col min="6" max="6" width="16.08984375" bestFit="1" customWidth="1"/>
    <col min="7" max="8" width="16.7265625" bestFit="1" customWidth="1"/>
    <col min="9" max="9" width="17.54296875" bestFit="1" customWidth="1"/>
    <col min="10" max="12" width="17.1796875" bestFit="1" customWidth="1"/>
    <col min="13" max="13" width="17.54296875" bestFit="1" customWidth="1"/>
    <col min="14" max="14" width="16.7265625" bestFit="1" customWidth="1"/>
    <col min="15" max="15" width="17.54296875" bestFit="1" customWidth="1"/>
    <col min="16" max="16" width="16.1796875" bestFit="1" customWidth="1"/>
  </cols>
  <sheetData>
    <row r="2" spans="3:16" ht="16" thickBot="1" x14ac:dyDescent="0.4">
      <c r="C2" s="27" t="s">
        <v>4</v>
      </c>
      <c r="D2" s="28">
        <v>6.9533995942596558E-2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3:16" ht="15.5" x14ac:dyDescent="0.35">
      <c r="C3" s="1"/>
      <c r="D3" s="2"/>
      <c r="E3" s="44" t="s">
        <v>3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</row>
    <row r="4" spans="3:16" ht="15.5" x14ac:dyDescent="0.35">
      <c r="C4" s="3"/>
      <c r="D4" s="4" t="s">
        <v>5</v>
      </c>
      <c r="E4" s="5">
        <v>2027</v>
      </c>
      <c r="F4" s="6">
        <v>2028</v>
      </c>
      <c r="G4" s="6">
        <v>2029</v>
      </c>
      <c r="H4" s="6">
        <v>2030</v>
      </c>
      <c r="I4" s="6">
        <v>2031</v>
      </c>
      <c r="J4" s="6">
        <v>2032</v>
      </c>
      <c r="K4" s="6">
        <v>2033</v>
      </c>
      <c r="L4" s="6">
        <v>2034</v>
      </c>
      <c r="M4" s="6">
        <v>2035</v>
      </c>
      <c r="N4" s="6">
        <v>2036</v>
      </c>
      <c r="O4" s="6">
        <v>2037</v>
      </c>
      <c r="P4" s="7">
        <v>2038</v>
      </c>
    </row>
    <row r="5" spans="3:16" ht="15.5" x14ac:dyDescent="0.35">
      <c r="C5" s="8" t="s">
        <v>0</v>
      </c>
      <c r="D5" s="9">
        <v>167917000</v>
      </c>
      <c r="E5" s="10"/>
      <c r="F5" s="11"/>
      <c r="G5" s="11">
        <v>23907454.624210145</v>
      </c>
      <c r="H5" s="11">
        <v>22852929.899495579</v>
      </c>
      <c r="I5" s="11">
        <v>21813732.029340722</v>
      </c>
      <c r="J5" s="11">
        <v>20788673.323908847</v>
      </c>
      <c r="K5" s="11">
        <v>19776735.763339896</v>
      </c>
      <c r="L5" s="11">
        <v>18776901.327773809</v>
      </c>
      <c r="M5" s="11">
        <v>17788293.388997763</v>
      </c>
      <c r="N5" s="11">
        <v>16810035.318798944</v>
      </c>
      <c r="O5" s="11">
        <v>15833473.948366882</v>
      </c>
      <c r="P5" s="12">
        <v>19940263.395736944</v>
      </c>
    </row>
    <row r="6" spans="3:16" ht="15.5" x14ac:dyDescent="0.35">
      <c r="C6" s="13" t="s">
        <v>1</v>
      </c>
      <c r="D6" s="9">
        <v>1043942412</v>
      </c>
      <c r="E6" s="14">
        <v>40210582.916666672</v>
      </c>
      <c r="F6" s="15">
        <v>91476215.000000015</v>
      </c>
      <c r="G6" s="15">
        <v>95157195</v>
      </c>
      <c r="H6" s="15">
        <v>96399959.583333373</v>
      </c>
      <c r="I6" s="15">
        <v>168708465.71477118</v>
      </c>
      <c r="J6" s="15">
        <v>106440178.53220522</v>
      </c>
      <c r="K6" s="15">
        <v>101523707.72927442</v>
      </c>
      <c r="L6" s="15">
        <v>101693922.73963386</v>
      </c>
      <c r="M6" s="15">
        <v>104923763.25193503</v>
      </c>
      <c r="N6" s="15">
        <v>111073953.8130905</v>
      </c>
      <c r="O6" s="15">
        <v>102068738.47581917</v>
      </c>
      <c r="P6" s="16">
        <v>98471687.796644509</v>
      </c>
    </row>
    <row r="7" spans="3:16" ht="30.5" x14ac:dyDescent="0.35">
      <c r="C7" s="34" t="s">
        <v>9</v>
      </c>
      <c r="D7" s="17">
        <v>196134000</v>
      </c>
      <c r="E7" s="18"/>
      <c r="F7" s="15">
        <v>19872101.659331117</v>
      </c>
      <c r="G7" s="15">
        <v>22789777.254578404</v>
      </c>
      <c r="H7" s="15">
        <v>21920240.916280363</v>
      </c>
      <c r="I7" s="15">
        <v>21074568.288803488</v>
      </c>
      <c r="J7" s="15">
        <v>20466612.506869033</v>
      </c>
      <c r="K7" s="15">
        <v>19755383.631909918</v>
      </c>
      <c r="L7" s="15">
        <v>19026635.25518585</v>
      </c>
      <c r="M7" s="15">
        <v>18322988.011102319</v>
      </c>
      <c r="N7" s="15">
        <v>17575247.391062383</v>
      </c>
      <c r="O7" s="15">
        <v>16913043.097522534</v>
      </c>
      <c r="P7" s="16">
        <v>16250810.671203472</v>
      </c>
    </row>
    <row r="8" spans="3:16" ht="30.5" x14ac:dyDescent="0.35">
      <c r="C8" s="34" t="s">
        <v>10</v>
      </c>
      <c r="D8" s="17">
        <v>196134000</v>
      </c>
      <c r="E8" s="18"/>
      <c r="F8" s="15">
        <v>26507748.386662483</v>
      </c>
      <c r="G8" s="15">
        <v>30148941.145430494</v>
      </c>
      <c r="H8" s="15">
        <v>28756097.581572246</v>
      </c>
      <c r="I8" s="15">
        <v>27387117.72853519</v>
      </c>
      <c r="J8" s="15">
        <v>26255854.721040539</v>
      </c>
      <c r="K8" s="15">
        <v>25021318.620521236</v>
      </c>
      <c r="L8" s="15">
        <v>23769263.01823698</v>
      </c>
      <c r="M8" s="15">
        <v>22542308.548593253</v>
      </c>
      <c r="N8" s="15">
        <v>21271260.702993128</v>
      </c>
      <c r="O8" s="15">
        <v>20085749.183893092</v>
      </c>
      <c r="P8" s="16">
        <v>18900209.532013834</v>
      </c>
    </row>
    <row r="9" spans="3:16" ht="15.5" x14ac:dyDescent="0.35">
      <c r="C9" s="34" t="s">
        <v>35</v>
      </c>
      <c r="D9" s="17">
        <v>145134000</v>
      </c>
      <c r="E9" s="18"/>
      <c r="F9" s="15">
        <v>14780889.052076118</v>
      </c>
      <c r="G9" s="15">
        <v>17826122.166990038</v>
      </c>
      <c r="H9" s="15">
        <v>17084143.348358624</v>
      </c>
      <c r="I9" s="15">
        <v>16366028.240548378</v>
      </c>
      <c r="J9" s="15">
        <v>15885629.978280554</v>
      </c>
      <c r="K9" s="15">
        <v>15301958.622988071</v>
      </c>
      <c r="L9" s="15">
        <v>14700767.765930634</v>
      </c>
      <c r="M9" s="15">
        <v>14124678.04151373</v>
      </c>
      <c r="N9" s="15">
        <v>13504494.941140432</v>
      </c>
      <c r="O9" s="15">
        <v>12969848.167267216</v>
      </c>
      <c r="P9" s="16">
        <v>12435173.260614783</v>
      </c>
    </row>
    <row r="10" spans="3:16" ht="15.5" x14ac:dyDescent="0.35">
      <c r="C10" s="34" t="s">
        <v>36</v>
      </c>
      <c r="D10" s="17">
        <v>145134000</v>
      </c>
      <c r="E10" s="18"/>
      <c r="F10" s="15">
        <v>19355738.279185828</v>
      </c>
      <c r="G10" s="15">
        <v>23262675.87059265</v>
      </c>
      <c r="H10" s="15">
        <v>22135577.139373224</v>
      </c>
      <c r="I10" s="15">
        <v>21032342.118974976</v>
      </c>
      <c r="J10" s="15">
        <v>20166823.944119144</v>
      </c>
      <c r="K10" s="15">
        <v>19198032.676238656</v>
      </c>
      <c r="L10" s="15">
        <v>18211721.906593204</v>
      </c>
      <c r="M10" s="15">
        <v>17250512.269588303</v>
      </c>
      <c r="N10" s="15">
        <v>16245209.256626992</v>
      </c>
      <c r="O10" s="15">
        <v>15325442.570165772</v>
      </c>
      <c r="P10" s="16">
        <v>14405647.750925329</v>
      </c>
    </row>
    <row r="11" spans="3:16" ht="16" thickBot="1" x14ac:dyDescent="0.4">
      <c r="C11" s="19" t="s">
        <v>2</v>
      </c>
      <c r="D11" s="20">
        <v>111917000</v>
      </c>
      <c r="E11" s="21">
        <f>75749311.1161111+17818040</f>
        <v>93567351.1161111</v>
      </c>
      <c r="F11" s="22">
        <v>19787184.863468226</v>
      </c>
      <c r="G11" s="22">
        <v>19307529.198734682</v>
      </c>
      <c r="H11" s="22">
        <v>18091647.72223907</v>
      </c>
      <c r="I11" s="22">
        <v>16898863.437564608</v>
      </c>
      <c r="J11" s="22">
        <v>16446144.065685</v>
      </c>
      <c r="K11" s="22">
        <v>15600860.163016945</v>
      </c>
      <c r="L11" s="22">
        <v>14652404.862705516</v>
      </c>
      <c r="M11" s="22">
        <v>13746294.563718578</v>
      </c>
      <c r="N11" s="22">
        <v>12680400.603193205</v>
      </c>
      <c r="O11" s="22">
        <v>11898334.02383629</v>
      </c>
      <c r="P11" s="23">
        <v>959870.0765993516</v>
      </c>
    </row>
    <row r="12" spans="3:16" ht="16" thickBot="1" x14ac:dyDescent="0.4"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3:16" ht="15.5" x14ac:dyDescent="0.35">
      <c r="C13" s="47" t="s">
        <v>6</v>
      </c>
      <c r="D13" s="48"/>
      <c r="E13" s="31" t="s">
        <v>8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3:16" ht="15.5" x14ac:dyDescent="0.35">
      <c r="C14" s="24" t="s">
        <v>0</v>
      </c>
      <c r="D14" s="29">
        <f t="shared" ref="D14:D20" si="0">NPV($D$2,E5:P5)</f>
        <v>142480377.53525573</v>
      </c>
      <c r="E14" s="32">
        <v>142480377.53525573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3:16" ht="15.5" x14ac:dyDescent="0.35">
      <c r="C15" s="24" t="s">
        <v>1</v>
      </c>
      <c r="D15" s="29">
        <f t="shared" si="0"/>
        <v>790168458.12457299</v>
      </c>
      <c r="E15" s="32">
        <v>836300298.8769629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3:16" ht="15.5" x14ac:dyDescent="0.35">
      <c r="C16" s="24" t="s">
        <v>12</v>
      </c>
      <c r="D16" s="29">
        <f t="shared" si="0"/>
        <v>148924781.91567242</v>
      </c>
      <c r="E16" s="32">
        <v>147235844.47852689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3:16" ht="15.5" x14ac:dyDescent="0.35">
      <c r="C17" s="24" t="s">
        <v>11</v>
      </c>
      <c r="D17" s="29">
        <f t="shared" si="0"/>
        <v>189958426.06362972</v>
      </c>
      <c r="E17" s="32"/>
      <c r="F17" s="36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3:16" ht="15.5" x14ac:dyDescent="0.35">
      <c r="C18" s="33" t="s">
        <v>37</v>
      </c>
      <c r="D18" s="29">
        <f t="shared" si="0"/>
        <v>114813700.0915626</v>
      </c>
      <c r="E18" s="32"/>
      <c r="F18" s="36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3:16" ht="15.5" x14ac:dyDescent="0.35">
      <c r="C19" s="33" t="s">
        <v>38</v>
      </c>
      <c r="D19" s="29">
        <f t="shared" si="0"/>
        <v>144859451.24327374</v>
      </c>
      <c r="E19" s="32"/>
      <c r="F19" s="36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3:16" ht="16" thickBot="1" x14ac:dyDescent="0.4">
      <c r="C20" s="25" t="s">
        <v>2</v>
      </c>
      <c r="D20" s="30">
        <f t="shared" si="0"/>
        <v>195843712.05019733</v>
      </c>
      <c r="E20" s="32">
        <v>189471586.40567449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3:16" ht="16" thickBot="1" x14ac:dyDescent="0.4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3:16" ht="15.5" x14ac:dyDescent="0.35">
      <c r="C22" s="47" t="s">
        <v>7</v>
      </c>
      <c r="D22" s="49"/>
      <c r="E22" s="31" t="s">
        <v>8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3:16" ht="15.5" x14ac:dyDescent="0.35">
      <c r="C23" s="24" t="s">
        <v>0</v>
      </c>
      <c r="D23" s="26">
        <f>AVERAGE(G5:P5)</f>
        <v>19828849.301996954</v>
      </c>
      <c r="E23" s="32">
        <v>19828849.301996954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3:16" ht="15.5" x14ac:dyDescent="0.35">
      <c r="C24" s="24" t="s">
        <v>1</v>
      </c>
      <c r="D24" s="26">
        <f>AVERAGE(E6:P6)</f>
        <v>101512364.21278115</v>
      </c>
      <c r="E24" s="32">
        <v>106317502.54611449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3:16" ht="15.5" x14ac:dyDescent="0.35">
      <c r="C25" s="24" t="s">
        <v>12</v>
      </c>
      <c r="D25" s="26">
        <f>AVERAGE(F7:P7)</f>
        <v>19451582.607622623</v>
      </c>
      <c r="E25" s="32">
        <v>19255641.616368309</v>
      </c>
      <c r="F25" s="35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3:16" ht="15.5" x14ac:dyDescent="0.35">
      <c r="C26" s="24" t="s">
        <v>11</v>
      </c>
      <c r="D26" s="26">
        <f>AVERAGE(G8:P8)</f>
        <v>24413812.078283001</v>
      </c>
      <c r="E26" s="32"/>
      <c r="F26" s="35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3:16" ht="15.5" x14ac:dyDescent="0.35">
      <c r="C27" s="33" t="s">
        <v>37</v>
      </c>
      <c r="D27" s="26">
        <f>AVERAGE(G9:P9)</f>
        <v>15019884.453363245</v>
      </c>
      <c r="E27" s="32"/>
      <c r="F27" s="35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3:16" ht="15.5" x14ac:dyDescent="0.35">
      <c r="C28" s="33" t="s">
        <v>38</v>
      </c>
      <c r="D28" s="26">
        <f>AVERAGE(G10:P10)</f>
        <v>18723398.550319828</v>
      </c>
      <c r="E28" s="32"/>
      <c r="F28" s="35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3:16" ht="16" thickBot="1" x14ac:dyDescent="0.4">
      <c r="C29" s="25" t="s">
        <v>2</v>
      </c>
      <c r="D29" s="43">
        <f>AVERAGE(E11:P11)</f>
        <v>21136407.058072716</v>
      </c>
      <c r="E29" s="32">
        <v>20406521.416722503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</sheetData>
  <mergeCells count="3">
    <mergeCell ref="E3:P3"/>
    <mergeCell ref="C13:D13"/>
    <mergeCell ref="C22:D22"/>
  </mergeCells>
  <phoneticPr fontId="4" type="noConversion"/>
  <pageMargins left="0.7" right="0.7" top="0.75" bottom="0.75" header="0.3" footer="0.3"/>
  <pageSetup scale="46" orientation="landscape" r:id="rId1"/>
  <headerFooter>
    <oddHeader>&amp;RCase No. 2026-00001
Exhibit NMC-R3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73B3-B65F-4433-9ACB-C75D5888C11F}">
  <dimension ref="C3:J10"/>
  <sheetViews>
    <sheetView zoomScaleNormal="100" workbookViewId="0">
      <selection activeCell="I10" sqref="I10"/>
    </sheetView>
  </sheetViews>
  <sheetFormatPr defaultRowHeight="14.5" x14ac:dyDescent="0.35"/>
  <cols>
    <col min="3" max="3" width="18.90625" bestFit="1" customWidth="1"/>
    <col min="4" max="4" width="13.453125" bestFit="1" customWidth="1"/>
    <col min="5" max="5" width="14.1796875" bestFit="1" customWidth="1"/>
    <col min="6" max="6" width="12.6328125" bestFit="1" customWidth="1"/>
    <col min="7" max="7" width="12.08984375" bestFit="1" customWidth="1"/>
    <col min="8" max="8" width="60.6328125" customWidth="1"/>
    <col min="9" max="9" width="23.26953125" bestFit="1" customWidth="1"/>
    <col min="10" max="10" width="22.6328125" bestFit="1" customWidth="1"/>
  </cols>
  <sheetData>
    <row r="3" spans="3:10" ht="52" x14ac:dyDescent="0.35">
      <c r="C3" s="37"/>
      <c r="D3" s="38" t="s">
        <v>13</v>
      </c>
      <c r="E3" s="38" t="s">
        <v>14</v>
      </c>
      <c r="F3" s="38" t="s">
        <v>15</v>
      </c>
      <c r="G3" s="38" t="s">
        <v>16</v>
      </c>
      <c r="H3" s="39" t="s">
        <v>17</v>
      </c>
      <c r="I3" s="39" t="s">
        <v>18</v>
      </c>
      <c r="J3" s="39" t="s">
        <v>19</v>
      </c>
    </row>
    <row r="4" spans="3:10" x14ac:dyDescent="0.35">
      <c r="C4" s="40" t="s">
        <v>0</v>
      </c>
      <c r="D4" s="41">
        <f>Sheet1!D14</f>
        <v>142480377.53525573</v>
      </c>
      <c r="E4" s="41">
        <f>Sheet1!E14</f>
        <v>142480377.53525573</v>
      </c>
      <c r="F4" s="41">
        <f>Sheet1!D23*0.5</f>
        <v>9914424.6509984769</v>
      </c>
      <c r="G4" s="41">
        <f>Sheet1!E23*0.5</f>
        <v>9914424.6509984769</v>
      </c>
      <c r="H4" s="42" t="s">
        <v>20</v>
      </c>
      <c r="I4" s="37" t="s">
        <v>21</v>
      </c>
      <c r="J4" s="37" t="s">
        <v>22</v>
      </c>
    </row>
    <row r="5" spans="3:10" x14ac:dyDescent="0.35">
      <c r="C5" s="40" t="s">
        <v>1</v>
      </c>
      <c r="D5" s="41">
        <f>Sheet1!D15</f>
        <v>790168458.12457299</v>
      </c>
      <c r="E5" s="41">
        <f>Sheet1!E15</f>
        <v>836300298.8769629</v>
      </c>
      <c r="F5" s="41">
        <f>Sheet1!D24*0.5</f>
        <v>50756182.106390573</v>
      </c>
      <c r="G5" s="41">
        <f>Sheet1!E24*0.5</f>
        <v>53158751.273057245</v>
      </c>
      <c r="H5" s="42" t="s">
        <v>23</v>
      </c>
      <c r="I5" s="37" t="s">
        <v>24</v>
      </c>
      <c r="J5" s="37" t="s">
        <v>25</v>
      </c>
    </row>
    <row r="6" spans="3:10" ht="26.5" x14ac:dyDescent="0.35">
      <c r="C6" s="40" t="s">
        <v>26</v>
      </c>
      <c r="D6" s="41">
        <f>Sheet1!D16</f>
        <v>148924781.91567242</v>
      </c>
      <c r="E6" s="41">
        <f>Sheet1!E16</f>
        <v>147235844.47852689</v>
      </c>
      <c r="F6" s="41">
        <f>Sheet1!D25*0.5</f>
        <v>9725791.3038113117</v>
      </c>
      <c r="G6" s="41">
        <f>Sheet1!E25*0.5</f>
        <v>9627820.8081841543</v>
      </c>
      <c r="H6" s="42" t="s">
        <v>27</v>
      </c>
      <c r="I6" s="37" t="s">
        <v>28</v>
      </c>
      <c r="J6" s="37" t="s">
        <v>29</v>
      </c>
    </row>
    <row r="7" spans="3:10" x14ac:dyDescent="0.35">
      <c r="C7" s="40" t="s">
        <v>30</v>
      </c>
      <c r="D7" s="41">
        <f>Sheet1!D17</f>
        <v>189958426.06362972</v>
      </c>
      <c r="E7" s="41">
        <f>Sheet1!E17</f>
        <v>0</v>
      </c>
      <c r="F7" s="41">
        <f>Sheet1!D26*0.5</f>
        <v>12206906.0391415</v>
      </c>
      <c r="G7" s="41">
        <f>Sheet1!E26*0.5</f>
        <v>0</v>
      </c>
      <c r="H7" s="42" t="s">
        <v>31</v>
      </c>
      <c r="I7" s="42" t="s">
        <v>42</v>
      </c>
      <c r="J7" s="37" t="s">
        <v>21</v>
      </c>
    </row>
    <row r="8" spans="3:10" x14ac:dyDescent="0.35">
      <c r="C8" s="40" t="s">
        <v>39</v>
      </c>
      <c r="D8" s="41">
        <f>Sheet1!D18</f>
        <v>114813700.0915626</v>
      </c>
      <c r="E8" s="41">
        <f>Sheet1!E18</f>
        <v>0</v>
      </c>
      <c r="F8" s="41">
        <f>Sheet1!D27*0.5</f>
        <v>7509942.2266816227</v>
      </c>
      <c r="G8" s="41">
        <f>Sheet1!E27*0.5</f>
        <v>0</v>
      </c>
      <c r="H8" s="42" t="s">
        <v>41</v>
      </c>
      <c r="I8" s="42" t="s">
        <v>43</v>
      </c>
      <c r="J8" s="37" t="s">
        <v>21</v>
      </c>
    </row>
    <row r="9" spans="3:10" x14ac:dyDescent="0.35">
      <c r="C9" s="40" t="s">
        <v>40</v>
      </c>
      <c r="D9" s="41">
        <f>Sheet1!D19</f>
        <v>144859451.24327374</v>
      </c>
      <c r="E9" s="41">
        <f>Sheet1!E19</f>
        <v>0</v>
      </c>
      <c r="F9" s="41">
        <f>Sheet1!D28*0.5</f>
        <v>9361699.275159914</v>
      </c>
      <c r="G9" s="41">
        <f>Sheet1!E28*0.5</f>
        <v>0</v>
      </c>
      <c r="H9" s="42" t="s">
        <v>41</v>
      </c>
      <c r="I9" s="42" t="s">
        <v>44</v>
      </c>
      <c r="J9" s="37" t="s">
        <v>21</v>
      </c>
    </row>
    <row r="10" spans="3:10" x14ac:dyDescent="0.35">
      <c r="C10" s="40" t="s">
        <v>2</v>
      </c>
      <c r="D10" s="41">
        <f>Sheet1!D20</f>
        <v>195843712.05019733</v>
      </c>
      <c r="E10" s="41">
        <f>Sheet1!E20</f>
        <v>189471586.40567449</v>
      </c>
      <c r="F10" s="41">
        <f>Sheet1!D29*0.5</f>
        <v>10568203.529036358</v>
      </c>
      <c r="G10" s="41">
        <f>Sheet1!E29*0.5</f>
        <v>10203260.708361251</v>
      </c>
      <c r="H10" s="42" t="s">
        <v>32</v>
      </c>
      <c r="I10" s="37" t="s">
        <v>33</v>
      </c>
      <c r="J10" s="37" t="s">
        <v>34</v>
      </c>
    </row>
  </sheetData>
  <pageMargins left="0.7" right="0.7" top="0.75" bottom="0.75" header="0.3" footer="0.3"/>
  <pageSetup scale="46" orientation="landscape" r:id="rId1"/>
  <headerFooter>
    <oddHeader>&amp;RCase No. 2026-00001
Exhibit NMC-R3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Q5REFCNzE3LTkyRTUtNEUwRi1BNzAyLUI5NzU4NEMzQjQ2Q308L2lkPjxWYWxpZD50cnVlPC9WYWxpZD48aXRlbT48c2lzbCBzaXNsVmVyc2lvbj0iMCIgcG9saWN5PSJlOWMwYjhkNy1iZGI0LTRmZDMtYjYyYS1mNTAzMjdhYWVmY2UiIG9yaWdpbj0idXNlclNlbGVjdGVkIj48ZWxlbWVudCB1aWQ9ImRmMDYxYzU4LWJjMDYtNDFmNy1hM2YyLWNlZmE2MjQ1MTdjMSIgdmFsdWU9IiIgeG1sbnM9Imh0dHA6Ly93d3cuYm9sZG9uamFtZXMuY29tLzIwMDgvMDEvc2llL2ludGVybmFsL2xhYmVsIiAvPjxlbGVtZW50IHVpZD0iNGZjODM0NzAtMGI2MS00MzU1LTk2ZWMtOGM4NzAxZjEwMTcxIiB2YWx1ZT0iIiB4bWxucz0iaHR0cDovL3d3dy5ib2xkb25qYW1lcy5jb20vMjAwOC8wMS9zaWUvaW50ZXJuYWwvbGFiZWwiIC8+PGVsZW1lbnQgdWlkPSJiNzYwYWRhNS0xMmJlLTRhOTktOWM1OC1lMzg2NTU3ODdlMzMiIHZhbHVlPSIiIHhtbG5zPSJodHRwOi8vd3d3LmJvbGRvbmphbWVzLmNvbS8yMDA4LzAxL3NpZS9pbnRlcm5hbC9sYWJlbCIgLz48ZWxlbWVudCB1aWQ9IjQ3MjU3NTk4LTBjODItNDQwMi05MDIyLWRjMTNkNTRhYWY1MyIgdmFsdWU9IiIgeG1sbnM9Imh0dHA6Ly93d3cuYm9sZG9uamFtZXMuY29tLzIwMDgvMDEvc2llL2ludGVybmFsL2xhYmVsIiAvPjwvc2lzbD48VXNlck5hbWU+Q09SUFxzMzExNzM1PC9Vc2VyTmFtZT48RGF0ZVRpbWU+MTAvMTQvMjAyNSA2OjU5OjMzIFBNPC9EYXRlVGltZT48TGFiZWxTdHJpbmc+QUVQIENvbmZpZGVudGlhbCBTcGVjaWFsIEhhbmRsaW5nPC9MYWJlbFN0cmluZz48L2l0ZW0+PGl0ZW0+PHNpc2wgc2lzbFZlcnNpb249IjAiIHBvbGljeT0iZTljMGI4ZDctYmRiNC00ZmQzLWI2MmEtZjUwMzI3YWFlZmNlIiBvcmlnaW49InVzZXJTZWxlY3RlZCI+PGVsZW1lbnQgdWlkPSI5MzZlMjJkNS00NWE3LTRjYjctOTVhYi0xYWE4YzdjODg3ODkiIHZhbHVlPSIiIHhtbG5zPSJodHRwOi8vd3d3LmJvbGRvbmphbWVzLmNvbS8yMDA4LzAxL3NpZS9pbnRlcm5hbC9sYWJlbCIgLz48ZWxlbWVudCB1aWQ9ImQxNGY1YzM2LWY0NGEtNDMxNS1iNDM4LTAwNWNmZThmMDY5ZiIgdmFsdWU9IiIgeG1sbnM9Imh0dHA6Ly93d3cuYm9sZG9uamFtZXMuY29tLzIwMDgvMDEvc2llL2ludGVybmFsL2xhYmVsIiAvPjwvc2lzbD48VXNlck5hbWU+Q09SUFxzMzExNzM1PC9Vc2VyTmFtZT48RGF0ZVRpbWU+Mi81LzIwMjYgMTo1MzowOSBQTTwvRGF0ZVRpbWU+PExhYmVsU3RyaW5nPlVuY2F0ZWdvcml6ZWQ8L0xhYmVsU3RyaW5nPjwvaXRlbT48L2xhYmVsSGlzdG9yeT4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WSBzxNyQuLS7paaoDajXOhVOgnYn6IcEJCK4c3ovjn0=</DigestValue>
      </Reference>
      <Reference URI="#CLASSIFICATIONHISTORY">
        <DigestMethod Algorithm="http://www.w3.org/2001/04/xmlenc#sha256"/>
        <DigestValue>fxgH3UOlnpTEQvSD4IwmBy9vWzZ2NB7Onz2v26EUGFc=</DigestValue>
      </Reference>
    </SignedInfo>
    <SignatureValue>F+f9OH0bu5mHCl3tFroF7w3BGRtnQ0QAG9LZN2ljN+Ua6arqgv4+ypR5LqVMmkHWgWzpm9h6yWUxWIAtdmK4tA==</SignatureValue>
    <Object Id="CLASSIFICATIONHISTORY">
      <ArrayOfString xmlns:xsd="http://www.w3.org/2001/XMLSchema" xmlns:xsi="http://www.w3.org/2001/XMLSchema-instance" xmlns="">
        <string>xJc/8UiSORwBFRX0ndqMNlGo4hsI2l/l</string>
      </ArrayOfString>
    </Object>
  </Signatur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49DAB717-92E5-4E0F-A702-B97584C3B46C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C54DCEFC-C29D-4286-B981-B7B8C49CF05D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f88ffb1c-9230-4705-a789-27bae69f5829"/>
    <ds:schemaRef ds:uri="http://schemas.microsoft.com/office/2006/documentManagement/types"/>
    <ds:schemaRef ds:uri="http://schemas.openxmlformats.org/package/2006/metadata/core-properties"/>
    <ds:schemaRef ds:uri="b6888f76-1100-40b0-929b-1efe9044426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85B2309-B3AA-41FE-8228-2D7167F0B7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73991C1-63CD-4BE3-9EDB-C34ABBAAF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149701E-8499-4A91-B37B-F0336B89C04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Table for Testimony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 Coon</dc:creator>
  <cp:keywords/>
  <cp:lastModifiedBy>Nicole M Coon</cp:lastModifiedBy>
  <cp:lastPrinted>2026-06-09T14:42:02Z</cp:lastPrinted>
  <dcterms:created xsi:type="dcterms:W3CDTF">2025-10-14T18:38:32Z</dcterms:created>
  <dcterms:modified xsi:type="dcterms:W3CDTF">2026-06-09T20:01:21Z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a00eb329-f87d-4447-a0d8-3543639d530e</vt:lpwstr>
  </property>
  <property fmtid="{D5CDD505-2E9C-101B-9397-08002B2CF9AE}" pid="3" name="bjClsUserRVM">
    <vt:lpwstr>[]</vt:lpwstr>
  </property>
  <property fmtid="{D5CDD505-2E9C-101B-9397-08002B2CF9AE}" pid="4" name="bjSaver">
    <vt:lpwstr>6EXY9LX7ilsWkf3BL9EUn8v8dtUUsOWL</vt:lpwstr>
  </property>
  <property fmtid="{D5CDD505-2E9C-101B-9397-08002B2CF9AE}" pid="5" name="MSIP_Label_574d496c-7ac4-4b13-81fd-698eca66b217_Enabled">
    <vt:lpwstr>true</vt:lpwstr>
  </property>
  <property fmtid="{D5CDD505-2E9C-101B-9397-08002B2CF9AE}" pid="6" name="MSIP_Label_574d496c-7ac4-4b13-81fd-698eca66b217_SetDate">
    <vt:lpwstr>2026-02-04T18:52:27Z</vt:lpwstr>
  </property>
  <property fmtid="{D5CDD505-2E9C-101B-9397-08002B2CF9AE}" pid="7" name="MSIP_Label_574d496c-7ac4-4b13-81fd-698eca66b217_Method">
    <vt:lpwstr>Privileged</vt:lpwstr>
  </property>
  <property fmtid="{D5CDD505-2E9C-101B-9397-08002B2CF9AE}" pid="8" name="MSIP_Label_574d496c-7ac4-4b13-81fd-698eca66b217_Name">
    <vt:lpwstr>Uncategorized</vt:lpwstr>
  </property>
  <property fmtid="{D5CDD505-2E9C-101B-9397-08002B2CF9AE}" pid="9" name="MSIP_Label_574d496c-7ac4-4b13-81fd-698eca66b217_SiteId">
    <vt:lpwstr>15f3c881-6b03-4ff6-8559-77bf5177818f</vt:lpwstr>
  </property>
  <property fmtid="{D5CDD505-2E9C-101B-9397-08002B2CF9AE}" pid="10" name="MSIP_Label_574d496c-7ac4-4b13-81fd-698eca66b217_ActionId">
    <vt:lpwstr>4646e617-a636-4c44-a265-0b56223ffe43</vt:lpwstr>
  </property>
  <property fmtid="{D5CDD505-2E9C-101B-9397-08002B2CF9AE}" pid="11" name="MSIP_Label_574d496c-7ac4-4b13-81fd-698eca66b217_ContentBits">
    <vt:lpwstr>0</vt:lpwstr>
  </property>
  <property fmtid="{D5CDD505-2E9C-101B-9397-08002B2CF9AE}" pid="12" name="MSIP_Label_574d496c-7ac4-4b13-81fd-698eca66b217_Tag">
    <vt:lpwstr>10, 0, 1, 1</vt:lpwstr>
  </property>
  <property fmtid="{D5CDD505-2E9C-101B-9397-08002B2CF9AE}" pid="13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4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15" name="bjDocumentSecurityLabel">
    <vt:lpwstr>Uncategorized</vt:lpwstr>
  </property>
  <property fmtid="{D5CDD505-2E9C-101B-9397-08002B2CF9AE}" pid="16" name="bjpmDocIH">
    <vt:lpwstr>9NdFsjVERFzU54EWMO8KSTrTLfpJD/2q</vt:lpwstr>
  </property>
  <property fmtid="{D5CDD505-2E9C-101B-9397-08002B2CF9AE}" pid="17" name="bjLabelHistoryID">
    <vt:lpwstr>{49DAB717-92E5-4E0F-A702-B97584C3B46C}</vt:lpwstr>
  </property>
  <property fmtid="{D5CDD505-2E9C-101B-9397-08002B2CF9AE}" pid="18" name="ContentTypeId">
    <vt:lpwstr>0x0101004DF805D1E1DA4A49A223477D3B105720</vt:lpwstr>
  </property>
  <property fmtid="{D5CDD505-2E9C-101B-9397-08002B2CF9AE}" pid="19" name="MediaServiceImageTags">
    <vt:lpwstr/>
  </property>
</Properties>
</file>