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hild\Childers &amp; Baxter Dropbox\CLIENTS\Sierra Club\Kentucky Power\2026-00001 Mitchell\"/>
    </mc:Choice>
  </mc:AlternateContent>
  <xr:revisionPtr revIDLastSave="0" documentId="8_{14099287-8599-454D-8DFA-281C7B3D447C}" xr6:coauthVersionLast="47" xr6:coauthVersionMax="47" xr10:uidLastSave="{00000000-0000-0000-0000-000000000000}"/>
  <bookViews>
    <workbookView xWindow="16690" yWindow="-4050" windowWidth="25820" windowHeight="15500" xr2:uid="{00000000-000D-0000-FFFF-FFFF00000000}"/>
  </bookViews>
  <sheets>
    <sheet name="CAPEX" sheetId="2" r:id="rId1"/>
    <sheet name="Librar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2" l="1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G29" i="1" l="1"/>
  <c r="D4" i="2" s="1"/>
  <c r="G28" i="1"/>
  <c r="E4" i="2" l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D8" i="2" s="1"/>
  <c r="D8" i="2"/>
  <c r="AC8" i="2" l="1"/>
  <c r="AC11" i="2" s="1"/>
  <c r="AC12" i="2" s="1"/>
  <c r="AC13" i="2" s="1"/>
  <c r="H8" i="2"/>
  <c r="H11" i="2" s="1"/>
  <c r="H12" i="2" s="1"/>
  <c r="H13" i="2" s="1"/>
  <c r="Y8" i="2"/>
  <c r="Z8" i="2"/>
  <c r="Z11" i="2" s="1"/>
  <c r="Z12" i="2" s="1"/>
  <c r="Z13" i="2" s="1"/>
  <c r="L8" i="2"/>
  <c r="K8" i="2"/>
  <c r="T8" i="2"/>
  <c r="T11" i="2" s="1"/>
  <c r="T12" i="2" s="1"/>
  <c r="T13" i="2" s="1"/>
  <c r="F8" i="2"/>
  <c r="F11" i="2" s="1"/>
  <c r="F12" i="2" s="1"/>
  <c r="F13" i="2" s="1"/>
  <c r="AB8" i="2"/>
  <c r="N8" i="2"/>
  <c r="N11" i="2" s="1"/>
  <c r="N12" i="2" s="1"/>
  <c r="N13" i="2" s="1"/>
  <c r="X8" i="2"/>
  <c r="X11" i="2" s="1"/>
  <c r="X12" i="2" s="1"/>
  <c r="X13" i="2" s="1"/>
  <c r="V8" i="2"/>
  <c r="V11" i="2" s="1"/>
  <c r="V12" i="2" s="1"/>
  <c r="V13" i="2" s="1"/>
  <c r="Q8" i="2"/>
  <c r="Q11" i="2" s="1"/>
  <c r="Q12" i="2" s="1"/>
  <c r="Q13" i="2" s="1"/>
  <c r="P8" i="2"/>
  <c r="P11" i="2" s="1"/>
  <c r="P12" i="2" s="1"/>
  <c r="P13" i="2" s="1"/>
  <c r="J8" i="2"/>
  <c r="J11" i="2" s="1"/>
  <c r="J12" i="2" s="1"/>
  <c r="J13" i="2" s="1"/>
  <c r="I8" i="2"/>
  <c r="I11" i="2" s="1"/>
  <c r="I12" i="2" s="1"/>
  <c r="I13" i="2" s="1"/>
  <c r="AA8" i="2"/>
  <c r="AA11" i="2" s="1"/>
  <c r="AA12" i="2" s="1"/>
  <c r="AA13" i="2" s="1"/>
  <c r="R8" i="2"/>
  <c r="E8" i="2"/>
  <c r="E9" i="2" s="1"/>
  <c r="S8" i="2"/>
  <c r="S11" i="2" s="1"/>
  <c r="S12" i="2" s="1"/>
  <c r="S13" i="2" s="1"/>
  <c r="M8" i="2"/>
  <c r="M9" i="2" s="1"/>
  <c r="G8" i="2"/>
  <c r="G9" i="2" s="1"/>
  <c r="U8" i="2"/>
  <c r="U11" i="2" s="1"/>
  <c r="U12" i="2" s="1"/>
  <c r="U13" i="2" s="1"/>
  <c r="O8" i="2"/>
  <c r="O11" i="2" s="1"/>
  <c r="O12" i="2" s="1"/>
  <c r="O13" i="2" s="1"/>
  <c r="W8" i="2"/>
  <c r="W11" i="2" s="1"/>
  <c r="W12" i="2" s="1"/>
  <c r="W13" i="2" s="1"/>
  <c r="E11" i="2"/>
  <c r="E12" i="2" s="1"/>
  <c r="E13" i="2" s="1"/>
  <c r="Y11" i="2"/>
  <c r="Y12" i="2" s="1"/>
  <c r="Y13" i="2" s="1"/>
  <c r="Y9" i="2"/>
  <c r="Z9" i="2"/>
  <c r="L11" i="2"/>
  <c r="L12" i="2" s="1"/>
  <c r="L13" i="2" s="1"/>
  <c r="L9" i="2"/>
  <c r="D11" i="2"/>
  <c r="D12" i="2" s="1"/>
  <c r="D13" i="2" s="1"/>
  <c r="D9" i="2"/>
  <c r="R11" i="2"/>
  <c r="R12" i="2" s="1"/>
  <c r="R13" i="2" s="1"/>
  <c r="R9" i="2"/>
  <c r="K11" i="2"/>
  <c r="K12" i="2" s="1"/>
  <c r="K13" i="2" s="1"/>
  <c r="K9" i="2"/>
  <c r="AB11" i="2"/>
  <c r="AB12" i="2" s="1"/>
  <c r="AB13" i="2" s="1"/>
  <c r="AB9" i="2"/>
  <c r="AD11" i="2"/>
  <c r="AD12" i="2" s="1"/>
  <c r="AD13" i="2" s="1"/>
  <c r="AD9" i="2"/>
  <c r="AC9" i="2" l="1"/>
  <c r="T9" i="2"/>
  <c r="H9" i="2"/>
  <c r="Q9" i="2"/>
  <c r="P9" i="2"/>
  <c r="U9" i="2"/>
  <c r="M11" i="2"/>
  <c r="M12" i="2" s="1"/>
  <c r="M13" i="2" s="1"/>
  <c r="O9" i="2"/>
  <c r="F9" i="2"/>
  <c r="G11" i="2"/>
  <c r="G12" i="2" s="1"/>
  <c r="G13" i="2" s="1"/>
  <c r="S9" i="2"/>
  <c r="AA9" i="2"/>
  <c r="W9" i="2"/>
  <c r="X9" i="2"/>
  <c r="I9" i="2"/>
  <c r="V9" i="2"/>
  <c r="J9" i="2"/>
  <c r="N9" i="2"/>
</calcChain>
</file>

<file path=xl/sharedStrings.xml><?xml version="1.0" encoding="utf-8"?>
<sst xmlns="http://schemas.openxmlformats.org/spreadsheetml/2006/main" count="54" uniqueCount="47">
  <si>
    <t>Generating Unit Annual Capital and Life Extension Costs Analysis</t>
  </si>
  <si>
    <t>Final report on modeling aging-related capital and O&amp;M Costs</t>
  </si>
  <si>
    <t>Sargent &amp; Lundy (Dec  2019)</t>
  </si>
  <si>
    <t>https://www.eia.gov/analysis/studies/powerplants/generationcost/pdf/full_report.pdf</t>
  </si>
  <si>
    <t>Table 3.3 -- Coal Steam CAPEX Results - All MW, All Capacity Factors</t>
  </si>
  <si>
    <t>Net Total CAPEX (2017 $/kW-year)</t>
  </si>
  <si>
    <t>Kentucky Power Co</t>
  </si>
  <si>
    <t>Mitchell</t>
  </si>
  <si>
    <t>MW</t>
  </si>
  <si>
    <t>Operating year</t>
  </si>
  <si>
    <t>Age</t>
  </si>
  <si>
    <t>$/kW-yr (years 50-60)</t>
  </si>
  <si>
    <t>New Value - with FGD*</t>
  </si>
  <si>
    <t>Existing EMM Value</t>
  </si>
  <si>
    <t>New Value - no FGD*</t>
  </si>
  <si>
    <t>* calculated from the following regression equation to the midpoint of the given age band:</t>
  </si>
  <si>
    <t xml:space="preserve">where FGD = 1 if plant has FGD; zero otherwise </t>
  </si>
  <si>
    <t>EIA 860</t>
  </si>
  <si>
    <t>FGD?</t>
  </si>
  <si>
    <t>years</t>
  </si>
  <si>
    <t>Sustaining CapEx</t>
  </si>
  <si>
    <t>2017 $/kW-yr</t>
  </si>
  <si>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</si>
  <si>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</si>
  <si>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</si>
  <si>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</si>
  <si>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</si>
  <si>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2026-04-28 2:15 pm CDT</t>
  </si>
  <si>
    <t>GDPCTPI</t>
  </si>
  <si>
    <t>Gross Domestic Product: Chain-type Price Index, Index 2017=100, Annual, Seasonally Adjusted</t>
  </si>
  <si>
    <t>observation_date</t>
  </si>
  <si>
    <t>Table 3-5 --Coal Steam O&amp;M Comparison with Existing EMM</t>
  </si>
  <si>
    <t>Coal steam dataset results - all plants</t>
  </si>
  <si>
    <t>500 MW - 1000 MW</t>
  </si>
  <si>
    <t>Fixed O&amp;M (2017 $/kW-yr)</t>
  </si>
  <si>
    <t>Variable O&amp;M (2017 $/kW-yr)*</t>
  </si>
  <si>
    <t>Variable O&amp;M (2017 $/kW-yr)**</t>
  </si>
  <si>
    <t>Total O&amp;M (2017 $/kW-yr)**</t>
  </si>
  <si>
    <t>* Fixed and variable split is estimated using the existing EMM variable O&amp;M costs of $1.78/MWh</t>
  </si>
  <si>
    <t>** Calculated at the coal steam dataset average capacity factor of 59%</t>
  </si>
  <si>
    <r>
      <t xml:space="preserve">Annual capex spending in 2017 $/kW-yr = </t>
    </r>
    <r>
      <rPr>
        <b/>
        <i/>
        <sz val="11"/>
        <color theme="1"/>
        <rFont val="Calibri"/>
        <family val="2"/>
        <scheme val="minor"/>
      </rPr>
      <t>16.53 + (0.126 * age) + (5.68 * FGD)</t>
    </r>
  </si>
  <si>
    <t>2025 $/kW-yr</t>
  </si>
  <si>
    <t>2017 $ / year</t>
  </si>
  <si>
    <t>2025 $ / year</t>
  </si>
  <si>
    <t>million 2025 $ / year</t>
  </si>
  <si>
    <t>Mitchell 2 nameplate capacity</t>
  </si>
  <si>
    <t>Mitchell 2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</si>
</sst>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yyyy\-mm\-dd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7" fontId="5" fillId="0" borderId="0" xfId="2" applyNumberFormat="1" applyFont="1"/>
    <xf numFmtId="0" fontId="6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wrapText="1"/>
    </xf>
    <xf numFmtId="0" fontId="9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44" fontId="1" fillId="0" borderId="0" xfId="1" applyFont="1"/>
    <xf numFmtId="44" fontId="0" fillId="0" borderId="0" xfId="0" applyNumberForma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analysis/studies/powerplants/generationcost/pdf/full_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E724-7348-4274-9176-CBE1E19C409A}">
  <sheetPr>
    <tabColor theme="4" tint="-0.249977111117893"/>
  </sheetPr>
  <dimension ref="B2:AD17"/>
  <sheetViews>
    <sheetView tabSelected="1" workbookViewId="0"/>
  </sheetViews>
  <sheetFormatPr defaultRowHeight="15" x14ac:dyDescent="0.25"/>
  <cols>
    <col min="1" max="1" width="2.7109375" customWidth="1"/>
    <col min="2" max="2" width="26.42578125" bestFit="1" customWidth="1"/>
    <col min="3" max="3" width="13.85546875" style="2" bestFit="1" customWidth="1"/>
    <col min="4" max="5" width="12.5703125" bestFit="1" customWidth="1"/>
    <col min="6" max="6" width="13.85546875" bestFit="1" customWidth="1"/>
    <col min="7" max="17" width="12.5703125" bestFit="1" customWidth="1"/>
    <col min="18" max="18" width="15.140625" bestFit="1" customWidth="1"/>
    <col min="19" max="30" width="12.5703125" bestFit="1" customWidth="1"/>
  </cols>
  <sheetData>
    <row r="2" spans="2:30" x14ac:dyDescent="0.25">
      <c r="F2" s="16"/>
      <c r="R2" s="16"/>
    </row>
    <row r="3" spans="2:30" x14ac:dyDescent="0.25">
      <c r="D3" s="17">
        <v>2026</v>
      </c>
      <c r="E3" s="17">
        <v>2027</v>
      </c>
      <c r="F3" s="17">
        <v>2028</v>
      </c>
      <c r="G3" s="17">
        <v>2029</v>
      </c>
      <c r="H3" s="17">
        <v>2030</v>
      </c>
      <c r="I3" s="17">
        <v>2031</v>
      </c>
      <c r="J3" s="17">
        <v>2032</v>
      </c>
      <c r="K3" s="17">
        <v>2033</v>
      </c>
      <c r="L3" s="17">
        <v>2034</v>
      </c>
      <c r="M3" s="17">
        <v>2035</v>
      </c>
      <c r="N3" s="17">
        <v>2036</v>
      </c>
      <c r="O3" s="17">
        <v>2037</v>
      </c>
      <c r="P3" s="17">
        <v>2038</v>
      </c>
      <c r="Q3" s="17">
        <v>2039</v>
      </c>
      <c r="R3" s="17">
        <v>2040</v>
      </c>
      <c r="S3" s="17">
        <v>2041</v>
      </c>
      <c r="T3" s="17">
        <v>2042</v>
      </c>
      <c r="U3" s="17">
        <v>2043</v>
      </c>
      <c r="V3" s="17">
        <v>2044</v>
      </c>
      <c r="W3" s="17">
        <v>2045</v>
      </c>
      <c r="X3" s="17">
        <v>2046</v>
      </c>
      <c r="Y3" s="17">
        <v>2047</v>
      </c>
      <c r="Z3" s="17">
        <v>2048</v>
      </c>
      <c r="AA3" s="17">
        <v>2049</v>
      </c>
      <c r="AB3" s="17">
        <v>2050</v>
      </c>
      <c r="AC3" s="17">
        <v>2051</v>
      </c>
      <c r="AD3" s="17">
        <v>2052</v>
      </c>
    </row>
    <row r="4" spans="2:30" x14ac:dyDescent="0.25">
      <c r="B4" t="s">
        <v>46</v>
      </c>
      <c r="C4" s="2" t="s">
        <v>19</v>
      </c>
      <c r="D4" s="9">
        <f>Library!G29</f>
        <v>55</v>
      </c>
      <c r="E4" s="9">
        <f>D4+1</f>
        <v>56</v>
      </c>
      <c r="F4" s="9">
        <f t="shared" ref="F4:AD4" si="0">E4+1</f>
        <v>57</v>
      </c>
      <c r="G4" s="9">
        <f t="shared" si="0"/>
        <v>58</v>
      </c>
      <c r="H4" s="9">
        <f t="shared" si="0"/>
        <v>59</v>
      </c>
      <c r="I4" s="9">
        <f t="shared" si="0"/>
        <v>60</v>
      </c>
      <c r="J4" s="9">
        <f t="shared" si="0"/>
        <v>61</v>
      </c>
      <c r="K4" s="9">
        <f t="shared" si="0"/>
        <v>62</v>
      </c>
      <c r="L4" s="9">
        <f t="shared" si="0"/>
        <v>63</v>
      </c>
      <c r="M4" s="9">
        <f t="shared" si="0"/>
        <v>64</v>
      </c>
      <c r="N4" s="9">
        <f t="shared" si="0"/>
        <v>65</v>
      </c>
      <c r="O4" s="9">
        <f t="shared" si="0"/>
        <v>66</v>
      </c>
      <c r="P4" s="9">
        <f t="shared" si="0"/>
        <v>67</v>
      </c>
      <c r="Q4" s="9">
        <f t="shared" si="0"/>
        <v>68</v>
      </c>
      <c r="R4" s="9">
        <f t="shared" si="0"/>
        <v>69</v>
      </c>
      <c r="S4" s="9">
        <f t="shared" si="0"/>
        <v>70</v>
      </c>
      <c r="T4" s="9">
        <f t="shared" si="0"/>
        <v>71</v>
      </c>
      <c r="U4" s="9">
        <f t="shared" si="0"/>
        <v>72</v>
      </c>
      <c r="V4" s="9">
        <f t="shared" si="0"/>
        <v>73</v>
      </c>
      <c r="W4" s="9">
        <f t="shared" si="0"/>
        <v>74</v>
      </c>
      <c r="X4" s="9">
        <f t="shared" si="0"/>
        <v>75</v>
      </c>
      <c r="Y4" s="9">
        <f t="shared" si="0"/>
        <v>76</v>
      </c>
      <c r="Z4" s="9">
        <f t="shared" si="0"/>
        <v>77</v>
      </c>
      <c r="AA4" s="9">
        <f t="shared" si="0"/>
        <v>78</v>
      </c>
      <c r="AB4" s="9">
        <f t="shared" si="0"/>
        <v>79</v>
      </c>
      <c r="AC4" s="9">
        <f t="shared" si="0"/>
        <v>80</v>
      </c>
      <c r="AD4" s="9">
        <f t="shared" si="0"/>
        <v>81</v>
      </c>
    </row>
    <row r="5" spans="2:30" x14ac:dyDescent="0.25">
      <c r="B5" t="s">
        <v>45</v>
      </c>
      <c r="C5" s="2" t="s">
        <v>8</v>
      </c>
      <c r="D5" s="9">
        <f>Library!$E$29</f>
        <v>790</v>
      </c>
      <c r="E5" s="9">
        <f>Library!$E$29</f>
        <v>790</v>
      </c>
      <c r="F5" s="9">
        <f>Library!$E$29</f>
        <v>790</v>
      </c>
      <c r="G5" s="9">
        <f>Library!$E$29</f>
        <v>790</v>
      </c>
      <c r="H5" s="9">
        <f>Library!$E$29</f>
        <v>790</v>
      </c>
      <c r="I5" s="9">
        <f>Library!$E$29</f>
        <v>790</v>
      </c>
      <c r="J5" s="9">
        <f>Library!$E$29</f>
        <v>790</v>
      </c>
      <c r="K5" s="9">
        <f>Library!$E$29</f>
        <v>790</v>
      </c>
      <c r="L5" s="9">
        <f>Library!$E$29</f>
        <v>790</v>
      </c>
      <c r="M5" s="9">
        <f>Library!$E$29</f>
        <v>790</v>
      </c>
      <c r="N5" s="9">
        <f>Library!$E$29</f>
        <v>790</v>
      </c>
      <c r="O5" s="9">
        <f>Library!$E$29</f>
        <v>790</v>
      </c>
      <c r="P5" s="9">
        <f>Library!$E$29</f>
        <v>790</v>
      </c>
      <c r="Q5" s="9">
        <f>Library!$E$29</f>
        <v>790</v>
      </c>
      <c r="R5" s="9">
        <f>Library!$E$29</f>
        <v>790</v>
      </c>
      <c r="S5" s="9">
        <f>Library!$E$29</f>
        <v>790</v>
      </c>
      <c r="T5" s="9">
        <f>Library!$E$29</f>
        <v>790</v>
      </c>
      <c r="U5" s="9">
        <f>Library!$E$29</f>
        <v>790</v>
      </c>
      <c r="V5" s="9">
        <f>Library!$E$29</f>
        <v>790</v>
      </c>
      <c r="W5" s="9">
        <f>Library!$E$29</f>
        <v>790</v>
      </c>
      <c r="X5" s="9">
        <f>Library!$E$29</f>
        <v>790</v>
      </c>
      <c r="Y5" s="9">
        <f>Library!$E$29</f>
        <v>790</v>
      </c>
      <c r="Z5" s="9">
        <f>Library!$E$29</f>
        <v>790</v>
      </c>
      <c r="AA5" s="9">
        <f>Library!$E$29</f>
        <v>790</v>
      </c>
      <c r="AB5" s="9">
        <f>Library!$E$29</f>
        <v>790</v>
      </c>
      <c r="AC5" s="9">
        <f>Library!$E$29</f>
        <v>790</v>
      </c>
      <c r="AD5" s="9">
        <f>Library!$E$29</f>
        <v>790</v>
      </c>
    </row>
    <row r="6" spans="2:30" x14ac:dyDescent="0.25">
      <c r="B6" t="s">
        <v>18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</row>
    <row r="7" spans="2:30" x14ac:dyDescent="0.2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x14ac:dyDescent="0.25">
      <c r="B8" t="s">
        <v>20</v>
      </c>
      <c r="C8" s="2" t="s">
        <v>21</v>
      </c>
      <c r="D8" s="18">
        <f xml:space="preserve"> 16.53 + (0.126 *D$4) + (5.68 * D$6)</f>
        <v>29.14</v>
      </c>
      <c r="E8" s="18">
        <f t="shared" ref="E8:AD8" si="1" xml:space="preserve"> 16.53 + (0.126 *E$4) + (5.68 * E$6)</f>
        <v>29.266000000000002</v>
      </c>
      <c r="F8" s="18">
        <f t="shared" si="1"/>
        <v>29.392000000000003</v>
      </c>
      <c r="G8" s="18">
        <f t="shared" si="1"/>
        <v>29.518000000000001</v>
      </c>
      <c r="H8" s="18">
        <f t="shared" si="1"/>
        <v>29.644000000000002</v>
      </c>
      <c r="I8" s="18">
        <f t="shared" si="1"/>
        <v>29.770000000000003</v>
      </c>
      <c r="J8" s="18">
        <f t="shared" si="1"/>
        <v>29.896000000000001</v>
      </c>
      <c r="K8" s="18">
        <f t="shared" si="1"/>
        <v>30.022000000000002</v>
      </c>
      <c r="L8" s="18">
        <f t="shared" si="1"/>
        <v>30.148</v>
      </c>
      <c r="M8" s="18">
        <f t="shared" si="1"/>
        <v>30.274000000000001</v>
      </c>
      <c r="N8" s="18">
        <f t="shared" si="1"/>
        <v>30.4</v>
      </c>
      <c r="O8" s="18">
        <f t="shared" si="1"/>
        <v>30.526000000000003</v>
      </c>
      <c r="P8" s="18">
        <f t="shared" si="1"/>
        <v>30.652000000000001</v>
      </c>
      <c r="Q8" s="18">
        <f t="shared" si="1"/>
        <v>30.777999999999999</v>
      </c>
      <c r="R8" s="18">
        <f t="shared" si="1"/>
        <v>30.904000000000003</v>
      </c>
      <c r="S8" s="18">
        <f t="shared" si="1"/>
        <v>31.03</v>
      </c>
      <c r="T8" s="18">
        <f t="shared" si="1"/>
        <v>31.155999999999999</v>
      </c>
      <c r="U8" s="18">
        <f t="shared" si="1"/>
        <v>31.282</v>
      </c>
      <c r="V8" s="18">
        <f t="shared" si="1"/>
        <v>31.408000000000001</v>
      </c>
      <c r="W8" s="18">
        <f t="shared" si="1"/>
        <v>31.533999999999999</v>
      </c>
      <c r="X8" s="18">
        <f t="shared" si="1"/>
        <v>31.66</v>
      </c>
      <c r="Y8" s="18">
        <f t="shared" si="1"/>
        <v>31.786000000000001</v>
      </c>
      <c r="Z8" s="18">
        <f t="shared" si="1"/>
        <v>31.911999999999999</v>
      </c>
      <c r="AA8" s="18">
        <f t="shared" si="1"/>
        <v>32.037999999999997</v>
      </c>
      <c r="AB8" s="18">
        <f t="shared" si="1"/>
        <v>32.164000000000001</v>
      </c>
      <c r="AC8" s="18">
        <f t="shared" si="1"/>
        <v>32.29</v>
      </c>
      <c r="AD8" s="18">
        <f t="shared" si="1"/>
        <v>32.415999999999997</v>
      </c>
    </row>
    <row r="9" spans="2:30" x14ac:dyDescent="0.25">
      <c r="C9" s="2" t="s">
        <v>41</v>
      </c>
      <c r="D9" s="19">
        <f>D8*Library!$C$67/Library!$C$59</f>
        <v>37.587394600000003</v>
      </c>
      <c r="E9" s="19">
        <f>E8*Library!$C$67/Library!$C$59</f>
        <v>37.74992074</v>
      </c>
      <c r="F9" s="19">
        <f>F8*Library!$C$67/Library!$C$59</f>
        <v>37.912446880000005</v>
      </c>
      <c r="G9" s="19">
        <f>G8*Library!$C$67/Library!$C$59</f>
        <v>38.074973020000002</v>
      </c>
      <c r="H9" s="19">
        <f>H8*Library!$C$67/Library!$C$59</f>
        <v>38.237499159999999</v>
      </c>
      <c r="I9" s="19">
        <f>I8*Library!$C$67/Library!$C$59</f>
        <v>38.40002530000001</v>
      </c>
      <c r="J9" s="19">
        <f>J8*Library!$C$67/Library!$C$59</f>
        <v>38.56255144</v>
      </c>
      <c r="K9" s="19">
        <f>K8*Library!$C$67/Library!$C$59</f>
        <v>38.725077580000004</v>
      </c>
      <c r="L9" s="19">
        <f>L8*Library!$C$67/Library!$C$59</f>
        <v>38.887603720000001</v>
      </c>
      <c r="M9" s="19">
        <f>M8*Library!$C$67/Library!$C$59</f>
        <v>39.050129859999998</v>
      </c>
      <c r="N9" s="19">
        <f>N8*Library!$C$67/Library!$C$59</f>
        <v>39.212655999999996</v>
      </c>
      <c r="O9" s="19">
        <f>O8*Library!$C$67/Library!$C$59</f>
        <v>39.375182140000007</v>
      </c>
      <c r="P9" s="19">
        <f>P8*Library!$C$67/Library!$C$59</f>
        <v>39.537708280000004</v>
      </c>
      <c r="Q9" s="19">
        <f>Q8*Library!$C$67/Library!$C$59</f>
        <v>39.700234420000001</v>
      </c>
      <c r="R9" s="19">
        <f>R8*Library!$C$67/Library!$C$59</f>
        <v>39.862760560000005</v>
      </c>
      <c r="S9" s="19">
        <f>S8*Library!$C$67/Library!$C$59</f>
        <v>40.025286700000002</v>
      </c>
      <c r="T9" s="19">
        <f>T8*Library!$C$67/Library!$C$59</f>
        <v>40.187812839999999</v>
      </c>
      <c r="U9" s="19">
        <f>U8*Library!$C$67/Library!$C$59</f>
        <v>40.350338980000004</v>
      </c>
      <c r="V9" s="19">
        <f>V8*Library!$C$67/Library!$C$59</f>
        <v>40.512865120000001</v>
      </c>
      <c r="W9" s="19">
        <f>W8*Library!$C$67/Library!$C$59</f>
        <v>40.675391259999998</v>
      </c>
      <c r="X9" s="19">
        <f>X8*Library!$C$67/Library!$C$59</f>
        <v>40.837917400000002</v>
      </c>
      <c r="Y9" s="19">
        <f>Y8*Library!$C$67/Library!$C$59</f>
        <v>41.000443540000006</v>
      </c>
      <c r="Z9" s="19">
        <f>Z8*Library!$C$67/Library!$C$59</f>
        <v>41.162969679999996</v>
      </c>
      <c r="AA9" s="19">
        <f>AA8*Library!$C$67/Library!$C$59</f>
        <v>41.325495819999993</v>
      </c>
      <c r="AB9" s="19">
        <f>AB8*Library!$C$67/Library!$C$59</f>
        <v>41.488021960000005</v>
      </c>
      <c r="AC9" s="19">
        <f>AC8*Library!$C$67/Library!$C$59</f>
        <v>41.650548099999995</v>
      </c>
      <c r="AD9" s="19">
        <f>AD8*Library!$C$67/Library!$C$59</f>
        <v>41.813074239999999</v>
      </c>
    </row>
    <row r="10" spans="2:30" x14ac:dyDescent="0.25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2:30" x14ac:dyDescent="0.25">
      <c r="B11" t="s">
        <v>20</v>
      </c>
      <c r="C11" s="2" t="s">
        <v>42</v>
      </c>
      <c r="D11" s="10">
        <f t="shared" ref="D11:AD11" si="2">D8*D5*1000</f>
        <v>23020600.000000004</v>
      </c>
      <c r="E11" s="10">
        <f t="shared" si="2"/>
        <v>23120140.000000004</v>
      </c>
      <c r="F11" s="10">
        <f t="shared" si="2"/>
        <v>23219680.000000004</v>
      </c>
      <c r="G11" s="10">
        <f t="shared" si="2"/>
        <v>23319220</v>
      </c>
      <c r="H11" s="10">
        <f t="shared" si="2"/>
        <v>23418760.000000004</v>
      </c>
      <c r="I11" s="10">
        <f t="shared" si="2"/>
        <v>23518300.000000004</v>
      </c>
      <c r="J11" s="10">
        <f t="shared" si="2"/>
        <v>23617840</v>
      </c>
      <c r="K11" s="10">
        <f t="shared" si="2"/>
        <v>23717380</v>
      </c>
      <c r="L11" s="10">
        <f t="shared" si="2"/>
        <v>23816920</v>
      </c>
      <c r="M11" s="10">
        <f t="shared" si="2"/>
        <v>23916460</v>
      </c>
      <c r="N11" s="10">
        <f t="shared" si="2"/>
        <v>24016000</v>
      </c>
      <c r="O11" s="10">
        <f t="shared" si="2"/>
        <v>24115540</v>
      </c>
      <c r="P11" s="10">
        <f t="shared" si="2"/>
        <v>24215080</v>
      </c>
      <c r="Q11" s="10">
        <f t="shared" si="2"/>
        <v>24314620</v>
      </c>
      <c r="R11" s="10">
        <f t="shared" si="2"/>
        <v>24414160.000000004</v>
      </c>
      <c r="S11" s="10">
        <f t="shared" si="2"/>
        <v>24513700</v>
      </c>
      <c r="T11" s="10">
        <f t="shared" si="2"/>
        <v>24613239.999999996</v>
      </c>
      <c r="U11" s="10">
        <f t="shared" si="2"/>
        <v>24712780</v>
      </c>
      <c r="V11" s="10">
        <f t="shared" si="2"/>
        <v>24812320</v>
      </c>
      <c r="W11" s="10">
        <f t="shared" si="2"/>
        <v>24911860</v>
      </c>
      <c r="X11" s="10">
        <f t="shared" si="2"/>
        <v>25011400</v>
      </c>
      <c r="Y11" s="10">
        <f t="shared" si="2"/>
        <v>25110940.000000004</v>
      </c>
      <c r="Z11" s="10">
        <f t="shared" si="2"/>
        <v>25210480</v>
      </c>
      <c r="AA11" s="10">
        <f t="shared" si="2"/>
        <v>25310019.999999996</v>
      </c>
      <c r="AB11" s="10">
        <f t="shared" si="2"/>
        <v>25409560</v>
      </c>
      <c r="AC11" s="10">
        <f t="shared" si="2"/>
        <v>25509100</v>
      </c>
      <c r="AD11" s="10">
        <f t="shared" si="2"/>
        <v>25608639.999999996</v>
      </c>
    </row>
    <row r="12" spans="2:30" x14ac:dyDescent="0.25">
      <c r="B12" t="s">
        <v>20</v>
      </c>
      <c r="C12" s="2" t="s">
        <v>43</v>
      </c>
      <c r="D12" s="10">
        <f>D11*Library!$C$67/Library!$C$59</f>
        <v>29694041.734000005</v>
      </c>
      <c r="E12" s="10">
        <f>E11*Library!$C$67/Library!$C$59</f>
        <v>29822437.384600006</v>
      </c>
      <c r="F12" s="10">
        <f>F11*Library!$C$67/Library!$C$59</f>
        <v>29950833.035200004</v>
      </c>
      <c r="G12" s="10">
        <f>G11*Library!$C$67/Library!$C$59</f>
        <v>30079228.685800001</v>
      </c>
      <c r="H12" s="10">
        <f>H11*Library!$C$67/Library!$C$59</f>
        <v>30207624.336400002</v>
      </c>
      <c r="I12" s="10">
        <f>I11*Library!$C$67/Library!$C$59</f>
        <v>30336019.987000007</v>
      </c>
      <c r="J12" s="10">
        <f>J11*Library!$C$67/Library!$C$59</f>
        <v>30464415.637600001</v>
      </c>
      <c r="K12" s="10">
        <f>K11*Library!$C$67/Library!$C$59</f>
        <v>30592811.288200002</v>
      </c>
      <c r="L12" s="10">
        <f>L11*Library!$C$67/Library!$C$59</f>
        <v>30721206.9388</v>
      </c>
      <c r="M12" s="10">
        <f>M11*Library!$C$67/Library!$C$59</f>
        <v>30849602.589400001</v>
      </c>
      <c r="N12" s="10">
        <f>N11*Library!$C$67/Library!$C$59</f>
        <v>30977998.239999998</v>
      </c>
      <c r="O12" s="10">
        <f>O11*Library!$C$67/Library!$C$59</f>
        <v>31106393.8906</v>
      </c>
      <c r="P12" s="10">
        <f>P11*Library!$C$67/Library!$C$59</f>
        <v>31234789.541199997</v>
      </c>
      <c r="Q12" s="10">
        <f>Q11*Library!$C$67/Library!$C$59</f>
        <v>31363185.191800002</v>
      </c>
      <c r="R12" s="10">
        <f>R11*Library!$C$67/Library!$C$59</f>
        <v>31491580.842400007</v>
      </c>
      <c r="S12" s="10">
        <f>S11*Library!$C$67/Library!$C$59</f>
        <v>31619976.493000001</v>
      </c>
      <c r="T12" s="10">
        <f>T11*Library!$C$67/Library!$C$59</f>
        <v>31748372.143599998</v>
      </c>
      <c r="U12" s="10">
        <f>U11*Library!$C$67/Library!$C$59</f>
        <v>31876767.794199999</v>
      </c>
      <c r="V12" s="10">
        <f>V11*Library!$C$67/Library!$C$59</f>
        <v>32005163.444800001</v>
      </c>
      <c r="W12" s="10">
        <f>W11*Library!$C$67/Library!$C$59</f>
        <v>32133559.095399998</v>
      </c>
      <c r="X12" s="10">
        <f>X11*Library!$C$67/Library!$C$59</f>
        <v>32261954.745999999</v>
      </c>
      <c r="Y12" s="10">
        <f>Y11*Library!$C$67/Library!$C$59</f>
        <v>32390350.396600008</v>
      </c>
      <c r="Z12" s="10">
        <f>Z11*Library!$C$67/Library!$C$59</f>
        <v>32518746.047200002</v>
      </c>
      <c r="AA12" s="10">
        <f>AA11*Library!$C$67/Library!$C$59</f>
        <v>32647141.697799996</v>
      </c>
      <c r="AB12" s="10">
        <f>AB11*Library!$C$67/Library!$C$59</f>
        <v>32775537.3484</v>
      </c>
      <c r="AC12" s="10">
        <f>AC11*Library!$C$67/Library!$C$59</f>
        <v>32903932.999000002</v>
      </c>
      <c r="AD12" s="10">
        <f>AD11*Library!$C$67/Library!$C$59</f>
        <v>33032328.649599995</v>
      </c>
    </row>
    <row r="13" spans="2:30" ht="30" x14ac:dyDescent="0.25">
      <c r="B13" t="s">
        <v>20</v>
      </c>
      <c r="C13" s="5" t="s">
        <v>44</v>
      </c>
      <c r="D13" s="10">
        <f>D12/10^6</f>
        <v>29.694041734000006</v>
      </c>
      <c r="E13" s="10">
        <f t="shared" ref="E13:AD13" si="3">E12/10^6</f>
        <v>29.822437384600008</v>
      </c>
      <c r="F13" s="10">
        <f t="shared" si="3"/>
        <v>29.950833035200002</v>
      </c>
      <c r="G13" s="10">
        <f t="shared" si="3"/>
        <v>30.0792286858</v>
      </c>
      <c r="H13" s="10">
        <f t="shared" si="3"/>
        <v>30.207624336400002</v>
      </c>
      <c r="I13" s="10">
        <f t="shared" si="3"/>
        <v>30.336019987000007</v>
      </c>
      <c r="J13" s="10">
        <f t="shared" si="3"/>
        <v>30.464415637600002</v>
      </c>
      <c r="K13" s="10">
        <f t="shared" si="3"/>
        <v>30.592811288200004</v>
      </c>
      <c r="L13" s="10">
        <f t="shared" si="3"/>
        <v>30.721206938799998</v>
      </c>
      <c r="M13" s="10">
        <f t="shared" si="3"/>
        <v>30.8496025894</v>
      </c>
      <c r="N13" s="10">
        <f t="shared" si="3"/>
        <v>30.977998239999998</v>
      </c>
      <c r="O13" s="10">
        <f t="shared" si="3"/>
        <v>31.1063938906</v>
      </c>
      <c r="P13" s="10">
        <f t="shared" si="3"/>
        <v>31.234789541199998</v>
      </c>
      <c r="Q13" s="10">
        <f t="shared" si="3"/>
        <v>31.363185191800003</v>
      </c>
      <c r="R13" s="10">
        <f t="shared" si="3"/>
        <v>31.491580842400008</v>
      </c>
      <c r="S13" s="10">
        <f t="shared" si="3"/>
        <v>31.619976492999999</v>
      </c>
      <c r="T13" s="10">
        <f t="shared" si="3"/>
        <v>31.748372143599997</v>
      </c>
      <c r="U13" s="10">
        <f t="shared" si="3"/>
        <v>31.876767794199999</v>
      </c>
      <c r="V13" s="10">
        <f t="shared" si="3"/>
        <v>32.005163444799997</v>
      </c>
      <c r="W13" s="10">
        <f t="shared" si="3"/>
        <v>32.133559095399995</v>
      </c>
      <c r="X13" s="10">
        <f t="shared" si="3"/>
        <v>32.261954746000001</v>
      </c>
      <c r="Y13" s="10">
        <f t="shared" si="3"/>
        <v>32.390350396600006</v>
      </c>
      <c r="Z13" s="10">
        <f t="shared" si="3"/>
        <v>32.518746047200004</v>
      </c>
      <c r="AA13" s="10">
        <f t="shared" si="3"/>
        <v>32.647141697799995</v>
      </c>
      <c r="AB13" s="10">
        <f t="shared" si="3"/>
        <v>32.7755373484</v>
      </c>
      <c r="AC13" s="10">
        <f t="shared" si="3"/>
        <v>32.903932998999998</v>
      </c>
      <c r="AD13" s="10">
        <f t="shared" si="3"/>
        <v>33.032328649599997</v>
      </c>
    </row>
    <row r="16" spans="2:30" x14ac:dyDescent="0.25">
      <c r="D16" s="10"/>
      <c r="E16" s="10"/>
    </row>
    <row r="17" spans="4:5" x14ac:dyDescent="0.25">
      <c r="D17" s="10"/>
      <c r="E17" s="10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7"/>
  <sheetViews>
    <sheetView workbookViewId="0"/>
  </sheetViews>
  <sheetFormatPr defaultRowHeight="15" x14ac:dyDescent="0.25"/>
  <cols>
    <col min="1" max="1" width="2.7109375" customWidth="1"/>
    <col min="2" max="2" width="33.5703125" customWidth="1"/>
    <col min="3" max="5" width="12.7109375" customWidth="1"/>
    <col min="6" max="6" width="10.140625" customWidth="1"/>
    <col min="9" max="10" width="32.5703125" customWidth="1"/>
  </cols>
  <sheetData>
    <row r="2" spans="2:10" x14ac:dyDescent="0.25">
      <c r="B2" s="4" t="s">
        <v>2</v>
      </c>
    </row>
    <row r="3" spans="2:10" x14ac:dyDescent="0.25">
      <c r="B3" s="1" t="s">
        <v>0</v>
      </c>
    </row>
    <row r="4" spans="2:10" x14ac:dyDescent="0.25">
      <c r="B4" t="s">
        <v>1</v>
      </c>
    </row>
    <row r="5" spans="2:10" x14ac:dyDescent="0.25">
      <c r="B5" s="3" t="s">
        <v>3</v>
      </c>
    </row>
    <row r="7" spans="2:10" x14ac:dyDescent="0.25">
      <c r="B7" s="15" t="s">
        <v>4</v>
      </c>
    </row>
    <row r="8" spans="2:10" s="5" customFormat="1" ht="30" x14ac:dyDescent="0.25">
      <c r="B8" s="14" t="s">
        <v>5</v>
      </c>
      <c r="C8" s="14" t="s">
        <v>11</v>
      </c>
      <c r="H8"/>
      <c r="I8"/>
      <c r="J8"/>
    </row>
    <row r="9" spans="2:10" x14ac:dyDescent="0.25">
      <c r="B9" s="6" t="s">
        <v>14</v>
      </c>
      <c r="C9" s="6">
        <v>23.46</v>
      </c>
    </row>
    <row r="10" spans="2:10" x14ac:dyDescent="0.25">
      <c r="B10" s="6" t="s">
        <v>12</v>
      </c>
      <c r="C10" s="6">
        <v>29.14</v>
      </c>
    </row>
    <row r="11" spans="2:10" x14ac:dyDescent="0.25">
      <c r="B11" s="6" t="s">
        <v>13</v>
      </c>
      <c r="C11" s="6">
        <v>24.62</v>
      </c>
    </row>
    <row r="13" spans="2:10" x14ac:dyDescent="0.25">
      <c r="B13" s="2" t="s">
        <v>15</v>
      </c>
      <c r="C13" s="2"/>
      <c r="D13" s="2"/>
      <c r="E13" s="2"/>
      <c r="F13" s="2"/>
      <c r="G13" s="2"/>
    </row>
    <row r="14" spans="2:10" x14ac:dyDescent="0.25">
      <c r="B14" s="20" t="s">
        <v>40</v>
      </c>
      <c r="C14" s="21"/>
      <c r="D14" s="21"/>
      <c r="E14" s="21"/>
      <c r="F14" s="21"/>
      <c r="G14" s="22"/>
    </row>
    <row r="15" spans="2:10" x14ac:dyDescent="0.25">
      <c r="B15" s="23" t="s">
        <v>16</v>
      </c>
      <c r="C15" s="24"/>
      <c r="D15" s="24"/>
      <c r="E15" s="24"/>
      <c r="F15" s="24"/>
      <c r="G15" s="25"/>
    </row>
    <row r="17" spans="2:7" x14ac:dyDescent="0.25">
      <c r="B17" s="1" t="s">
        <v>31</v>
      </c>
    </row>
    <row r="18" spans="2:7" s="5" customFormat="1" ht="75" x14ac:dyDescent="0.25">
      <c r="B18" s="14"/>
      <c r="C18" s="14" t="s">
        <v>34</v>
      </c>
      <c r="D18" s="14" t="s">
        <v>35</v>
      </c>
      <c r="E18" s="14" t="s">
        <v>36</v>
      </c>
      <c r="F18" s="14" t="s">
        <v>37</v>
      </c>
    </row>
    <row r="19" spans="2:7" x14ac:dyDescent="0.25">
      <c r="B19" s="6" t="s">
        <v>32</v>
      </c>
      <c r="C19" s="6">
        <v>36.81</v>
      </c>
      <c r="D19" s="6">
        <v>1.78</v>
      </c>
      <c r="E19" s="6">
        <v>9.1999999999999993</v>
      </c>
      <c r="F19" s="6">
        <v>46.01</v>
      </c>
    </row>
    <row r="20" spans="2:7" x14ac:dyDescent="0.25">
      <c r="B20" s="6" t="s">
        <v>33</v>
      </c>
      <c r="C20" s="6">
        <v>34.020000000000003</v>
      </c>
      <c r="D20" s="6">
        <v>1.78</v>
      </c>
      <c r="E20" s="6">
        <v>9.1999999999999993</v>
      </c>
      <c r="F20" s="6">
        <v>43.22</v>
      </c>
    </row>
    <row r="22" spans="2:7" x14ac:dyDescent="0.25">
      <c r="B22" s="2" t="s">
        <v>38</v>
      </c>
    </row>
    <row r="23" spans="2:7" x14ac:dyDescent="0.25">
      <c r="B23" s="2" t="s">
        <v>39</v>
      </c>
    </row>
    <row r="26" spans="2:7" x14ac:dyDescent="0.25">
      <c r="B26" s="15" t="s">
        <v>17</v>
      </c>
    </row>
    <row r="27" spans="2:7" ht="30" x14ac:dyDescent="0.25">
      <c r="B27" s="7"/>
      <c r="C27" s="7"/>
      <c r="D27" s="7"/>
      <c r="E27" s="8" t="s">
        <v>8</v>
      </c>
      <c r="F27" s="8" t="s">
        <v>9</v>
      </c>
      <c r="G27" s="8" t="s">
        <v>10</v>
      </c>
    </row>
    <row r="28" spans="2:7" x14ac:dyDescent="0.25">
      <c r="B28" s="6" t="s">
        <v>6</v>
      </c>
      <c r="C28" s="6" t="s">
        <v>7</v>
      </c>
      <c r="D28" s="6">
        <v>1</v>
      </c>
      <c r="E28" s="6">
        <v>770</v>
      </c>
      <c r="F28" s="6">
        <v>1971</v>
      </c>
      <c r="G28" s="6">
        <f>2026-F28</f>
        <v>55</v>
      </c>
    </row>
    <row r="29" spans="2:7" x14ac:dyDescent="0.25">
      <c r="B29" s="6" t="s">
        <v>6</v>
      </c>
      <c r="C29" s="6" t="s">
        <v>7</v>
      </c>
      <c r="D29" s="6">
        <v>2</v>
      </c>
      <c r="E29" s="6">
        <v>790</v>
      </c>
      <c r="F29" s="6">
        <v>1971</v>
      </c>
      <c r="G29" s="6">
        <f>2026-F29</f>
        <v>55</v>
      </c>
    </row>
    <row r="33" spans="2:3" x14ac:dyDescent="0.25">
      <c r="B33" s="1" t="s">
        <v>22</v>
      </c>
    </row>
    <row r="34" spans="2:3" x14ac:dyDescent="0.25">
      <c r="B34" t="s">
        <v>23</v>
      </c>
    </row>
    <row r="35" spans="2:3" x14ac:dyDescent="0.25">
      <c r="B35" t="s">
        <v>24</v>
      </c>
    </row>
    <row r="36" spans="2:3" x14ac:dyDescent="0.25">
      <c r="B36" t="s">
        <v>25</v>
      </c>
    </row>
    <row r="37" spans="2:3" x14ac:dyDescent="0.25">
      <c r="B37" t="s">
        <v>26</v>
      </c>
    </row>
    <row r="38" spans="2:3" x14ac:dyDescent="0.25">
      <c r="B38" t="s">
        <v>27</v>
      </c>
    </row>
    <row r="40" spans="2:3" x14ac:dyDescent="0.25">
      <c r="B40" s="15" t="s">
        <v>28</v>
      </c>
      <c r="C40" t="s">
        <v>29</v>
      </c>
    </row>
    <row r="41" spans="2:3" x14ac:dyDescent="0.25">
      <c r="B41" s="11" t="s">
        <v>30</v>
      </c>
      <c r="C41" s="11" t="s">
        <v>28</v>
      </c>
    </row>
    <row r="42" spans="2:3" x14ac:dyDescent="0.25">
      <c r="B42" s="12">
        <v>36526</v>
      </c>
      <c r="C42" s="13">
        <v>72.709000000000003</v>
      </c>
    </row>
    <row r="43" spans="2:3" x14ac:dyDescent="0.25">
      <c r="B43" s="12">
        <v>36892</v>
      </c>
      <c r="C43" s="13">
        <v>74.385000000000005</v>
      </c>
    </row>
    <row r="44" spans="2:3" x14ac:dyDescent="0.25">
      <c r="B44" s="12">
        <v>37257</v>
      </c>
      <c r="C44" s="13">
        <v>75.5</v>
      </c>
    </row>
    <row r="45" spans="2:3" x14ac:dyDescent="0.25">
      <c r="B45" s="12">
        <v>37622</v>
      </c>
      <c r="C45" s="13">
        <v>77.012</v>
      </c>
    </row>
    <row r="46" spans="2:3" x14ac:dyDescent="0.25">
      <c r="B46" s="12">
        <v>37987</v>
      </c>
      <c r="C46" s="13">
        <v>79.069000000000003</v>
      </c>
    </row>
    <row r="47" spans="2:3" x14ac:dyDescent="0.25">
      <c r="B47" s="12">
        <v>38353</v>
      </c>
      <c r="C47" s="13">
        <v>81.537000000000006</v>
      </c>
    </row>
    <row r="48" spans="2:3" x14ac:dyDescent="0.25">
      <c r="B48" s="12">
        <v>38718</v>
      </c>
      <c r="C48" s="13">
        <v>84.075000000000003</v>
      </c>
    </row>
    <row r="49" spans="2:3" x14ac:dyDescent="0.25">
      <c r="B49" s="12">
        <v>39083</v>
      </c>
      <c r="C49" s="13">
        <v>86.352000000000004</v>
      </c>
    </row>
    <row r="50" spans="2:3" x14ac:dyDescent="0.25">
      <c r="B50" s="12">
        <v>39448</v>
      </c>
      <c r="C50" s="13">
        <v>87.977000000000004</v>
      </c>
    </row>
    <row r="51" spans="2:3" x14ac:dyDescent="0.25">
      <c r="B51" s="12">
        <v>39814</v>
      </c>
      <c r="C51" s="13">
        <v>88.557000000000002</v>
      </c>
    </row>
    <row r="52" spans="2:3" x14ac:dyDescent="0.25">
      <c r="B52" s="12">
        <v>40179</v>
      </c>
      <c r="C52" s="13">
        <v>89.619</v>
      </c>
    </row>
    <row r="53" spans="2:3" x14ac:dyDescent="0.25">
      <c r="B53" s="12">
        <v>40544</v>
      </c>
      <c r="C53" s="13">
        <v>91.465999999999994</v>
      </c>
    </row>
    <row r="54" spans="2:3" x14ac:dyDescent="0.25">
      <c r="B54" s="12">
        <v>40909</v>
      </c>
      <c r="C54" s="13">
        <v>93.176000000000002</v>
      </c>
    </row>
    <row r="55" spans="2:3" x14ac:dyDescent="0.25">
      <c r="B55" s="12">
        <v>41275</v>
      </c>
      <c r="C55" s="13">
        <v>94.786000000000001</v>
      </c>
    </row>
    <row r="56" spans="2:3" x14ac:dyDescent="0.25">
      <c r="B56" s="12">
        <v>41640</v>
      </c>
      <c r="C56" s="13">
        <v>96.436000000000007</v>
      </c>
    </row>
    <row r="57" spans="2:3" x14ac:dyDescent="0.25">
      <c r="B57" s="12">
        <v>42005</v>
      </c>
      <c r="C57" s="13">
        <v>97.277000000000001</v>
      </c>
    </row>
    <row r="58" spans="2:3" x14ac:dyDescent="0.25">
      <c r="B58" s="12">
        <v>42370</v>
      </c>
      <c r="C58" s="13">
        <v>98.207999999999998</v>
      </c>
    </row>
    <row r="59" spans="2:3" x14ac:dyDescent="0.25">
      <c r="B59" s="12">
        <v>42736</v>
      </c>
      <c r="C59" s="13">
        <v>100</v>
      </c>
    </row>
    <row r="60" spans="2:3" x14ac:dyDescent="0.25">
      <c r="B60" s="12">
        <v>43101</v>
      </c>
      <c r="C60" s="13">
        <v>102.29</v>
      </c>
    </row>
    <row r="61" spans="2:3" x14ac:dyDescent="0.25">
      <c r="B61" s="12">
        <v>43466</v>
      </c>
      <c r="C61" s="13">
        <v>103.982</v>
      </c>
    </row>
    <row r="62" spans="2:3" x14ac:dyDescent="0.25">
      <c r="B62" s="12">
        <v>43831</v>
      </c>
      <c r="C62" s="13">
        <v>105.398</v>
      </c>
    </row>
    <row r="63" spans="2:3" x14ac:dyDescent="0.25">
      <c r="B63" s="12">
        <v>44197</v>
      </c>
      <c r="C63" s="13">
        <v>110.18300000000001</v>
      </c>
    </row>
    <row r="64" spans="2:3" x14ac:dyDescent="0.25">
      <c r="B64" s="12">
        <v>44562</v>
      </c>
      <c r="C64" s="13">
        <v>118.035</v>
      </c>
    </row>
    <row r="65" spans="2:3" x14ac:dyDescent="0.25">
      <c r="B65" s="12">
        <v>44927</v>
      </c>
      <c r="C65" s="13">
        <v>122.389</v>
      </c>
    </row>
    <row r="66" spans="2:3" x14ac:dyDescent="0.25">
      <c r="B66" s="12">
        <v>45292</v>
      </c>
      <c r="C66" s="13">
        <v>125.431</v>
      </c>
    </row>
    <row r="67" spans="2:3" x14ac:dyDescent="0.25">
      <c r="B67" s="12">
        <v>45658</v>
      </c>
      <c r="C67" s="13">
        <v>128.989</v>
      </c>
    </row>
  </sheetData>
  <mergeCells count="2">
    <mergeCell ref="B14:G14"/>
    <mergeCell ref="B15:G15"/>
  </mergeCells>
  <hyperlinks>
    <hyperlink ref="B5" r:id="rId1" xr:uid="{830F5F5F-13E2-4D92-86C5-3563A694F1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CAPEX</vt:lpstr>
      <vt:lpstr>Library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Gyalmo</dc:creator>
  <cp:lastModifiedBy>Joe Childers</cp:lastModifiedBy>
  <dcterms:created xsi:type="dcterms:W3CDTF">2015-06-05T18:17:20Z</dcterms:created>
  <dcterms:modified xsi:type="dcterms:W3CDTF">2026-06-08T14:46:31Z</dcterms:modified>
</cp:coreProperties>
</file>