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Garrad County Water Association/1sr RFI - GCWA/"/>
    </mc:Choice>
  </mc:AlternateContent>
  <xr:revisionPtr revIDLastSave="0" documentId="8_{83490DEB-DFE0-4EDF-A2F1-EFCBA663665F}" xr6:coauthVersionLast="47" xr6:coauthVersionMax="47" xr10:uidLastSave="{00000000-0000-0000-0000-000000000000}"/>
  <bookViews>
    <workbookView xWindow="-120" yWindow="-120" windowWidth="24240" windowHeight="13020" activeTab="2" xr2:uid="{AD1FAE03-1860-4F49-B78B-561BAAC1A4A1}"/>
  </bookViews>
  <sheets>
    <sheet name="BA Existing Rates" sheetId="5" r:id="rId1"/>
    <sheet name="BA PWA Rates CN 2024-00263" sheetId="1" r:id="rId2"/>
    <sheet name="BA PWA CN 2025-00326" sheetId="2" r:id="rId3"/>
    <sheet name="BA Proposed Rates" sheetId="3" r:id="rId4"/>
    <sheet name="Sheet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3" l="1"/>
  <c r="C81" i="3"/>
  <c r="F77" i="3"/>
  <c r="K77" i="3" s="1"/>
  <c r="G77" i="3"/>
  <c r="G78" i="3" s="1"/>
  <c r="E82" i="3" s="1"/>
  <c r="G82" i="3" s="1"/>
  <c r="D78" i="3"/>
  <c r="D81" i="3" s="1"/>
  <c r="C77" i="3"/>
  <c r="G75" i="3" s="1"/>
  <c r="F76" i="3"/>
  <c r="F75" i="3"/>
  <c r="C68" i="3"/>
  <c r="E65" i="3"/>
  <c r="D65" i="3"/>
  <c r="D68" i="3" s="1"/>
  <c r="G64" i="3"/>
  <c r="G65" i="3" s="1"/>
  <c r="E69" i="3" s="1"/>
  <c r="G69" i="3" s="1"/>
  <c r="F64" i="3"/>
  <c r="C64" i="3"/>
  <c r="C69" i="3" s="1"/>
  <c r="F63" i="3"/>
  <c r="G62" i="3"/>
  <c r="F62" i="3"/>
  <c r="C56" i="3"/>
  <c r="E53" i="3"/>
  <c r="H8" i="3" s="1"/>
  <c r="D53" i="3"/>
  <c r="D56" i="3" s="1"/>
  <c r="C52" i="3"/>
  <c r="G50" i="3" s="1"/>
  <c r="F51" i="3"/>
  <c r="F50" i="3"/>
  <c r="C44" i="3"/>
  <c r="I36" i="3"/>
  <c r="H36" i="3"/>
  <c r="G36" i="3"/>
  <c r="C36" i="3"/>
  <c r="G35" i="3"/>
  <c r="G34" i="3"/>
  <c r="F33" i="3"/>
  <c r="F32" i="3"/>
  <c r="D37" i="3"/>
  <c r="D40" i="3" s="1"/>
  <c r="J31" i="3"/>
  <c r="I31" i="3"/>
  <c r="H31" i="3"/>
  <c r="G31" i="3"/>
  <c r="F31" i="3"/>
  <c r="I24" i="3"/>
  <c r="G13" i="3" s="1"/>
  <c r="I19" i="3"/>
  <c r="H9" i="3"/>
  <c r="G88" i="2"/>
  <c r="F82" i="2"/>
  <c r="C81" i="2"/>
  <c r="F77" i="2"/>
  <c r="C77" i="2"/>
  <c r="G75" i="2" s="1"/>
  <c r="F76" i="2"/>
  <c r="D78" i="2"/>
  <c r="D81" i="2" s="1"/>
  <c r="F75" i="2"/>
  <c r="F69" i="2"/>
  <c r="C69" i="2"/>
  <c r="C68" i="2"/>
  <c r="D65" i="2"/>
  <c r="D68" i="2" s="1"/>
  <c r="F64" i="2"/>
  <c r="C64" i="2"/>
  <c r="F63" i="2"/>
  <c r="G62" i="2"/>
  <c r="F62" i="2"/>
  <c r="F57" i="2"/>
  <c r="C56" i="2"/>
  <c r="E53" i="2"/>
  <c r="H8" i="2" s="1"/>
  <c r="F52" i="2"/>
  <c r="C52" i="2"/>
  <c r="C57" i="2" s="1"/>
  <c r="F51" i="2"/>
  <c r="K51" i="2" s="1"/>
  <c r="D53" i="2"/>
  <c r="D56" i="2" s="1"/>
  <c r="G50" i="2"/>
  <c r="F50" i="2"/>
  <c r="C44" i="2"/>
  <c r="E37" i="2"/>
  <c r="D37" i="2"/>
  <c r="D40" i="2" s="1"/>
  <c r="I36" i="2"/>
  <c r="C36" i="2"/>
  <c r="J31" i="2" s="1"/>
  <c r="H35" i="2"/>
  <c r="G35" i="2"/>
  <c r="G34" i="2"/>
  <c r="F33" i="2"/>
  <c r="F32" i="2"/>
  <c r="I31" i="2"/>
  <c r="H31" i="2"/>
  <c r="G31" i="2"/>
  <c r="F31" i="2"/>
  <c r="F35" i="2" s="1"/>
  <c r="I24" i="2"/>
  <c r="I19" i="2"/>
  <c r="G13" i="2"/>
  <c r="G90" i="1"/>
  <c r="F84" i="1"/>
  <c r="C83" i="1"/>
  <c r="F79" i="1"/>
  <c r="C79" i="1"/>
  <c r="G77" i="1" s="1"/>
  <c r="F78" i="1"/>
  <c r="D80" i="1"/>
  <c r="D83" i="1" s="1"/>
  <c r="F77" i="1"/>
  <c r="F71" i="1"/>
  <c r="C71" i="1"/>
  <c r="C70" i="1"/>
  <c r="D67" i="1"/>
  <c r="D70" i="1" s="1"/>
  <c r="F66" i="1"/>
  <c r="C66" i="1"/>
  <c r="F65" i="1"/>
  <c r="G64" i="1"/>
  <c r="F64" i="1"/>
  <c r="F59" i="1"/>
  <c r="C58" i="1"/>
  <c r="E55" i="1"/>
  <c r="H8" i="1" s="1"/>
  <c r="F54" i="1"/>
  <c r="C54" i="1"/>
  <c r="C59" i="1" s="1"/>
  <c r="F53" i="1"/>
  <c r="D55" i="1"/>
  <c r="D58" i="1" s="1"/>
  <c r="G52" i="1"/>
  <c r="F52" i="1"/>
  <c r="C46" i="1"/>
  <c r="E39" i="1"/>
  <c r="D39" i="1"/>
  <c r="D42" i="1" s="1"/>
  <c r="I38" i="1"/>
  <c r="C38" i="1"/>
  <c r="J33" i="1" s="1"/>
  <c r="H37" i="1"/>
  <c r="G36" i="1"/>
  <c r="F35" i="1"/>
  <c r="F34" i="1"/>
  <c r="I33" i="1"/>
  <c r="H33" i="1"/>
  <c r="G33" i="1"/>
  <c r="G37" i="1" s="1"/>
  <c r="F33" i="1"/>
  <c r="F37" i="1" s="1"/>
  <c r="I24" i="1"/>
  <c r="I26" i="1" s="1"/>
  <c r="G13" i="1" s="1"/>
  <c r="I19" i="1"/>
  <c r="G89" i="5"/>
  <c r="F83" i="5"/>
  <c r="C83" i="5"/>
  <c r="C82" i="5"/>
  <c r="E79" i="5"/>
  <c r="D79" i="5"/>
  <c r="D82" i="5" s="1"/>
  <c r="C78" i="5"/>
  <c r="G76" i="5" s="1"/>
  <c r="K77" i="5"/>
  <c r="F77" i="5"/>
  <c r="F76" i="5"/>
  <c r="C70" i="5"/>
  <c r="C69" i="5"/>
  <c r="E66" i="5"/>
  <c r="H8" i="5" s="1"/>
  <c r="D66" i="5"/>
  <c r="D69" i="5" s="1"/>
  <c r="C65" i="5"/>
  <c r="G63" i="5" s="1"/>
  <c r="K64" i="5"/>
  <c r="F64" i="5"/>
  <c r="F63" i="5"/>
  <c r="F58" i="5"/>
  <c r="F70" i="5" s="1"/>
  <c r="C58" i="5"/>
  <c r="C57" i="5"/>
  <c r="E54" i="5"/>
  <c r="H7" i="5" s="1"/>
  <c r="D54" i="5"/>
  <c r="D57" i="5" s="1"/>
  <c r="C53" i="5"/>
  <c r="G51" i="5" s="1"/>
  <c r="K52" i="5"/>
  <c r="F52" i="5"/>
  <c r="F51" i="5"/>
  <c r="C45" i="5"/>
  <c r="G41" i="5"/>
  <c r="D41" i="5"/>
  <c r="D46" i="5" s="1"/>
  <c r="G6" i="5" s="1"/>
  <c r="E38" i="5"/>
  <c r="D38" i="5"/>
  <c r="I37" i="5"/>
  <c r="H37" i="5"/>
  <c r="C37" i="5"/>
  <c r="J32" i="5" s="1"/>
  <c r="H36" i="5"/>
  <c r="K33" i="5"/>
  <c r="F33" i="5"/>
  <c r="I32" i="5"/>
  <c r="H32" i="5"/>
  <c r="G32" i="5"/>
  <c r="G35" i="5" s="1"/>
  <c r="F32" i="5"/>
  <c r="F35" i="5" s="1"/>
  <c r="I23" i="5"/>
  <c r="I25" i="5" s="1"/>
  <c r="G12" i="5" s="1"/>
  <c r="I18" i="5"/>
  <c r="K63" i="3" l="1"/>
  <c r="F65" i="3"/>
  <c r="E68" i="3" s="1"/>
  <c r="E70" i="3" s="1"/>
  <c r="K76" i="3"/>
  <c r="K78" i="3" s="1"/>
  <c r="F78" i="3"/>
  <c r="E81" i="3" s="1"/>
  <c r="E83" i="3" s="1"/>
  <c r="H10" i="3" s="1"/>
  <c r="D83" i="3"/>
  <c r="G10" i="3" s="1"/>
  <c r="G81" i="3"/>
  <c r="G83" i="3" s="1"/>
  <c r="I10" i="3" s="1"/>
  <c r="F53" i="3"/>
  <c r="E56" i="3" s="1"/>
  <c r="K64" i="3"/>
  <c r="G40" i="3"/>
  <c r="D45" i="3"/>
  <c r="G7" i="3" s="1"/>
  <c r="D58" i="3"/>
  <c r="G8" i="3" s="1"/>
  <c r="G56" i="3"/>
  <c r="G68" i="3"/>
  <c r="G70" i="3" s="1"/>
  <c r="I9" i="3" s="1"/>
  <c r="D70" i="3"/>
  <c r="G9" i="3" s="1"/>
  <c r="K32" i="3"/>
  <c r="G33" i="3"/>
  <c r="G37" i="3" s="1"/>
  <c r="E41" i="3" s="1"/>
  <c r="G41" i="3" s="1"/>
  <c r="K51" i="3"/>
  <c r="F35" i="3"/>
  <c r="F37" i="3" s="1"/>
  <c r="E40" i="3" s="1"/>
  <c r="H35" i="3"/>
  <c r="C82" i="3"/>
  <c r="E37" i="3"/>
  <c r="F52" i="3"/>
  <c r="C57" i="3"/>
  <c r="E78" i="3"/>
  <c r="F34" i="3"/>
  <c r="H34" i="3" s="1"/>
  <c r="H37" i="3" s="1"/>
  <c r="E42" i="3" s="1"/>
  <c r="G42" i="3" s="1"/>
  <c r="F36" i="3"/>
  <c r="G33" i="2"/>
  <c r="K33" i="2"/>
  <c r="D83" i="2"/>
  <c r="G10" i="2" s="1"/>
  <c r="G81" i="2"/>
  <c r="G83" i="2" s="1"/>
  <c r="I10" i="2" s="1"/>
  <c r="F78" i="2"/>
  <c r="E81" i="2" s="1"/>
  <c r="E83" i="2" s="1"/>
  <c r="H10" i="2" s="1"/>
  <c r="K76" i="2"/>
  <c r="K63" i="2"/>
  <c r="F65" i="2"/>
  <c r="E68" i="2" s="1"/>
  <c r="E70" i="2" s="1"/>
  <c r="K77" i="2"/>
  <c r="K32" i="2"/>
  <c r="F37" i="2"/>
  <c r="E40" i="2" s="1"/>
  <c r="H34" i="2"/>
  <c r="H37" i="2" s="1"/>
  <c r="E42" i="2" s="1"/>
  <c r="G42" i="2" s="1"/>
  <c r="G77" i="2"/>
  <c r="G78" i="2" s="1"/>
  <c r="E82" i="2" s="1"/>
  <c r="G82" i="2" s="1"/>
  <c r="G56" i="2"/>
  <c r="D58" i="2"/>
  <c r="G8" i="2" s="1"/>
  <c r="I35" i="2"/>
  <c r="I37" i="2" s="1"/>
  <c r="E43" i="2" s="1"/>
  <c r="G43" i="2" s="1"/>
  <c r="G40" i="2"/>
  <c r="D45" i="2"/>
  <c r="G7" i="2" s="1"/>
  <c r="G12" i="2" s="1"/>
  <c r="G14" i="2" s="1"/>
  <c r="G52" i="2"/>
  <c r="G53" i="2" s="1"/>
  <c r="E57" i="2" s="1"/>
  <c r="G57" i="2" s="1"/>
  <c r="F53" i="2"/>
  <c r="E56" i="2" s="1"/>
  <c r="E58" i="2" s="1"/>
  <c r="K64" i="2"/>
  <c r="G68" i="2"/>
  <c r="D70" i="2"/>
  <c r="G9" i="2" s="1"/>
  <c r="G64" i="2"/>
  <c r="G65" i="2" s="1"/>
  <c r="E69" i="2" s="1"/>
  <c r="G69" i="2" s="1"/>
  <c r="F34" i="2"/>
  <c r="E65" i="2"/>
  <c r="H9" i="2" s="1"/>
  <c r="C82" i="2"/>
  <c r="F36" i="2"/>
  <c r="G36" i="2"/>
  <c r="H36" i="2"/>
  <c r="E78" i="2"/>
  <c r="G42" i="1"/>
  <c r="D47" i="1"/>
  <c r="G7" i="1" s="1"/>
  <c r="K34" i="1"/>
  <c r="G35" i="1"/>
  <c r="K35" i="1"/>
  <c r="D85" i="1"/>
  <c r="G10" i="1" s="1"/>
  <c r="G83" i="1"/>
  <c r="F80" i="1"/>
  <c r="E83" i="1" s="1"/>
  <c r="K78" i="1"/>
  <c r="K65" i="1"/>
  <c r="K67" i="1" s="1"/>
  <c r="F67" i="1"/>
  <c r="E70" i="1" s="1"/>
  <c r="E72" i="1" s="1"/>
  <c r="K53" i="1"/>
  <c r="F55" i="1"/>
  <c r="E58" i="1" s="1"/>
  <c r="G58" i="1"/>
  <c r="D60" i="1"/>
  <c r="G8" i="1" s="1"/>
  <c r="I37" i="1"/>
  <c r="I39" i="1" s="1"/>
  <c r="E45" i="1" s="1"/>
  <c r="G45" i="1" s="1"/>
  <c r="G54" i="1"/>
  <c r="G55" i="1" s="1"/>
  <c r="E59" i="1" s="1"/>
  <c r="G59" i="1" s="1"/>
  <c r="K66" i="1"/>
  <c r="G79" i="1"/>
  <c r="G80" i="1" s="1"/>
  <c r="E84" i="1" s="1"/>
  <c r="G84" i="1" s="1"/>
  <c r="G70" i="1"/>
  <c r="D72" i="1"/>
  <c r="G9" i="1" s="1"/>
  <c r="G66" i="1"/>
  <c r="G67" i="1" s="1"/>
  <c r="E71" i="1" s="1"/>
  <c r="G71" i="1" s="1"/>
  <c r="F36" i="1"/>
  <c r="F39" i="1" s="1"/>
  <c r="E42" i="1" s="1"/>
  <c r="E67" i="1"/>
  <c r="H9" i="1" s="1"/>
  <c r="C84" i="1"/>
  <c r="F38" i="1"/>
  <c r="G38" i="1"/>
  <c r="H38" i="1"/>
  <c r="E80" i="1"/>
  <c r="D59" i="5"/>
  <c r="G7" i="5" s="1"/>
  <c r="G57" i="5"/>
  <c r="D84" i="5"/>
  <c r="G9" i="5" s="1"/>
  <c r="G82" i="5"/>
  <c r="H35" i="5"/>
  <c r="H38" i="5" s="1"/>
  <c r="E43" i="5" s="1"/>
  <c r="G43" i="5" s="1"/>
  <c r="D71" i="5"/>
  <c r="G8" i="5" s="1"/>
  <c r="G11" i="5" s="1"/>
  <c r="G13" i="5" s="1"/>
  <c r="G69" i="5"/>
  <c r="F36" i="5"/>
  <c r="G36" i="5"/>
  <c r="F53" i="5"/>
  <c r="F65" i="5"/>
  <c r="F78" i="5"/>
  <c r="F34" i="5"/>
  <c r="F37" i="5"/>
  <c r="G37" i="5"/>
  <c r="G12" i="3" l="1"/>
  <c r="G14" i="3" s="1"/>
  <c r="J36" i="3"/>
  <c r="J37" i="3" s="1"/>
  <c r="E44" i="3" s="1"/>
  <c r="G44" i="3" s="1"/>
  <c r="I35" i="3"/>
  <c r="I37" i="3" s="1"/>
  <c r="E43" i="3" s="1"/>
  <c r="G43" i="3" s="1"/>
  <c r="G45" i="3" s="1"/>
  <c r="I7" i="3" s="1"/>
  <c r="G52" i="3"/>
  <c r="G53" i="3" s="1"/>
  <c r="E57" i="3" s="1"/>
  <c r="G57" i="3" s="1"/>
  <c r="G58" i="3" s="1"/>
  <c r="I8" i="3" s="1"/>
  <c r="K33" i="3"/>
  <c r="K34" i="3"/>
  <c r="K65" i="3"/>
  <c r="K78" i="2"/>
  <c r="K52" i="2"/>
  <c r="K53" i="2" s="1"/>
  <c r="J36" i="2"/>
  <c r="J37" i="2" s="1"/>
  <c r="E44" i="2" s="1"/>
  <c r="G44" i="2" s="1"/>
  <c r="K34" i="2"/>
  <c r="E45" i="2"/>
  <c r="H7" i="2" s="1"/>
  <c r="H12" i="2" s="1"/>
  <c r="H14" i="2" s="1"/>
  <c r="K65" i="2"/>
  <c r="G58" i="2"/>
  <c r="I8" i="2" s="1"/>
  <c r="G45" i="2"/>
  <c r="I7" i="2" s="1"/>
  <c r="K35" i="2"/>
  <c r="G70" i="2"/>
  <c r="I9" i="2" s="1"/>
  <c r="G37" i="2"/>
  <c r="E41" i="2" s="1"/>
  <c r="G41" i="2" s="1"/>
  <c r="K79" i="1"/>
  <c r="K80" i="1"/>
  <c r="G85" i="1"/>
  <c r="I10" i="1" s="1"/>
  <c r="G39" i="1"/>
  <c r="E43" i="1" s="1"/>
  <c r="G43" i="1" s="1"/>
  <c r="E85" i="1"/>
  <c r="H10" i="1" s="1"/>
  <c r="E60" i="1"/>
  <c r="K54" i="1"/>
  <c r="K55" i="1" s="1"/>
  <c r="K37" i="1"/>
  <c r="K36" i="1"/>
  <c r="G12" i="1"/>
  <c r="G14" i="1" s="1"/>
  <c r="J38" i="1"/>
  <c r="J39" i="1" s="1"/>
  <c r="E46" i="1" s="1"/>
  <c r="G46" i="1" s="1"/>
  <c r="G60" i="1"/>
  <c r="I8" i="1" s="1"/>
  <c r="G72" i="1"/>
  <c r="I9" i="1" s="1"/>
  <c r="H36" i="1"/>
  <c r="H39" i="1" s="1"/>
  <c r="E44" i="1" s="1"/>
  <c r="G44" i="1" s="1"/>
  <c r="G47" i="1" s="1"/>
  <c r="I7" i="1" s="1"/>
  <c r="I12" i="1" s="1"/>
  <c r="I14" i="1" s="1"/>
  <c r="I36" i="5"/>
  <c r="I38" i="5" s="1"/>
  <c r="E44" i="5" s="1"/>
  <c r="G44" i="5" s="1"/>
  <c r="K35" i="5"/>
  <c r="J37" i="5"/>
  <c r="J38" i="5" s="1"/>
  <c r="E45" i="5" s="1"/>
  <c r="G45" i="5" s="1"/>
  <c r="F66" i="5"/>
  <c r="E69" i="5" s="1"/>
  <c r="G65" i="5"/>
  <c r="G66" i="5" s="1"/>
  <c r="E70" i="5" s="1"/>
  <c r="G70" i="5" s="1"/>
  <c r="G71" i="5" s="1"/>
  <c r="I8" i="5" s="1"/>
  <c r="G84" i="5"/>
  <c r="I9" i="5" s="1"/>
  <c r="K34" i="5"/>
  <c r="G34" i="5"/>
  <c r="G38" i="5" s="1"/>
  <c r="E42" i="5" s="1"/>
  <c r="G42" i="5" s="1"/>
  <c r="F38" i="5"/>
  <c r="E41" i="5" s="1"/>
  <c r="F79" i="5"/>
  <c r="E82" i="5" s="1"/>
  <c r="G78" i="5"/>
  <c r="G79" i="5" s="1"/>
  <c r="E83" i="5" s="1"/>
  <c r="G83" i="5" s="1"/>
  <c r="F54" i="5"/>
  <c r="E57" i="5" s="1"/>
  <c r="G53" i="5"/>
  <c r="G54" i="5" s="1"/>
  <c r="E58" i="5" s="1"/>
  <c r="G58" i="5" s="1"/>
  <c r="G59" i="5" s="1"/>
  <c r="I7" i="5" s="1"/>
  <c r="I12" i="3" l="1"/>
  <c r="I14" i="3" s="1"/>
  <c r="K52" i="3"/>
  <c r="K53" i="3" s="1"/>
  <c r="K36" i="3"/>
  <c r="E58" i="3"/>
  <c r="K35" i="3"/>
  <c r="K37" i="3" s="1"/>
  <c r="E45" i="3"/>
  <c r="H7" i="3" s="1"/>
  <c r="H12" i="3" s="1"/>
  <c r="H14" i="3" s="1"/>
  <c r="I12" i="2"/>
  <c r="I14" i="2" s="1"/>
  <c r="K36" i="2"/>
  <c r="K37" i="2" s="1"/>
  <c r="K38" i="1"/>
  <c r="K39" i="1" s="1"/>
  <c r="E47" i="1"/>
  <c r="H7" i="1" s="1"/>
  <c r="H12" i="1" s="1"/>
  <c r="H14" i="1" s="1"/>
  <c r="E59" i="5"/>
  <c r="K65" i="5"/>
  <c r="K66" i="5" s="1"/>
  <c r="K53" i="5"/>
  <c r="K54" i="5" s="1"/>
  <c r="E84" i="5"/>
  <c r="H9" i="5" s="1"/>
  <c r="E46" i="5"/>
  <c r="H6" i="5" s="1"/>
  <c r="H11" i="5" s="1"/>
  <c r="H13" i="5" s="1"/>
  <c r="E71" i="5"/>
  <c r="K37" i="5"/>
  <c r="K78" i="5"/>
  <c r="K79" i="5" s="1"/>
  <c r="G46" i="5"/>
  <c r="I6" i="5" s="1"/>
  <c r="I11" i="5" s="1"/>
  <c r="I13" i="5" s="1"/>
  <c r="K36" i="5"/>
  <c r="K3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tc={15DB8E28-9B21-459D-BBE2-85692092F05B}</author>
  </authors>
  <commentList>
    <comment ref="A2" authorId="0" shapeId="0" xr:uid="{15DB8E28-9B21-459D-BBE2-85692092F05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Incorrect Utility Name
Reply:
    Changed								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tc={672E74E3-E8D7-410E-B5B6-2E520096E578}</author>
  </authors>
  <commentList>
    <comment ref="A2" authorId="0" shapeId="0" xr:uid="{672E74E3-E8D7-410E-B5B6-2E520096E57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Incorrect Utility Name
Reply:
    See explanation on SAO</t>
      </text>
    </comment>
  </commentList>
</comments>
</file>

<file path=xl/sharedStrings.xml><?xml version="1.0" encoding="utf-8"?>
<sst xmlns="http://schemas.openxmlformats.org/spreadsheetml/2006/main" count="440" uniqueCount="44">
  <si>
    <t>BILLING ANALYSIS - 2025 USAGE &amp;  EXISTING WATER RATES</t>
  </si>
  <si>
    <t>\</t>
  </si>
  <si>
    <t xml:space="preserve">  SUMMARY  </t>
  </si>
  <si>
    <t>Meter Size</t>
  </si>
  <si>
    <t># of Bills</t>
  </si>
  <si>
    <t>Gallons Sold</t>
  </si>
  <si>
    <t>Revenue</t>
  </si>
  <si>
    <t>5/8-Inch x 3/4_Inch Meter</t>
  </si>
  <si>
    <t>1-Inch Meter</t>
  </si>
  <si>
    <t>1 1/2-Inch Meter</t>
  </si>
  <si>
    <t>2-Inch Meter</t>
  </si>
  <si>
    <t>Less Adjustments - Residential</t>
  </si>
  <si>
    <t>NET RETAIL</t>
  </si>
  <si>
    <t>FROM PSC ANNUAL REPORT</t>
  </si>
  <si>
    <t>Total adjustment</t>
  </si>
  <si>
    <t>2022 Annual Report</t>
  </si>
  <si>
    <t>Less:</t>
  </si>
  <si>
    <t>Late Fees</t>
  </si>
  <si>
    <t>Other Operating Revenues</t>
  </si>
  <si>
    <t>Revenue Water Sales - Annual Report</t>
  </si>
  <si>
    <t>Residential Customers</t>
  </si>
  <si>
    <t>Commercial Customers</t>
  </si>
  <si>
    <t>End-of-Period Customers</t>
  </si>
  <si>
    <t>Multiplied by:  12-Months</t>
  </si>
  <si>
    <t>Average Number of Bills</t>
  </si>
  <si>
    <t>Meter Size:</t>
  </si>
  <si>
    <t>5/8-Inch x 3/4-Inch Meter</t>
  </si>
  <si>
    <t>First</t>
  </si>
  <si>
    <t>Next</t>
  </si>
  <si>
    <t>Over</t>
  </si>
  <si>
    <t>Usage</t>
  </si>
  <si>
    <t>Bills</t>
  </si>
  <si>
    <t>Gallons</t>
  </si>
  <si>
    <t>Totals</t>
  </si>
  <si>
    <t>TOTALS</t>
  </si>
  <si>
    <t>Rates</t>
  </si>
  <si>
    <t>Bulk Sales</t>
  </si>
  <si>
    <t>BILLING ANALYSIS - 2025 USAGE &amp;  CN 2024-00263 Rates</t>
  </si>
  <si>
    <t>My Billing Analysis</t>
  </si>
  <si>
    <t>BILLING ANALYSIS - 2025 USAGE &amp;  CN 2025-00326 Rates</t>
  </si>
  <si>
    <t>Number of Bills</t>
  </si>
  <si>
    <t>Multiplied by: 12 Months</t>
  </si>
  <si>
    <t>BILLING ANALYSIS - 2024 USAGE &amp;  EXISTING WATER RATES</t>
  </si>
  <si>
    <t>Garrard County Water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</si>
</sst>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0000_);\(#,##0.00000\)"/>
  </numFmts>
  <fonts count="9" x14ac:knownFonts="1"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ptos Narrow"/>
      <family val="2"/>
      <scheme val="minor"/>
    </font>
    <font>
      <u/>
      <sz val="12"/>
      <name val="Arial"/>
      <family val="2"/>
    </font>
    <font>
      <u/>
      <sz val="11"/>
      <color theme="1"/>
      <name val="Aptos Narrow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3" fillId="0" borderId="0" xfId="0" applyNumberFormat="1" applyFont="1"/>
    <xf numFmtId="0" fontId="1" fillId="0" borderId="2" xfId="0" applyFont="1" applyBorder="1" applyAlignment="1">
      <alignment horizontal="center"/>
    </xf>
    <xf numFmtId="37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39" fontId="0" fillId="0" borderId="0" xfId="1" applyNumberFormat="1" applyFont="1" applyAlignment="1">
      <alignment vertical="center"/>
    </xf>
    <xf numFmtId="0" fontId="4" fillId="0" borderId="0" xfId="0" applyFont="1"/>
    <xf numFmtId="0" fontId="0" fillId="0" borderId="0" xfId="0" applyAlignment="1">
      <alignment horizontal="left" vertical="center"/>
    </xf>
    <xf numFmtId="39" fontId="0" fillId="0" borderId="2" xfId="1" applyNumberFormat="1" applyFont="1" applyBorder="1" applyAlignment="1">
      <alignment vertical="center"/>
    </xf>
    <xf numFmtId="37" fontId="0" fillId="0" borderId="0" xfId="1" applyNumberFormat="1" applyFont="1" applyAlignment="1">
      <alignment vertical="center"/>
    </xf>
    <xf numFmtId="37" fontId="0" fillId="0" borderId="2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37" fontId="0" fillId="0" borderId="3" xfId="1" applyNumberFormat="1" applyFont="1" applyBorder="1" applyAlignment="1">
      <alignment vertical="center"/>
    </xf>
    <xf numFmtId="42" fontId="0" fillId="0" borderId="3" xfId="1" applyNumberFormat="1" applyFont="1" applyBorder="1" applyAlignment="1">
      <alignment vertical="center"/>
    </xf>
    <xf numFmtId="10" fontId="0" fillId="0" borderId="0" xfId="2" applyNumberFormat="1" applyFont="1"/>
    <xf numFmtId="165" fontId="0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164" fontId="0" fillId="0" borderId="2" xfId="0" applyNumberFormat="1" applyBorder="1" applyAlignment="1">
      <alignment horizontal="center" vertical="center"/>
    </xf>
    <xf numFmtId="42" fontId="0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37" fontId="6" fillId="0" borderId="0" xfId="0" applyNumberFormat="1" applyFont="1"/>
    <xf numFmtId="0" fontId="0" fillId="0" borderId="0" xfId="0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7" fontId="0" fillId="0" borderId="0" xfId="0" applyNumberFormat="1" applyAlignment="1">
      <alignment vertical="center"/>
    </xf>
    <xf numFmtId="37" fontId="4" fillId="0" borderId="0" xfId="0" applyNumberFormat="1" applyFont="1" applyAlignment="1">
      <alignment vertical="center"/>
    </xf>
    <xf numFmtId="164" fontId="0" fillId="0" borderId="3" xfId="0" applyNumberFormat="1" applyBorder="1"/>
    <xf numFmtId="164" fontId="0" fillId="0" borderId="0" xfId="0" applyNumberFormat="1"/>
    <xf numFmtId="39" fontId="0" fillId="0" borderId="0" xfId="0" applyNumberFormat="1"/>
    <xf numFmtId="166" fontId="0" fillId="0" borderId="0" xfId="0" applyNumberFormat="1"/>
    <xf numFmtId="0" fontId="7" fillId="0" borderId="0" xfId="0" applyFont="1"/>
    <xf numFmtId="0" fontId="0" fillId="0" borderId="2" xfId="0" applyBorder="1" applyAlignment="1">
      <alignment horizontal="center"/>
    </xf>
    <xf numFmtId="44" fontId="0" fillId="0" borderId="0" xfId="1" applyNumberFormat="1" applyFont="1" applyAlignment="1">
      <alignment vertical="center"/>
    </xf>
    <xf numFmtId="44" fontId="0" fillId="0" borderId="2" xfId="1" applyNumberFormat="1" applyFont="1" applyBorder="1" applyAlignment="1">
      <alignment vertical="center"/>
    </xf>
    <xf numFmtId="3" fontId="1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44" fontId="1" fillId="0" borderId="0" xfId="0" applyNumberFormat="1" applyFont="1" applyAlignment="1">
      <alignment horizontal="center"/>
    </xf>
  </cellXfs>
  <cellStyles count="3">
    <cellStyle name="Comma 2" xfId="1" xr:uid="{9928F697-BFC7-4A2F-872E-D3E519BF1344}"/>
    <cellStyle name="Normal" xfId="0" builtinId="0"/>
    <cellStyle name="Percent 2" xfId="2" xr:uid="{63A96473-D942-4809-8E35-4746FA985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bert Miller" id="{47438B73-6689-443E-9609-62B63E4E1E36}" userId="4620783bd5d64abe" providerId="Windows Live"/>
  <person displayName="Mark Frost" id="{D0608674-719F-4364-9B85-47A6CF1D9409}" userId="8dba73962b2cd367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5-11-07T22:26:14.90" personId="{47438B73-6689-443E-9609-62B63E4E1E36}" id="{15DB8E28-9B21-459D-BBE2-85692092F05B}">
    <text>Incorrect Utility Name</text>
  </threadedComment>
  <threadedComment ref="A2" dT="2025-11-08T16:53:16.09" personId="{D0608674-719F-4364-9B85-47A6CF1D9409}" id="{A4B62E3E-D85E-4643-9BDB-09181D30C782}" parentId="{15DB8E28-9B21-459D-BBE2-85692092F05B}">
    <text xml:space="preserve">Changed								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" dT="2025-11-07T22:25:23.74" personId="{47438B73-6689-443E-9609-62B63E4E1E36}" id="{672E74E3-E8D7-410E-B5B6-2E520096E578}">
    <text>Incorrect Utility Name</text>
  </threadedComment>
  <threadedComment ref="A2" dT="2025-11-08T16:53:49.43" personId="{D0608674-719F-4364-9B85-47A6CF1D9409}" id="{E1FA2B58-3557-487B-9E31-DDD7D883C069}" parentId="{672E74E3-E8D7-410E-B5B6-2E520096E578}">
    <text>See explanation on SAO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B5C9B-5402-4C3F-930B-EC689F87940C}">
  <dimension ref="A1:L89"/>
  <sheetViews>
    <sheetView workbookViewId="0">
      <selection activeCell="B14" sqref="B14"/>
    </sheetView>
  </sheetViews>
  <sheetFormatPr defaultColWidth="19" defaultRowHeight="15" x14ac:dyDescent="0.25"/>
  <cols>
    <col min="1" max="3" width="13.85546875" customWidth="1"/>
    <col min="10" max="10" width="19.5703125" bestFit="1" customWidth="1"/>
  </cols>
  <sheetData>
    <row r="1" spans="1:12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.75" x14ac:dyDescent="0.3">
      <c r="A2" s="3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x14ac:dyDescent="0.3">
      <c r="A3" s="4" t="s">
        <v>1</v>
      </c>
      <c r="B3" s="5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2" ht="18.75" x14ac:dyDescent="0.3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8.75" x14ac:dyDescent="0.3">
      <c r="B5" s="9"/>
      <c r="C5" s="10" t="s">
        <v>3</v>
      </c>
      <c r="D5" s="10"/>
      <c r="E5" s="11"/>
      <c r="G5" s="12" t="s">
        <v>4</v>
      </c>
      <c r="H5" s="12" t="s">
        <v>5</v>
      </c>
      <c r="I5" s="13" t="s">
        <v>6</v>
      </c>
      <c r="J5" s="6"/>
      <c r="K5" s="7"/>
      <c r="L5" s="6"/>
    </row>
    <row r="6" spans="1:12" ht="18.75" x14ac:dyDescent="0.3">
      <c r="B6" s="9"/>
      <c r="C6" t="s">
        <v>7</v>
      </c>
      <c r="G6" s="14">
        <f>D46</f>
        <v>74061</v>
      </c>
      <c r="H6" s="14">
        <f>E46</f>
        <v>323363820</v>
      </c>
      <c r="I6" s="15">
        <f>G46</f>
        <v>2410249.1279999996</v>
      </c>
      <c r="J6" s="6"/>
      <c r="K6" s="7"/>
      <c r="L6" s="6"/>
    </row>
    <row r="7" spans="1:12" ht="18.75" x14ac:dyDescent="0.3">
      <c r="B7" s="9"/>
      <c r="C7" t="s">
        <v>8</v>
      </c>
      <c r="G7" s="14">
        <f>D59</f>
        <v>585</v>
      </c>
      <c r="H7" s="14">
        <f>E54</f>
        <v>13789300</v>
      </c>
      <c r="I7" s="16">
        <f>G59</f>
        <v>87028.265999999989</v>
      </c>
      <c r="J7" s="6"/>
      <c r="K7" s="7"/>
      <c r="L7" s="6"/>
    </row>
    <row r="8" spans="1:12" ht="18.75" x14ac:dyDescent="0.3">
      <c r="B8" s="9"/>
      <c r="C8" t="s">
        <v>9</v>
      </c>
      <c r="G8" s="14">
        <f>D71</f>
        <v>60</v>
      </c>
      <c r="H8" s="14">
        <f>E66</f>
        <v>874600</v>
      </c>
      <c r="I8" s="16">
        <f>G71</f>
        <v>7131.8432699999994</v>
      </c>
      <c r="J8" s="6"/>
      <c r="K8" s="7"/>
      <c r="L8" s="6"/>
    </row>
    <row r="9" spans="1:12" ht="18.75" x14ac:dyDescent="0.3">
      <c r="B9" s="9"/>
      <c r="C9" s="17" t="s">
        <v>10</v>
      </c>
      <c r="G9" s="14">
        <f>D84</f>
        <v>60</v>
      </c>
      <c r="H9" s="14">
        <f>E84</f>
        <v>4413300</v>
      </c>
      <c r="I9" s="16">
        <f>G84</f>
        <v>18316.182000000001</v>
      </c>
      <c r="J9" s="6"/>
      <c r="K9" s="7"/>
      <c r="L9" s="6"/>
    </row>
    <row r="10" spans="1:12" ht="18.75" x14ac:dyDescent="0.3">
      <c r="B10" s="9"/>
      <c r="C10" s="18" t="s">
        <v>11</v>
      </c>
      <c r="D10" s="18"/>
      <c r="E10" s="18"/>
      <c r="G10" s="12"/>
      <c r="H10" s="12"/>
      <c r="I10" s="19">
        <v>-15549</v>
      </c>
      <c r="J10" s="6"/>
      <c r="K10" s="7"/>
      <c r="L10" s="6"/>
    </row>
    <row r="11" spans="1:12" ht="18.75" x14ac:dyDescent="0.3">
      <c r="B11" s="9"/>
      <c r="C11" s="18" t="s">
        <v>12</v>
      </c>
      <c r="D11" s="18"/>
      <c r="E11" s="18"/>
      <c r="G11" s="20">
        <f>SUM(G6:G10)</f>
        <v>74766</v>
      </c>
      <c r="H11" s="20">
        <f>SUM(H6:H10)</f>
        <v>342441020</v>
      </c>
      <c r="I11" s="16">
        <f>SUM(I6:I10)</f>
        <v>2507176.4192699995</v>
      </c>
      <c r="J11" s="6"/>
      <c r="K11" s="7"/>
      <c r="L11" s="6"/>
    </row>
    <row r="12" spans="1:12" ht="18.75" x14ac:dyDescent="0.3">
      <c r="B12" s="9"/>
      <c r="C12" s="18" t="s">
        <v>13</v>
      </c>
      <c r="D12" s="18"/>
      <c r="E12" s="18"/>
      <c r="G12" s="21">
        <f>-I25</f>
        <v>-74928</v>
      </c>
      <c r="H12" s="21">
        <v>-343748000</v>
      </c>
      <c r="I12" s="21">
        <v>-2523840</v>
      </c>
      <c r="J12" s="6"/>
      <c r="K12" s="7"/>
      <c r="L12" s="6"/>
    </row>
    <row r="13" spans="1:12" ht="19.5" thickBot="1" x14ac:dyDescent="0.35">
      <c r="B13" s="9"/>
      <c r="C13" s="22" t="s">
        <v>14</v>
      </c>
      <c r="D13" s="22"/>
      <c r="E13" s="22"/>
      <c r="G13" s="23">
        <f>SUM(G11:G12)</f>
        <v>-162</v>
      </c>
      <c r="H13" s="23">
        <f>SUM(H11:H12)</f>
        <v>-1306980</v>
      </c>
      <c r="I13" s="24">
        <f>SUM(I11:I12)</f>
        <v>-16663.580730000511</v>
      </c>
      <c r="J13" s="6"/>
      <c r="K13" s="7"/>
      <c r="L13" s="6"/>
    </row>
    <row r="14" spans="1:12" ht="19.5" thickTop="1" x14ac:dyDescent="0.3">
      <c r="B14" s="9"/>
      <c r="I14" s="25"/>
      <c r="J14" s="6"/>
      <c r="K14" s="7"/>
      <c r="L14" s="6"/>
    </row>
    <row r="15" spans="1:12" ht="18.75" x14ac:dyDescent="0.3">
      <c r="B15" s="9"/>
      <c r="C15" s="18" t="s">
        <v>15</v>
      </c>
      <c r="I15" s="26">
        <v>784507</v>
      </c>
      <c r="J15" s="27"/>
      <c r="K15" s="7"/>
    </row>
    <row r="16" spans="1:12" ht="18.75" x14ac:dyDescent="0.3">
      <c r="B16" s="9"/>
      <c r="C16" s="18" t="s">
        <v>16</v>
      </c>
      <c r="D16" t="s">
        <v>17</v>
      </c>
      <c r="I16" s="14">
        <v>0</v>
      </c>
      <c r="J16" s="27"/>
      <c r="K16" s="7"/>
    </row>
    <row r="17" spans="1:11" ht="18.75" x14ac:dyDescent="0.3">
      <c r="B17" s="9"/>
      <c r="C17" s="18"/>
      <c r="D17" t="s">
        <v>18</v>
      </c>
      <c r="I17" s="28">
        <v>0</v>
      </c>
      <c r="J17" s="27"/>
      <c r="K17" s="7"/>
    </row>
    <row r="18" spans="1:11" ht="19.5" thickBot="1" x14ac:dyDescent="0.35">
      <c r="B18" s="9"/>
      <c r="C18" s="18" t="s">
        <v>19</v>
      </c>
      <c r="I18" s="24">
        <f>SUM(I15:I17)</f>
        <v>784507</v>
      </c>
      <c r="J18" s="27"/>
      <c r="K18" s="7"/>
    </row>
    <row r="19" spans="1:11" ht="19.5" thickTop="1" x14ac:dyDescent="0.3">
      <c r="B19" s="9"/>
      <c r="C19" s="18"/>
      <c r="I19" s="29"/>
      <c r="J19" s="27"/>
      <c r="K19" s="7"/>
    </row>
    <row r="20" spans="1:11" ht="18.75" x14ac:dyDescent="0.3">
      <c r="B20" s="9"/>
      <c r="C20" s="18"/>
      <c r="I20" s="29"/>
      <c r="J20" s="27"/>
      <c r="K20" s="7"/>
    </row>
    <row r="21" spans="1:11" ht="18.75" x14ac:dyDescent="0.3">
      <c r="B21" s="9"/>
      <c r="C21" s="18" t="s">
        <v>20</v>
      </c>
      <c r="I21" s="20">
        <v>6161</v>
      </c>
      <c r="J21" s="27"/>
      <c r="K21" s="7"/>
    </row>
    <row r="22" spans="1:11" ht="18.75" x14ac:dyDescent="0.3">
      <c r="B22" s="9"/>
      <c r="C22" s="18" t="s">
        <v>21</v>
      </c>
      <c r="I22" s="21">
        <v>83</v>
      </c>
      <c r="J22" s="27"/>
      <c r="K22" s="7"/>
    </row>
    <row r="23" spans="1:11" ht="18.75" x14ac:dyDescent="0.3">
      <c r="B23" s="9"/>
      <c r="C23" s="30" t="s">
        <v>22</v>
      </c>
      <c r="I23" s="20">
        <f>SUM(I21:I22)</f>
        <v>6244</v>
      </c>
      <c r="J23" s="27"/>
      <c r="K23" s="7"/>
    </row>
    <row r="24" spans="1:11" ht="18.75" x14ac:dyDescent="0.3">
      <c r="B24" s="9"/>
      <c r="C24" s="30" t="s">
        <v>23</v>
      </c>
      <c r="I24" s="21">
        <v>12</v>
      </c>
      <c r="J24" s="27"/>
      <c r="K24" s="7"/>
    </row>
    <row r="25" spans="1:11" ht="19.5" thickBot="1" x14ac:dyDescent="0.35">
      <c r="B25" s="9"/>
      <c r="C25" s="30" t="s">
        <v>24</v>
      </c>
      <c r="I25" s="23">
        <f>I23*I24</f>
        <v>74928</v>
      </c>
      <c r="J25" s="27"/>
      <c r="K25" s="7"/>
    </row>
    <row r="26" spans="1:11" ht="19.5" thickTop="1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8.75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18.75" x14ac:dyDescent="0.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25">
      <c r="B29" s="9"/>
    </row>
    <row r="30" spans="1:11" ht="15.75" x14ac:dyDescent="0.25">
      <c r="A30" t="s">
        <v>25</v>
      </c>
      <c r="B30" s="32" t="s">
        <v>26</v>
      </c>
    </row>
    <row r="31" spans="1:11" x14ac:dyDescent="0.25">
      <c r="B31" s="11"/>
      <c r="C31" s="11"/>
      <c r="D31" s="11"/>
      <c r="E31" s="11"/>
      <c r="F31" s="33" t="s">
        <v>27</v>
      </c>
      <c r="G31" s="33" t="s">
        <v>28</v>
      </c>
      <c r="H31" s="33" t="s">
        <v>28</v>
      </c>
      <c r="I31" s="33" t="s">
        <v>28</v>
      </c>
      <c r="J31" s="33" t="s">
        <v>29</v>
      </c>
    </row>
    <row r="32" spans="1:11" x14ac:dyDescent="0.25">
      <c r="B32" s="11"/>
      <c r="C32" s="12" t="s">
        <v>30</v>
      </c>
      <c r="D32" s="12" t="s">
        <v>31</v>
      </c>
      <c r="E32" s="12" t="s">
        <v>32</v>
      </c>
      <c r="F32" s="34">
        <f>C33</f>
        <v>1000</v>
      </c>
      <c r="G32" s="34">
        <f>C34</f>
        <v>1000</v>
      </c>
      <c r="H32" s="34">
        <f>C35</f>
        <v>1000</v>
      </c>
      <c r="I32" s="34">
        <f>C36</f>
        <v>2000</v>
      </c>
      <c r="J32" s="34">
        <f>C37</f>
        <v>5000</v>
      </c>
      <c r="K32" s="35" t="s">
        <v>33</v>
      </c>
    </row>
    <row r="33" spans="2:11" x14ac:dyDescent="0.25">
      <c r="B33" s="11" t="s">
        <v>27</v>
      </c>
      <c r="C33" s="36">
        <v>1000</v>
      </c>
      <c r="D33" s="37">
        <v>14021</v>
      </c>
      <c r="E33" s="37">
        <v>4674820</v>
      </c>
      <c r="F33" s="9">
        <f>E33</f>
        <v>4674820</v>
      </c>
      <c r="K33" s="9">
        <f>SUM(F33:J33)</f>
        <v>4674820</v>
      </c>
    </row>
    <row r="34" spans="2:11" x14ac:dyDescent="0.25">
      <c r="B34" s="11" t="s">
        <v>28</v>
      </c>
      <c r="C34" s="36">
        <v>1000</v>
      </c>
      <c r="D34" s="37">
        <v>11263</v>
      </c>
      <c r="E34" s="37">
        <v>17672800</v>
      </c>
      <c r="F34">
        <f>D34*F$32</f>
        <v>11263000</v>
      </c>
      <c r="G34" s="9">
        <f>E34-F34</f>
        <v>6409800</v>
      </c>
      <c r="K34" s="9">
        <f t="shared" ref="K34:K37" si="0">SUM(F34:J34)</f>
        <v>17672800</v>
      </c>
    </row>
    <row r="35" spans="2:11" x14ac:dyDescent="0.25">
      <c r="B35" s="11" t="s">
        <v>28</v>
      </c>
      <c r="C35" s="36">
        <v>1000</v>
      </c>
      <c r="D35" s="37">
        <v>12413</v>
      </c>
      <c r="E35" s="37">
        <v>31595900</v>
      </c>
      <c r="F35">
        <f>$D35*F$32</f>
        <v>12413000</v>
      </c>
      <c r="G35">
        <f>$D35*G$32</f>
        <v>12413000</v>
      </c>
      <c r="H35" s="9">
        <f>E35-F35-G35</f>
        <v>6769900</v>
      </c>
      <c r="K35" s="9">
        <f t="shared" si="0"/>
        <v>31595900</v>
      </c>
    </row>
    <row r="36" spans="2:11" x14ac:dyDescent="0.25">
      <c r="B36" s="11" t="s">
        <v>28</v>
      </c>
      <c r="C36" s="36">
        <v>2000</v>
      </c>
      <c r="D36" s="37">
        <v>17545</v>
      </c>
      <c r="E36" s="37">
        <v>69201600</v>
      </c>
      <c r="F36">
        <f t="shared" ref="F36:I37" si="1">$D36*F$32</f>
        <v>17545000</v>
      </c>
      <c r="G36">
        <f t="shared" si="1"/>
        <v>17545000</v>
      </c>
      <c r="H36">
        <f t="shared" si="1"/>
        <v>17545000</v>
      </c>
      <c r="I36" s="9">
        <f>E36-F36-G36-H36</f>
        <v>16566600</v>
      </c>
      <c r="K36" s="9">
        <f t="shared" si="0"/>
        <v>69201600</v>
      </c>
    </row>
    <row r="37" spans="2:11" x14ac:dyDescent="0.25">
      <c r="B37" s="11" t="s">
        <v>29</v>
      </c>
      <c r="C37" s="36">
        <f>SUM(C33:C36)</f>
        <v>5000</v>
      </c>
      <c r="D37" s="37">
        <v>18819</v>
      </c>
      <c r="E37" s="37">
        <v>200218700</v>
      </c>
      <c r="F37">
        <f t="shared" si="1"/>
        <v>18819000</v>
      </c>
      <c r="G37">
        <f t="shared" si="1"/>
        <v>18819000</v>
      </c>
      <c r="H37">
        <f t="shared" si="1"/>
        <v>18819000</v>
      </c>
      <c r="I37">
        <f t="shared" si="1"/>
        <v>37638000</v>
      </c>
      <c r="J37" s="9">
        <f>E37-F37-G37-H37-I37</f>
        <v>106123700</v>
      </c>
      <c r="K37" s="9">
        <f t="shared" si="0"/>
        <v>200218700</v>
      </c>
    </row>
    <row r="38" spans="2:11" ht="15.75" thickBot="1" x14ac:dyDescent="0.3">
      <c r="B38" s="11"/>
      <c r="C38" t="s">
        <v>34</v>
      </c>
      <c r="D38" s="38">
        <f t="shared" ref="D38:K38" si="2">SUM(D33:D37)</f>
        <v>74061</v>
      </c>
      <c r="E38" s="38">
        <f t="shared" si="2"/>
        <v>323363820</v>
      </c>
      <c r="F38" s="38">
        <f t="shared" si="2"/>
        <v>64714820</v>
      </c>
      <c r="G38" s="38">
        <f t="shared" si="2"/>
        <v>55186800</v>
      </c>
      <c r="H38" s="38">
        <f t="shared" si="2"/>
        <v>43133900</v>
      </c>
      <c r="I38" s="38">
        <f t="shared" si="2"/>
        <v>54204600</v>
      </c>
      <c r="J38" s="38">
        <f t="shared" si="2"/>
        <v>106123700</v>
      </c>
      <c r="K38" s="38">
        <f t="shared" si="2"/>
        <v>323363820</v>
      </c>
    </row>
    <row r="39" spans="2:11" ht="15.75" thickTop="1" x14ac:dyDescent="0.25">
      <c r="D39" s="11"/>
      <c r="E39" s="11"/>
    </row>
    <row r="40" spans="2:11" x14ac:dyDescent="0.25">
      <c r="D40" s="12" t="s">
        <v>31</v>
      </c>
      <c r="E40" s="12" t="s">
        <v>32</v>
      </c>
      <c r="F40" s="35" t="s">
        <v>35</v>
      </c>
      <c r="G40" s="35" t="s">
        <v>6</v>
      </c>
    </row>
    <row r="41" spans="2:11" x14ac:dyDescent="0.25">
      <c r="B41" s="11" t="s">
        <v>27</v>
      </c>
      <c r="C41" s="36">
        <v>1000</v>
      </c>
      <c r="D41" s="39">
        <f>D38</f>
        <v>74061</v>
      </c>
      <c r="E41" s="39">
        <f>F38</f>
        <v>64714820</v>
      </c>
      <c r="F41" s="40">
        <v>12.86</v>
      </c>
      <c r="G41" s="39">
        <f>D41*F41</f>
        <v>952424.46</v>
      </c>
    </row>
    <row r="42" spans="2:11" x14ac:dyDescent="0.25">
      <c r="B42" s="11" t="s">
        <v>28</v>
      </c>
      <c r="C42" s="36">
        <v>1000</v>
      </c>
      <c r="E42" s="39">
        <f>G38</f>
        <v>55186800</v>
      </c>
      <c r="F42" s="41">
        <v>6.9899999999999997E-3</v>
      </c>
      <c r="G42" s="39">
        <f>E42*F42</f>
        <v>385755.73199999996</v>
      </c>
    </row>
    <row r="43" spans="2:11" x14ac:dyDescent="0.25">
      <c r="B43" s="11" t="s">
        <v>28</v>
      </c>
      <c r="C43" s="36">
        <v>1000</v>
      </c>
      <c r="E43" s="39">
        <f>H38</f>
        <v>43133900</v>
      </c>
      <c r="F43" s="41">
        <v>5.6699999999999997E-3</v>
      </c>
      <c r="G43" s="39">
        <f t="shared" ref="G43:G45" si="3">E43*F43</f>
        <v>244569.21299999999</v>
      </c>
    </row>
    <row r="44" spans="2:11" x14ac:dyDescent="0.25">
      <c r="B44" s="11" t="s">
        <v>28</v>
      </c>
      <c r="C44" s="36">
        <v>2000</v>
      </c>
      <c r="E44" s="39">
        <f>I38</f>
        <v>54204600</v>
      </c>
      <c r="F44" s="41">
        <v>5.3400000000000001E-3</v>
      </c>
      <c r="G44" s="39">
        <f t="shared" si="3"/>
        <v>289452.56400000001</v>
      </c>
    </row>
    <row r="45" spans="2:11" x14ac:dyDescent="0.25">
      <c r="B45" s="11" t="s">
        <v>29</v>
      </c>
      <c r="C45" s="36">
        <f>SUM(C41:C44)</f>
        <v>5000</v>
      </c>
      <c r="E45" s="39">
        <f>J38</f>
        <v>106123700</v>
      </c>
      <c r="F45" s="41">
        <v>5.0699999999999999E-3</v>
      </c>
      <c r="G45" s="39">
        <f t="shared" si="3"/>
        <v>538047.15899999999</v>
      </c>
    </row>
    <row r="46" spans="2:11" ht="15.75" thickBot="1" x14ac:dyDescent="0.3">
      <c r="B46" s="11"/>
      <c r="C46" t="s">
        <v>34</v>
      </c>
      <c r="D46" s="38">
        <f>SUM(D41:D45)</f>
        <v>74061</v>
      </c>
      <c r="E46" s="38">
        <f>SUM(E41:E45)</f>
        <v>323363820</v>
      </c>
      <c r="G46" s="38">
        <f>SUM(G41:G45)</f>
        <v>2410249.1279999996</v>
      </c>
    </row>
    <row r="47" spans="2:11" ht="15.75" thickTop="1" x14ac:dyDescent="0.25"/>
    <row r="49" spans="1:11" ht="15.75" x14ac:dyDescent="0.25">
      <c r="A49" t="s">
        <v>25</v>
      </c>
      <c r="B49" s="32" t="s">
        <v>8</v>
      </c>
    </row>
    <row r="50" spans="1:11" x14ac:dyDescent="0.25">
      <c r="B50" s="11"/>
      <c r="C50" s="11"/>
      <c r="D50" s="11"/>
      <c r="E50" s="11"/>
      <c r="F50" s="33" t="s">
        <v>27</v>
      </c>
      <c r="G50" s="33" t="s">
        <v>29</v>
      </c>
    </row>
    <row r="51" spans="1:11" x14ac:dyDescent="0.25">
      <c r="B51" s="11"/>
      <c r="C51" s="12" t="s">
        <v>30</v>
      </c>
      <c r="D51" s="12" t="s">
        <v>31</v>
      </c>
      <c r="E51" s="12" t="s">
        <v>32</v>
      </c>
      <c r="F51" s="34">
        <f>C52</f>
        <v>5000</v>
      </c>
      <c r="G51" s="34">
        <f>C53</f>
        <v>5000</v>
      </c>
      <c r="K51" s="35" t="s">
        <v>33</v>
      </c>
    </row>
    <row r="52" spans="1:11" x14ac:dyDescent="0.25">
      <c r="B52" s="11" t="s">
        <v>27</v>
      </c>
      <c r="C52" s="36">
        <v>5000</v>
      </c>
      <c r="D52" s="37">
        <v>272</v>
      </c>
      <c r="E52" s="37">
        <v>507500</v>
      </c>
      <c r="F52" s="9">
        <f>E52</f>
        <v>507500</v>
      </c>
      <c r="K52" s="9">
        <f t="shared" ref="K52:K53" si="4">SUM(F52:J52)</f>
        <v>507500</v>
      </c>
    </row>
    <row r="53" spans="1:11" x14ac:dyDescent="0.25">
      <c r="B53" s="11" t="s">
        <v>29</v>
      </c>
      <c r="C53" s="36">
        <f>SUM(C52:C52)</f>
        <v>5000</v>
      </c>
      <c r="D53" s="37">
        <v>313</v>
      </c>
      <c r="E53" s="37">
        <v>13281800</v>
      </c>
      <c r="F53">
        <f>D53*F$32</f>
        <v>313000</v>
      </c>
      <c r="G53" s="9">
        <f>E53-F53</f>
        <v>12968800</v>
      </c>
      <c r="K53" s="9">
        <f t="shared" si="4"/>
        <v>13281800</v>
      </c>
    </row>
    <row r="54" spans="1:11" ht="15.75" thickBot="1" x14ac:dyDescent="0.3">
      <c r="B54" s="11"/>
      <c r="C54" t="s">
        <v>34</v>
      </c>
      <c r="D54" s="38">
        <f t="shared" ref="D54:G54" si="5">SUM(D52:D53)</f>
        <v>585</v>
      </c>
      <c r="E54" s="38">
        <f t="shared" si="5"/>
        <v>13789300</v>
      </c>
      <c r="F54" s="38">
        <f t="shared" si="5"/>
        <v>820500</v>
      </c>
      <c r="G54" s="38">
        <f t="shared" si="5"/>
        <v>12968800</v>
      </c>
      <c r="K54" s="38">
        <f t="shared" ref="K54" si="6">SUM(K49:K53)</f>
        <v>13789300</v>
      </c>
    </row>
    <row r="55" spans="1:11" ht="15.75" thickTop="1" x14ac:dyDescent="0.25">
      <c r="E55" s="39"/>
    </row>
    <row r="56" spans="1:11" x14ac:dyDescent="0.25">
      <c r="D56" s="12" t="s">
        <v>31</v>
      </c>
      <c r="E56" s="12" t="s">
        <v>32</v>
      </c>
      <c r="F56" s="35" t="s">
        <v>35</v>
      </c>
      <c r="G56" s="35" t="s">
        <v>6</v>
      </c>
    </row>
    <row r="57" spans="1:11" x14ac:dyDescent="0.25">
      <c r="B57" s="11" t="s">
        <v>27</v>
      </c>
      <c r="C57" s="36">
        <f>C52</f>
        <v>5000</v>
      </c>
      <c r="D57" s="39">
        <f>D54</f>
        <v>585</v>
      </c>
      <c r="E57" s="39">
        <f>F54</f>
        <v>820500</v>
      </c>
      <c r="F57" s="40">
        <v>36.369999999999997</v>
      </c>
      <c r="G57" s="39">
        <f>D57*F57</f>
        <v>21276.449999999997</v>
      </c>
    </row>
    <row r="58" spans="1:11" x14ac:dyDescent="0.25">
      <c r="B58" s="11" t="s">
        <v>28</v>
      </c>
      <c r="C58" s="36">
        <f>C53</f>
        <v>5000</v>
      </c>
      <c r="E58" s="39">
        <f>G54</f>
        <v>12968800</v>
      </c>
      <c r="F58" s="41">
        <f>F45</f>
        <v>5.0699999999999999E-3</v>
      </c>
      <c r="G58" s="39">
        <f>E58*F58</f>
        <v>65751.815999999992</v>
      </c>
    </row>
    <row r="59" spans="1:11" ht="15.75" thickBot="1" x14ac:dyDescent="0.3">
      <c r="C59" t="s">
        <v>34</v>
      </c>
      <c r="D59" s="38">
        <f>SUM(D57:D58)</f>
        <v>585</v>
      </c>
      <c r="E59" s="38">
        <f t="shared" ref="E59:G59" si="7">SUM(E57:E58)</f>
        <v>13789300</v>
      </c>
      <c r="F59" s="39"/>
      <c r="G59" s="38">
        <f t="shared" si="7"/>
        <v>87028.265999999989</v>
      </c>
    </row>
    <row r="60" spans="1:11" ht="15.75" thickTop="1" x14ac:dyDescent="0.25">
      <c r="E60" s="39"/>
    </row>
    <row r="61" spans="1:11" ht="15.75" x14ac:dyDescent="0.25">
      <c r="A61" t="s">
        <v>25</v>
      </c>
      <c r="B61" s="32" t="s">
        <v>9</v>
      </c>
    </row>
    <row r="62" spans="1:11" x14ac:dyDescent="0.25">
      <c r="B62" s="11"/>
      <c r="C62" s="11"/>
      <c r="D62" s="11"/>
      <c r="E62" s="11"/>
      <c r="F62" s="33" t="s">
        <v>27</v>
      </c>
      <c r="G62" s="33" t="s">
        <v>29</v>
      </c>
    </row>
    <row r="63" spans="1:11" x14ac:dyDescent="0.25">
      <c r="B63" s="11"/>
      <c r="C63" s="12" t="s">
        <v>30</v>
      </c>
      <c r="D63" s="12" t="s">
        <v>31</v>
      </c>
      <c r="E63" s="12" t="s">
        <v>32</v>
      </c>
      <c r="F63" s="34">
        <f>C64</f>
        <v>10000</v>
      </c>
      <c r="G63" s="34">
        <f>C65</f>
        <v>10000</v>
      </c>
      <c r="K63" s="35" t="s">
        <v>33</v>
      </c>
    </row>
    <row r="64" spans="1:11" x14ac:dyDescent="0.25">
      <c r="B64" s="11" t="s">
        <v>27</v>
      </c>
      <c r="C64" s="36">
        <v>10000</v>
      </c>
      <c r="D64" s="37">
        <v>27</v>
      </c>
      <c r="E64" s="37">
        <v>165339</v>
      </c>
      <c r="F64" s="9">
        <f>E64</f>
        <v>165339</v>
      </c>
      <c r="K64" s="9">
        <f t="shared" ref="K64:K65" si="8">SUM(F64:J64)</f>
        <v>165339</v>
      </c>
    </row>
    <row r="65" spans="1:11" x14ac:dyDescent="0.25">
      <c r="B65" s="11" t="s">
        <v>29</v>
      </c>
      <c r="C65" s="36">
        <f>SUM(C64:C64)</f>
        <v>10000</v>
      </c>
      <c r="D65" s="37">
        <v>33</v>
      </c>
      <c r="E65" s="37">
        <v>709261</v>
      </c>
      <c r="F65">
        <f>D65*F$32</f>
        <v>33000</v>
      </c>
      <c r="G65" s="9">
        <f>E65-F65</f>
        <v>676261</v>
      </c>
      <c r="K65" s="9">
        <f t="shared" si="8"/>
        <v>709261</v>
      </c>
    </row>
    <row r="66" spans="1:11" ht="15.75" thickBot="1" x14ac:dyDescent="0.3">
      <c r="B66" s="11"/>
      <c r="C66" t="s">
        <v>34</v>
      </c>
      <c r="D66" s="38">
        <f t="shared" ref="D66:G66" si="9">SUM(D64:D65)</f>
        <v>60</v>
      </c>
      <c r="E66" s="38">
        <f t="shared" si="9"/>
        <v>874600</v>
      </c>
      <c r="F66" s="38">
        <f t="shared" si="9"/>
        <v>198339</v>
      </c>
      <c r="G66" s="38">
        <f t="shared" si="9"/>
        <v>676261</v>
      </c>
      <c r="K66" s="38">
        <f t="shared" ref="K66" si="10">SUM(K61:K65)</f>
        <v>874600</v>
      </c>
    </row>
    <row r="67" spans="1:11" ht="15.75" thickTop="1" x14ac:dyDescent="0.25">
      <c r="B67" s="11"/>
      <c r="D67" s="39"/>
      <c r="E67" s="39"/>
    </row>
    <row r="68" spans="1:11" x14ac:dyDescent="0.25">
      <c r="D68" s="12" t="s">
        <v>31</v>
      </c>
      <c r="E68" s="12" t="s">
        <v>32</v>
      </c>
      <c r="F68" s="35" t="s">
        <v>35</v>
      </c>
      <c r="G68" s="35" t="s">
        <v>6</v>
      </c>
    </row>
    <row r="69" spans="1:11" x14ac:dyDescent="0.25">
      <c r="B69" s="11" t="s">
        <v>27</v>
      </c>
      <c r="C69" s="36">
        <f>C64</f>
        <v>10000</v>
      </c>
      <c r="D69" s="39">
        <f>D66</f>
        <v>60</v>
      </c>
      <c r="E69" s="39">
        <f>F66</f>
        <v>198339</v>
      </c>
      <c r="F69" s="40">
        <v>61.72</v>
      </c>
      <c r="G69" s="39">
        <f>D69*F69</f>
        <v>3703.2</v>
      </c>
    </row>
    <row r="70" spans="1:11" x14ac:dyDescent="0.25">
      <c r="B70" s="11" t="s">
        <v>28</v>
      </c>
      <c r="C70" s="36">
        <f>C65</f>
        <v>10000</v>
      </c>
      <c r="E70" s="39">
        <f>G66</f>
        <v>676261</v>
      </c>
      <c r="F70" s="41">
        <f>F58</f>
        <v>5.0699999999999999E-3</v>
      </c>
      <c r="G70" s="39">
        <f>E70*F70</f>
        <v>3428.64327</v>
      </c>
    </row>
    <row r="71" spans="1:11" ht="15.75" thickBot="1" x14ac:dyDescent="0.3">
      <c r="C71" t="s">
        <v>34</v>
      </c>
      <c r="D71" s="38">
        <f>SUM(D69:D70)</f>
        <v>60</v>
      </c>
      <c r="E71" s="38">
        <f t="shared" ref="E71" si="11">SUM(E69:E70)</f>
        <v>874600</v>
      </c>
      <c r="F71" s="39"/>
      <c r="G71" s="38">
        <f t="shared" ref="G71" si="12">SUM(G69:G70)</f>
        <v>7131.8432699999994</v>
      </c>
    </row>
    <row r="72" spans="1:11" ht="15.75" thickTop="1" x14ac:dyDescent="0.25">
      <c r="B72" s="11"/>
      <c r="D72" s="39"/>
      <c r="E72" s="39"/>
    </row>
    <row r="73" spans="1:11" x14ac:dyDescent="0.25">
      <c r="B73" s="11"/>
      <c r="D73" s="39"/>
      <c r="E73" s="39"/>
    </row>
    <row r="74" spans="1:11" ht="15.75" x14ac:dyDescent="0.25">
      <c r="A74" t="s">
        <v>25</v>
      </c>
      <c r="B74" s="32" t="s">
        <v>10</v>
      </c>
    </row>
    <row r="75" spans="1:11" x14ac:dyDescent="0.25">
      <c r="B75" s="11"/>
      <c r="C75" s="11"/>
      <c r="D75" s="11"/>
      <c r="E75" s="11"/>
      <c r="F75" s="33" t="s">
        <v>27</v>
      </c>
      <c r="G75" s="33" t="s">
        <v>29</v>
      </c>
    </row>
    <row r="76" spans="1:11" x14ac:dyDescent="0.25">
      <c r="B76" s="11"/>
      <c r="C76" s="12" t="s">
        <v>30</v>
      </c>
      <c r="D76" s="12" t="s">
        <v>31</v>
      </c>
      <c r="E76" s="12" t="s">
        <v>32</v>
      </c>
      <c r="F76" s="34">
        <f>C77</f>
        <v>25000</v>
      </c>
      <c r="G76" s="34">
        <f>C78</f>
        <v>25000</v>
      </c>
      <c r="K76" s="35" t="s">
        <v>33</v>
      </c>
    </row>
    <row r="77" spans="1:11" x14ac:dyDescent="0.25">
      <c r="B77" s="11" t="s">
        <v>27</v>
      </c>
      <c r="C77" s="36">
        <v>25000</v>
      </c>
      <c r="D77" s="37">
        <v>23</v>
      </c>
      <c r="E77" s="37">
        <v>2393700</v>
      </c>
      <c r="F77" s="9">
        <f>E77</f>
        <v>2393700</v>
      </c>
      <c r="K77" s="9">
        <f t="shared" ref="K77:K78" si="13">SUM(F77:J77)</f>
        <v>2393700</v>
      </c>
    </row>
    <row r="78" spans="1:11" x14ac:dyDescent="0.25">
      <c r="B78" s="11" t="s">
        <v>29</v>
      </c>
      <c r="C78" s="36">
        <f>SUM(C77:C77)</f>
        <v>25000</v>
      </c>
      <c r="D78" s="37">
        <v>37</v>
      </c>
      <c r="E78" s="37">
        <v>2019600</v>
      </c>
      <c r="F78">
        <f>D78*F$32</f>
        <v>37000</v>
      </c>
      <c r="G78" s="9">
        <f>E78-F78</f>
        <v>1982600</v>
      </c>
      <c r="K78" s="9">
        <f t="shared" si="13"/>
        <v>2019600</v>
      </c>
    </row>
    <row r="79" spans="1:11" ht="15.75" thickBot="1" x14ac:dyDescent="0.3">
      <c r="B79" s="11"/>
      <c r="C79" t="s">
        <v>34</v>
      </c>
      <c r="D79" s="38">
        <f t="shared" ref="D79:G79" si="14">SUM(D77:D78)</f>
        <v>60</v>
      </c>
      <c r="E79" s="38">
        <f t="shared" si="14"/>
        <v>4413300</v>
      </c>
      <c r="F79" s="38">
        <f t="shared" si="14"/>
        <v>2430700</v>
      </c>
      <c r="G79" s="38">
        <f t="shared" si="14"/>
        <v>1982600</v>
      </c>
      <c r="K79" s="38">
        <f t="shared" ref="K79" si="15">SUM(K74:K78)</f>
        <v>4413300</v>
      </c>
    </row>
    <row r="80" spans="1:11" ht="15.75" thickTop="1" x14ac:dyDescent="0.25"/>
    <row r="81" spans="2:7" x14ac:dyDescent="0.25">
      <c r="D81" s="12" t="s">
        <v>31</v>
      </c>
      <c r="E81" s="12" t="s">
        <v>32</v>
      </c>
      <c r="F81" s="35" t="s">
        <v>35</v>
      </c>
      <c r="G81" s="35" t="s">
        <v>6</v>
      </c>
    </row>
    <row r="82" spans="2:7" x14ac:dyDescent="0.25">
      <c r="B82" s="11" t="s">
        <v>27</v>
      </c>
      <c r="C82" s="36">
        <f>C77</f>
        <v>25000</v>
      </c>
      <c r="D82" s="39">
        <f>D79</f>
        <v>60</v>
      </c>
      <c r="E82" s="39">
        <f>F79</f>
        <v>2430700</v>
      </c>
      <c r="F82" s="40">
        <v>137.74</v>
      </c>
      <c r="G82" s="39">
        <f>D82*F82</f>
        <v>8264.4000000000015</v>
      </c>
    </row>
    <row r="83" spans="2:7" x14ac:dyDescent="0.25">
      <c r="B83" s="11" t="s">
        <v>28</v>
      </c>
      <c r="C83" s="36">
        <f>C78</f>
        <v>25000</v>
      </c>
      <c r="E83" s="39">
        <f>G79</f>
        <v>1982600</v>
      </c>
      <c r="F83" s="41">
        <f>F45</f>
        <v>5.0699999999999999E-3</v>
      </c>
      <c r="G83" s="39">
        <f>E83*F83</f>
        <v>10051.781999999999</v>
      </c>
    </row>
    <row r="84" spans="2:7" ht="15.75" thickBot="1" x14ac:dyDescent="0.3">
      <c r="C84" t="s">
        <v>34</v>
      </c>
      <c r="D84" s="38">
        <f>SUM(D82:D83)</f>
        <v>60</v>
      </c>
      <c r="E84" s="38">
        <f t="shared" ref="E84" si="16">SUM(E82:E83)</f>
        <v>4413300</v>
      </c>
      <c r="F84" s="39"/>
      <c r="G84" s="38">
        <f t="shared" ref="G84" si="17">SUM(G82:G83)</f>
        <v>18316.182000000001</v>
      </c>
    </row>
    <row r="85" spans="2:7" ht="15.75" thickTop="1" x14ac:dyDescent="0.25"/>
    <row r="87" spans="2:7" x14ac:dyDescent="0.25">
      <c r="B87" s="42" t="s">
        <v>36</v>
      </c>
    </row>
    <row r="88" spans="2:7" x14ac:dyDescent="0.25">
      <c r="E88" s="35" t="s">
        <v>32</v>
      </c>
      <c r="F88" s="35" t="s">
        <v>35</v>
      </c>
      <c r="G88" s="35" t="s">
        <v>6</v>
      </c>
    </row>
    <row r="89" spans="2:7" x14ac:dyDescent="0.25">
      <c r="F89">
        <v>6.3800000000000003E-3</v>
      </c>
      <c r="G89" s="39">
        <f>E89*F89</f>
        <v>0</v>
      </c>
    </row>
  </sheetData>
  <mergeCells count="4">
    <mergeCell ref="A1:L1"/>
    <mergeCell ref="A2:L2"/>
    <mergeCell ref="A4:L4"/>
    <mergeCell ref="C5:D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506F-A6EE-45B0-B992-963071E11819}">
  <dimension ref="A1:L90"/>
  <sheetViews>
    <sheetView workbookViewId="0">
      <selection activeCell="B11" sqref="B11"/>
    </sheetView>
  </sheetViews>
  <sheetFormatPr defaultColWidth="19" defaultRowHeight="15" x14ac:dyDescent="0.25"/>
  <cols>
    <col min="1" max="3" width="13.85546875" customWidth="1"/>
    <col min="10" max="10" width="19.5703125" bestFit="1" customWidth="1"/>
  </cols>
  <sheetData>
    <row r="1" spans="1:12" ht="18.75" x14ac:dyDescent="0.3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.75" x14ac:dyDescent="0.3">
      <c r="A2" s="3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x14ac:dyDescent="0.3">
      <c r="A3" s="4"/>
      <c r="B3" s="5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2" ht="18.75" x14ac:dyDescent="0.3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8.75" x14ac:dyDescent="0.3">
      <c r="G5" s="43" t="s">
        <v>38</v>
      </c>
      <c r="H5" s="43"/>
      <c r="I5" s="43"/>
      <c r="J5" s="6"/>
      <c r="K5" s="7"/>
      <c r="L5" s="6"/>
    </row>
    <row r="6" spans="1:12" ht="18.75" x14ac:dyDescent="0.3">
      <c r="B6" s="9"/>
      <c r="C6" s="10" t="s">
        <v>3</v>
      </c>
      <c r="D6" s="10"/>
      <c r="E6" s="11"/>
      <c r="G6" s="12" t="s">
        <v>4</v>
      </c>
      <c r="H6" s="12" t="s">
        <v>5</v>
      </c>
      <c r="I6" s="13" t="s">
        <v>6</v>
      </c>
      <c r="J6" s="6"/>
      <c r="K6" s="7"/>
      <c r="L6" s="6"/>
    </row>
    <row r="7" spans="1:12" ht="18.75" x14ac:dyDescent="0.3">
      <c r="B7" s="9"/>
      <c r="C7" t="s">
        <v>7</v>
      </c>
      <c r="G7" s="14">
        <f>D47</f>
        <v>74061</v>
      </c>
      <c r="H7" s="14">
        <f>E47</f>
        <v>323363820</v>
      </c>
      <c r="I7" s="15">
        <f>G47</f>
        <v>2468361.142</v>
      </c>
      <c r="J7" s="6"/>
      <c r="K7" s="7"/>
      <c r="L7" s="6"/>
    </row>
    <row r="8" spans="1:12" ht="18.75" x14ac:dyDescent="0.3">
      <c r="B8" s="9"/>
      <c r="C8" t="s">
        <v>8</v>
      </c>
      <c r="G8" s="14">
        <f>D60</f>
        <v>585</v>
      </c>
      <c r="H8" s="14">
        <f>E55</f>
        <v>13789300</v>
      </c>
      <c r="I8" s="44">
        <f>G60</f>
        <v>89571.274000000005</v>
      </c>
      <c r="J8" s="6"/>
      <c r="K8" s="7"/>
      <c r="L8" s="6"/>
    </row>
    <row r="9" spans="1:12" ht="18.75" x14ac:dyDescent="0.3">
      <c r="B9" s="9"/>
      <c r="C9" t="s">
        <v>9</v>
      </c>
      <c r="G9" s="14">
        <f>D72</f>
        <v>60</v>
      </c>
      <c r="H9" s="14">
        <f>E67</f>
        <v>874600</v>
      </c>
      <c r="I9" s="44">
        <f>G72</f>
        <v>7336.0450300000002</v>
      </c>
      <c r="J9" s="6"/>
      <c r="K9" s="7"/>
      <c r="L9" s="6"/>
    </row>
    <row r="10" spans="1:12" ht="18.75" x14ac:dyDescent="0.3">
      <c r="B10" s="9"/>
      <c r="C10" s="17" t="s">
        <v>10</v>
      </c>
      <c r="G10" s="14">
        <f>D85</f>
        <v>60</v>
      </c>
      <c r="H10" s="14">
        <f>E85</f>
        <v>4413300</v>
      </c>
      <c r="I10" s="44">
        <f>G85</f>
        <v>18873.398000000001</v>
      </c>
      <c r="J10" s="6"/>
      <c r="K10" s="7"/>
      <c r="L10" s="6"/>
    </row>
    <row r="11" spans="1:12" ht="18.75" x14ac:dyDescent="0.3">
      <c r="B11" s="9"/>
      <c r="C11" s="18" t="s">
        <v>11</v>
      </c>
      <c r="D11" s="18"/>
      <c r="E11" s="18"/>
      <c r="G11" s="12"/>
      <c r="H11" s="12"/>
      <c r="I11" s="45">
        <v>-15549</v>
      </c>
      <c r="J11" s="6"/>
      <c r="K11" s="7"/>
      <c r="L11" s="6"/>
    </row>
    <row r="12" spans="1:12" ht="18.75" x14ac:dyDescent="0.3">
      <c r="B12" s="9"/>
      <c r="C12" s="18" t="s">
        <v>12</v>
      </c>
      <c r="D12" s="18"/>
      <c r="E12" s="18"/>
      <c r="G12" s="20">
        <f>SUM(G7:G11)</f>
        <v>74766</v>
      </c>
      <c r="H12" s="20">
        <f>SUM(H7:H11)</f>
        <v>342441020</v>
      </c>
      <c r="I12" s="16">
        <f>SUM(I7:I11)</f>
        <v>2568592.8590300004</v>
      </c>
      <c r="J12" s="6"/>
      <c r="K12" s="7"/>
      <c r="L12" s="6"/>
    </row>
    <row r="13" spans="1:12" ht="18.75" x14ac:dyDescent="0.3">
      <c r="B13" s="9"/>
      <c r="C13" s="18" t="s">
        <v>13</v>
      </c>
      <c r="D13" s="18"/>
      <c r="E13" s="18"/>
      <c r="G13" s="21">
        <f>-I26</f>
        <v>-74928</v>
      </c>
      <c r="H13" s="21">
        <v>-343748000</v>
      </c>
      <c r="I13" s="21">
        <v>-2507176.4192699995</v>
      </c>
      <c r="J13" s="6"/>
      <c r="K13" s="7"/>
      <c r="L13" s="6"/>
    </row>
    <row r="14" spans="1:12" ht="19.5" thickBot="1" x14ac:dyDescent="0.35">
      <c r="B14" s="9"/>
      <c r="C14" s="22" t="s">
        <v>14</v>
      </c>
      <c r="D14" s="22"/>
      <c r="E14" s="22"/>
      <c r="G14" s="23">
        <f>SUM(G12:G13)</f>
        <v>-162</v>
      </c>
      <c r="H14" s="23">
        <f>SUM(H12:H13)</f>
        <v>-1306980</v>
      </c>
      <c r="I14" s="24">
        <f>SUM(I12:I13)</f>
        <v>61416.439760000911</v>
      </c>
      <c r="J14" s="6"/>
      <c r="K14" s="7"/>
      <c r="L14" s="6"/>
    </row>
    <row r="15" spans="1:12" ht="19.5" thickTop="1" x14ac:dyDescent="0.3">
      <c r="B15" s="9"/>
      <c r="I15" s="25"/>
      <c r="J15" s="6"/>
      <c r="K15" s="7"/>
      <c r="L15" s="6"/>
    </row>
    <row r="16" spans="1:12" ht="18.75" x14ac:dyDescent="0.3">
      <c r="B16" s="9"/>
      <c r="C16" s="18" t="s">
        <v>15</v>
      </c>
      <c r="I16" s="26">
        <v>784507</v>
      </c>
      <c r="J16" s="27"/>
      <c r="K16" s="7"/>
    </row>
    <row r="17" spans="1:11" ht="18.75" x14ac:dyDescent="0.3">
      <c r="B17" s="9"/>
      <c r="C17" s="18" t="s">
        <v>16</v>
      </c>
      <c r="D17" t="s">
        <v>17</v>
      </c>
      <c r="I17" s="14">
        <v>0</v>
      </c>
      <c r="J17" s="27"/>
      <c r="K17" s="7"/>
    </row>
    <row r="18" spans="1:11" ht="18.75" x14ac:dyDescent="0.3">
      <c r="B18" s="9"/>
      <c r="C18" s="18"/>
      <c r="D18" t="s">
        <v>18</v>
      </c>
      <c r="I18" s="28">
        <v>0</v>
      </c>
      <c r="J18" s="27"/>
      <c r="K18" s="7"/>
    </row>
    <row r="19" spans="1:11" ht="19.5" thickBot="1" x14ac:dyDescent="0.35">
      <c r="B19" s="9"/>
      <c r="C19" s="18" t="s">
        <v>19</v>
      </c>
      <c r="I19" s="24">
        <f>SUM(I16:I18)</f>
        <v>784507</v>
      </c>
      <c r="J19" s="27"/>
      <c r="K19" s="7"/>
    </row>
    <row r="20" spans="1:11" ht="19.5" thickTop="1" x14ac:dyDescent="0.3">
      <c r="B20" s="9"/>
      <c r="C20" s="18"/>
      <c r="I20" s="29"/>
      <c r="J20" s="27"/>
      <c r="K20" s="7"/>
    </row>
    <row r="21" spans="1:11" ht="18.75" x14ac:dyDescent="0.3">
      <c r="B21" s="9"/>
      <c r="C21" s="18"/>
      <c r="I21" s="29"/>
      <c r="J21" s="27"/>
      <c r="K21" s="7"/>
    </row>
    <row r="22" spans="1:11" ht="18.75" x14ac:dyDescent="0.3">
      <c r="B22" s="9"/>
      <c r="C22" s="18" t="s">
        <v>20</v>
      </c>
      <c r="I22" s="20">
        <v>6161</v>
      </c>
      <c r="J22" s="27"/>
      <c r="K22" s="7"/>
    </row>
    <row r="23" spans="1:11" ht="18.75" x14ac:dyDescent="0.3">
      <c r="B23" s="9"/>
      <c r="C23" s="18" t="s">
        <v>21</v>
      </c>
      <c r="I23" s="21">
        <v>83</v>
      </c>
      <c r="J23" s="27"/>
      <c r="K23" s="7"/>
    </row>
    <row r="24" spans="1:11" ht="18.75" x14ac:dyDescent="0.3">
      <c r="B24" s="9"/>
      <c r="C24" s="30" t="s">
        <v>22</v>
      </c>
      <c r="I24" s="20">
        <f>SUM(I22:I23)</f>
        <v>6244</v>
      </c>
      <c r="J24" s="27"/>
      <c r="K24" s="7"/>
    </row>
    <row r="25" spans="1:11" ht="18.75" x14ac:dyDescent="0.3">
      <c r="B25" s="9"/>
      <c r="C25" s="30" t="s">
        <v>23</v>
      </c>
      <c r="I25" s="21">
        <v>12</v>
      </c>
      <c r="J25" s="27"/>
      <c r="K25" s="7"/>
    </row>
    <row r="26" spans="1:11" ht="19.5" thickBot="1" x14ac:dyDescent="0.35">
      <c r="B26" s="9"/>
      <c r="C26" s="30" t="s">
        <v>24</v>
      </c>
      <c r="I26" s="23">
        <f>I24*I25</f>
        <v>74928</v>
      </c>
      <c r="J26" s="27"/>
      <c r="K26" s="7"/>
    </row>
    <row r="27" spans="1:11" ht="19.5" thickTop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18.75" x14ac:dyDescent="0.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18.75" x14ac:dyDescent="0.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x14ac:dyDescent="0.25">
      <c r="B30" s="9"/>
    </row>
    <row r="31" spans="1:11" ht="15.75" x14ac:dyDescent="0.25">
      <c r="A31" t="s">
        <v>25</v>
      </c>
      <c r="B31" s="32" t="s">
        <v>26</v>
      </c>
    </row>
    <row r="32" spans="1:11" x14ac:dyDescent="0.25">
      <c r="B32" s="11"/>
      <c r="C32" s="11"/>
      <c r="D32" s="11"/>
      <c r="E32" s="11"/>
      <c r="F32" s="33" t="s">
        <v>27</v>
      </c>
      <c r="G32" s="33" t="s">
        <v>28</v>
      </c>
      <c r="H32" s="33" t="s">
        <v>28</v>
      </c>
      <c r="I32" s="33" t="s">
        <v>28</v>
      </c>
      <c r="J32" s="33" t="s">
        <v>29</v>
      </c>
    </row>
    <row r="33" spans="2:11" x14ac:dyDescent="0.25">
      <c r="B33" s="11"/>
      <c r="C33" s="12" t="s">
        <v>30</v>
      </c>
      <c r="D33" s="12" t="s">
        <v>31</v>
      </c>
      <c r="E33" s="12" t="s">
        <v>32</v>
      </c>
      <c r="F33" s="34">
        <f>C34</f>
        <v>1000</v>
      </c>
      <c r="G33" s="34">
        <f>C35</f>
        <v>1000</v>
      </c>
      <c r="H33" s="34">
        <f>C36</f>
        <v>1000</v>
      </c>
      <c r="I33" s="34">
        <f>C37</f>
        <v>2000</v>
      </c>
      <c r="J33" s="34">
        <f>C38</f>
        <v>5000</v>
      </c>
      <c r="K33" s="35" t="s">
        <v>33</v>
      </c>
    </row>
    <row r="34" spans="2:11" x14ac:dyDescent="0.25">
      <c r="B34" s="11" t="s">
        <v>27</v>
      </c>
      <c r="C34" s="36">
        <v>1000</v>
      </c>
      <c r="D34" s="37">
        <v>14021</v>
      </c>
      <c r="E34" s="37">
        <v>4674820</v>
      </c>
      <c r="F34" s="37">
        <f>E34</f>
        <v>4674820</v>
      </c>
      <c r="G34" s="37"/>
      <c r="H34" s="37"/>
      <c r="I34" s="37"/>
      <c r="J34" s="37"/>
      <c r="K34" s="37">
        <f>SUM(F34:J34)</f>
        <v>4674820</v>
      </c>
    </row>
    <row r="35" spans="2:11" x14ac:dyDescent="0.25">
      <c r="B35" s="11" t="s">
        <v>28</v>
      </c>
      <c r="C35" s="36">
        <v>1000</v>
      </c>
      <c r="D35" s="37">
        <v>11263</v>
      </c>
      <c r="E35" s="37">
        <v>17672800</v>
      </c>
      <c r="F35" s="37">
        <f>D35*F$33</f>
        <v>11263000</v>
      </c>
      <c r="G35" s="37">
        <f>E35-F35</f>
        <v>6409800</v>
      </c>
      <c r="H35" s="37"/>
      <c r="I35" s="37"/>
      <c r="J35" s="37"/>
      <c r="K35" s="37">
        <f t="shared" ref="K35:K38" si="0">SUM(F35:J35)</f>
        <v>17672800</v>
      </c>
    </row>
    <row r="36" spans="2:11" x14ac:dyDescent="0.25">
      <c r="B36" s="11" t="s">
        <v>28</v>
      </c>
      <c r="C36" s="36">
        <v>1000</v>
      </c>
      <c r="D36" s="37">
        <v>12413</v>
      </c>
      <c r="E36" s="37">
        <v>31595900</v>
      </c>
      <c r="F36" s="37">
        <f>$D36*F$33</f>
        <v>12413000</v>
      </c>
      <c r="G36" s="37">
        <f>$D36*G$33</f>
        <v>12413000</v>
      </c>
      <c r="H36" s="37">
        <f>E36-F36-G36</f>
        <v>6769900</v>
      </c>
      <c r="I36" s="37"/>
      <c r="J36" s="37"/>
      <c r="K36" s="37">
        <f t="shared" si="0"/>
        <v>31595900</v>
      </c>
    </row>
    <row r="37" spans="2:11" x14ac:dyDescent="0.25">
      <c r="B37" s="11" t="s">
        <v>28</v>
      </c>
      <c r="C37" s="36">
        <v>2000</v>
      </c>
      <c r="D37" s="37">
        <v>17545</v>
      </c>
      <c r="E37" s="37">
        <v>69201600</v>
      </c>
      <c r="F37" s="37">
        <f t="shared" ref="F37:I38" si="1">$D37*F$33</f>
        <v>17545000</v>
      </c>
      <c r="G37" s="37">
        <f t="shared" si="1"/>
        <v>17545000</v>
      </c>
      <c r="H37" s="37">
        <f t="shared" si="1"/>
        <v>17545000</v>
      </c>
      <c r="I37" s="37">
        <f>E37-F37-G37-H37</f>
        <v>16566600</v>
      </c>
      <c r="J37" s="37"/>
      <c r="K37" s="37">
        <f t="shared" si="0"/>
        <v>69201600</v>
      </c>
    </row>
    <row r="38" spans="2:11" x14ac:dyDescent="0.25">
      <c r="B38" s="11" t="s">
        <v>29</v>
      </c>
      <c r="C38" s="36">
        <f>SUM(C34:C37)</f>
        <v>5000</v>
      </c>
      <c r="D38" s="37">
        <v>18819</v>
      </c>
      <c r="E38" s="37">
        <v>200218700</v>
      </c>
      <c r="F38" s="37">
        <f t="shared" si="1"/>
        <v>18819000</v>
      </c>
      <c r="G38" s="37">
        <f t="shared" si="1"/>
        <v>18819000</v>
      </c>
      <c r="H38" s="37">
        <f t="shared" si="1"/>
        <v>18819000</v>
      </c>
      <c r="I38" s="37">
        <f t="shared" si="1"/>
        <v>37638000</v>
      </c>
      <c r="J38" s="37">
        <f>E38-F38-G38-H38-I38</f>
        <v>106123700</v>
      </c>
      <c r="K38" s="37">
        <f t="shared" si="0"/>
        <v>200218700</v>
      </c>
    </row>
    <row r="39" spans="2:11" ht="15.75" thickBot="1" x14ac:dyDescent="0.3">
      <c r="B39" s="11"/>
      <c r="C39" t="s">
        <v>34</v>
      </c>
      <c r="D39" s="38">
        <f t="shared" ref="D39:K39" si="2">SUM(D34:D38)</f>
        <v>74061</v>
      </c>
      <c r="E39" s="38">
        <f t="shared" si="2"/>
        <v>323363820</v>
      </c>
      <c r="F39" s="38">
        <f t="shared" si="2"/>
        <v>64714820</v>
      </c>
      <c r="G39" s="38">
        <f t="shared" si="2"/>
        <v>55186800</v>
      </c>
      <c r="H39" s="38">
        <f t="shared" si="2"/>
        <v>43133900</v>
      </c>
      <c r="I39" s="38">
        <f t="shared" si="2"/>
        <v>54204600</v>
      </c>
      <c r="J39" s="38">
        <f t="shared" si="2"/>
        <v>106123700</v>
      </c>
      <c r="K39" s="38">
        <f t="shared" si="2"/>
        <v>323363820</v>
      </c>
    </row>
    <row r="40" spans="2:11" ht="15.75" thickTop="1" x14ac:dyDescent="0.25">
      <c r="D40" s="11"/>
      <c r="E40" s="11"/>
    </row>
    <row r="41" spans="2:11" x14ac:dyDescent="0.25">
      <c r="D41" s="12" t="s">
        <v>31</v>
      </c>
      <c r="E41" s="12" t="s">
        <v>32</v>
      </c>
      <c r="F41" s="35" t="s">
        <v>35</v>
      </c>
      <c r="G41" s="35" t="s">
        <v>6</v>
      </c>
    </row>
    <row r="42" spans="2:11" x14ac:dyDescent="0.25">
      <c r="B42" s="11" t="s">
        <v>27</v>
      </c>
      <c r="C42" s="36">
        <v>1000</v>
      </c>
      <c r="D42" s="39">
        <f>D39</f>
        <v>74061</v>
      </c>
      <c r="E42" s="39">
        <f>F39</f>
        <v>64714820</v>
      </c>
      <c r="F42" s="40">
        <v>13.02</v>
      </c>
      <c r="G42" s="39">
        <f>D42*F42</f>
        <v>964274.22</v>
      </c>
    </row>
    <row r="43" spans="2:11" x14ac:dyDescent="0.25">
      <c r="B43" s="11" t="s">
        <v>28</v>
      </c>
      <c r="C43" s="36">
        <v>1000</v>
      </c>
      <c r="E43" s="39">
        <f>G39</f>
        <v>55186800</v>
      </c>
      <c r="F43" s="41">
        <v>7.1500000000000001E-3</v>
      </c>
      <c r="G43" s="39">
        <f>E43*F43</f>
        <v>394585.62</v>
      </c>
    </row>
    <row r="44" spans="2:11" x14ac:dyDescent="0.25">
      <c r="B44" s="11" t="s">
        <v>28</v>
      </c>
      <c r="C44" s="36">
        <v>1000</v>
      </c>
      <c r="E44" s="39">
        <f>H39</f>
        <v>43133900</v>
      </c>
      <c r="F44" s="41">
        <v>5.8300000000000001E-3</v>
      </c>
      <c r="G44" s="39">
        <f t="shared" ref="G44:G46" si="3">E44*F44</f>
        <v>251470.63700000002</v>
      </c>
    </row>
    <row r="45" spans="2:11" x14ac:dyDescent="0.25">
      <c r="B45" s="11" t="s">
        <v>28</v>
      </c>
      <c r="C45" s="36">
        <v>2000</v>
      </c>
      <c r="E45" s="39">
        <f>I39</f>
        <v>54204600</v>
      </c>
      <c r="F45" s="41">
        <v>5.5900000000000004E-3</v>
      </c>
      <c r="G45" s="39">
        <f t="shared" si="3"/>
        <v>303003.71400000004</v>
      </c>
    </row>
    <row r="46" spans="2:11" x14ac:dyDescent="0.25">
      <c r="B46" s="11" t="s">
        <v>29</v>
      </c>
      <c r="C46" s="36">
        <f>SUM(C42:C45)</f>
        <v>5000</v>
      </c>
      <c r="E46" s="39">
        <f>J39</f>
        <v>106123700</v>
      </c>
      <c r="F46" s="41">
        <v>5.2300000000000003E-3</v>
      </c>
      <c r="G46" s="39">
        <f t="shared" si="3"/>
        <v>555026.951</v>
      </c>
    </row>
    <row r="47" spans="2:11" ht="15.75" thickBot="1" x14ac:dyDescent="0.3">
      <c r="B47" s="11"/>
      <c r="C47" t="s">
        <v>34</v>
      </c>
      <c r="D47" s="38">
        <f>SUM(D42:D46)</f>
        <v>74061</v>
      </c>
      <c r="E47" s="38">
        <f>SUM(E42:E46)</f>
        <v>323363820</v>
      </c>
      <c r="G47" s="38">
        <f>SUM(G42:G46)</f>
        <v>2468361.142</v>
      </c>
    </row>
    <row r="48" spans="2:11" ht="15.75" thickTop="1" x14ac:dyDescent="0.25"/>
    <row r="50" spans="1:11" ht="15.75" x14ac:dyDescent="0.25">
      <c r="A50" t="s">
        <v>25</v>
      </c>
      <c r="B50" s="32" t="s">
        <v>8</v>
      </c>
    </row>
    <row r="51" spans="1:11" x14ac:dyDescent="0.25">
      <c r="B51" s="11"/>
      <c r="C51" s="11"/>
      <c r="D51" s="11"/>
      <c r="E51" s="11"/>
      <c r="F51" s="33" t="s">
        <v>27</v>
      </c>
      <c r="G51" s="33" t="s">
        <v>29</v>
      </c>
    </row>
    <row r="52" spans="1:11" x14ac:dyDescent="0.25">
      <c r="B52" s="11"/>
      <c r="C52" s="12" t="s">
        <v>30</v>
      </c>
      <c r="D52" s="12" t="s">
        <v>31</v>
      </c>
      <c r="E52" s="12" t="s">
        <v>32</v>
      </c>
      <c r="F52" s="34">
        <f>C53</f>
        <v>5000</v>
      </c>
      <c r="G52" s="34">
        <f>C54</f>
        <v>5000</v>
      </c>
      <c r="K52" s="35" t="s">
        <v>33</v>
      </c>
    </row>
    <row r="53" spans="1:11" x14ac:dyDescent="0.25">
      <c r="B53" s="11" t="s">
        <v>27</v>
      </c>
      <c r="C53" s="36">
        <v>5000</v>
      </c>
      <c r="D53" s="37">
        <v>272</v>
      </c>
      <c r="E53" s="37">
        <v>507500</v>
      </c>
      <c r="F53" s="37">
        <f>E53</f>
        <v>507500</v>
      </c>
      <c r="K53" s="9">
        <f t="shared" ref="K53:K54" si="4">SUM(F53:J53)</f>
        <v>507500</v>
      </c>
    </row>
    <row r="54" spans="1:11" x14ac:dyDescent="0.25">
      <c r="B54" s="11" t="s">
        <v>29</v>
      </c>
      <c r="C54" s="36">
        <f>SUM(C53:C53)</f>
        <v>5000</v>
      </c>
      <c r="D54" s="37">
        <v>313</v>
      </c>
      <c r="E54" s="37">
        <v>13281800</v>
      </c>
      <c r="F54" s="37">
        <f>D54*F$33</f>
        <v>313000</v>
      </c>
      <c r="G54" s="9">
        <f>E54-F54</f>
        <v>12968800</v>
      </c>
      <c r="K54" s="9">
        <f t="shared" si="4"/>
        <v>13281800</v>
      </c>
    </row>
    <row r="55" spans="1:11" ht="15.75" thickBot="1" x14ac:dyDescent="0.3">
      <c r="B55" s="11"/>
      <c r="C55" t="s">
        <v>34</v>
      </c>
      <c r="D55" s="38">
        <f t="shared" ref="D55:G55" si="5">SUM(D53:D54)</f>
        <v>585</v>
      </c>
      <c r="E55" s="38">
        <f t="shared" si="5"/>
        <v>13789300</v>
      </c>
      <c r="F55" s="38">
        <f t="shared" si="5"/>
        <v>820500</v>
      </c>
      <c r="G55" s="38">
        <f t="shared" si="5"/>
        <v>12968800</v>
      </c>
      <c r="K55" s="38">
        <f t="shared" ref="K55" si="6">SUM(K50:K54)</f>
        <v>13789300</v>
      </c>
    </row>
    <row r="56" spans="1:11" ht="15.75" thickTop="1" x14ac:dyDescent="0.25">
      <c r="E56" s="39"/>
    </row>
    <row r="57" spans="1:11" x14ac:dyDescent="0.25">
      <c r="D57" s="12" t="s">
        <v>31</v>
      </c>
      <c r="E57" s="12" t="s">
        <v>32</v>
      </c>
      <c r="F57" s="35" t="s">
        <v>35</v>
      </c>
      <c r="G57" s="35" t="s">
        <v>6</v>
      </c>
    </row>
    <row r="58" spans="1:11" x14ac:dyDescent="0.25">
      <c r="B58" s="11" t="s">
        <v>27</v>
      </c>
      <c r="C58" s="36">
        <f>C53</f>
        <v>5000</v>
      </c>
      <c r="D58" s="39">
        <f>D55</f>
        <v>585</v>
      </c>
      <c r="E58" s="39">
        <f>F55</f>
        <v>820500</v>
      </c>
      <c r="F58" s="40">
        <v>37.17</v>
      </c>
      <c r="G58" s="39">
        <f>D58*F58</f>
        <v>21744.45</v>
      </c>
    </row>
    <row r="59" spans="1:11" x14ac:dyDescent="0.25">
      <c r="B59" s="11" t="s">
        <v>28</v>
      </c>
      <c r="C59" s="36">
        <f>C54</f>
        <v>5000</v>
      </c>
      <c r="E59" s="39">
        <f>G55</f>
        <v>12968800</v>
      </c>
      <c r="F59" s="41">
        <f>F46</f>
        <v>5.2300000000000003E-3</v>
      </c>
      <c r="G59" s="39">
        <f>E59*F59</f>
        <v>67826.824000000008</v>
      </c>
    </row>
    <row r="60" spans="1:11" ht="15.75" thickBot="1" x14ac:dyDescent="0.3">
      <c r="C60" t="s">
        <v>34</v>
      </c>
      <c r="D60" s="38">
        <f>SUM(D58:D59)</f>
        <v>585</v>
      </c>
      <c r="E60" s="38">
        <f t="shared" ref="E60:G60" si="7">SUM(E58:E59)</f>
        <v>13789300</v>
      </c>
      <c r="F60" s="39"/>
      <c r="G60" s="38">
        <f t="shared" si="7"/>
        <v>89571.274000000005</v>
      </c>
    </row>
    <row r="61" spans="1:11" ht="15.75" thickTop="1" x14ac:dyDescent="0.25">
      <c r="E61" s="39"/>
    </row>
    <row r="62" spans="1:11" ht="15.75" x14ac:dyDescent="0.25">
      <c r="A62" t="s">
        <v>25</v>
      </c>
      <c r="B62" s="32" t="s">
        <v>9</v>
      </c>
    </row>
    <row r="63" spans="1:11" x14ac:dyDescent="0.25">
      <c r="B63" s="11"/>
      <c r="C63" s="11"/>
      <c r="D63" s="11"/>
      <c r="E63" s="11"/>
      <c r="F63" s="33" t="s">
        <v>27</v>
      </c>
      <c r="G63" s="33" t="s">
        <v>29</v>
      </c>
    </row>
    <row r="64" spans="1:11" x14ac:dyDescent="0.25">
      <c r="B64" s="11"/>
      <c r="C64" s="12" t="s">
        <v>30</v>
      </c>
      <c r="D64" s="12" t="s">
        <v>31</v>
      </c>
      <c r="E64" s="12" t="s">
        <v>32</v>
      </c>
      <c r="F64" s="34">
        <f>C65</f>
        <v>10000</v>
      </c>
      <c r="G64" s="34">
        <f>C66</f>
        <v>10000</v>
      </c>
      <c r="K64" s="35" t="s">
        <v>33</v>
      </c>
    </row>
    <row r="65" spans="1:11" x14ac:dyDescent="0.25">
      <c r="B65" s="11" t="s">
        <v>27</v>
      </c>
      <c r="C65" s="36">
        <v>10000</v>
      </c>
      <c r="D65" s="37">
        <v>27</v>
      </c>
      <c r="E65" s="37">
        <v>165339</v>
      </c>
      <c r="F65" s="37">
        <f>E65</f>
        <v>165339</v>
      </c>
      <c r="K65" s="9">
        <f t="shared" ref="K65:K66" si="8">SUM(F65:J65)</f>
        <v>165339</v>
      </c>
    </row>
    <row r="66" spans="1:11" x14ac:dyDescent="0.25">
      <c r="B66" s="11" t="s">
        <v>29</v>
      </c>
      <c r="C66" s="36">
        <f>SUM(C65:C65)</f>
        <v>10000</v>
      </c>
      <c r="D66" s="37">
        <v>33</v>
      </c>
      <c r="E66" s="37">
        <v>709261</v>
      </c>
      <c r="F66" s="37">
        <f>D66*F$33</f>
        <v>33000</v>
      </c>
      <c r="G66" s="9">
        <f>E66-F66</f>
        <v>676261</v>
      </c>
      <c r="K66" s="9">
        <f t="shared" si="8"/>
        <v>709261</v>
      </c>
    </row>
    <row r="67" spans="1:11" ht="15.75" thickBot="1" x14ac:dyDescent="0.3">
      <c r="B67" s="11"/>
      <c r="C67" t="s">
        <v>34</v>
      </c>
      <c r="D67" s="38">
        <f t="shared" ref="D67:G67" si="9">SUM(D65:D66)</f>
        <v>60</v>
      </c>
      <c r="E67" s="38">
        <f t="shared" si="9"/>
        <v>874600</v>
      </c>
      <c r="F67" s="38">
        <f t="shared" si="9"/>
        <v>198339</v>
      </c>
      <c r="G67" s="38">
        <f t="shared" si="9"/>
        <v>676261</v>
      </c>
      <c r="K67" s="38">
        <f t="shared" ref="K67" si="10">SUM(K62:K66)</f>
        <v>874600</v>
      </c>
    </row>
    <row r="68" spans="1:11" ht="15.75" thickTop="1" x14ac:dyDescent="0.25">
      <c r="B68" s="11"/>
      <c r="D68" s="39"/>
      <c r="E68" s="39"/>
    </row>
    <row r="69" spans="1:11" x14ac:dyDescent="0.25">
      <c r="D69" s="12" t="s">
        <v>31</v>
      </c>
      <c r="E69" s="12" t="s">
        <v>32</v>
      </c>
      <c r="F69" s="35" t="s">
        <v>35</v>
      </c>
      <c r="G69" s="35" t="s">
        <v>6</v>
      </c>
    </row>
    <row r="70" spans="1:11" x14ac:dyDescent="0.25">
      <c r="B70" s="11" t="s">
        <v>27</v>
      </c>
      <c r="C70" s="36">
        <f>C65</f>
        <v>10000</v>
      </c>
      <c r="D70" s="39">
        <f>D67</f>
        <v>60</v>
      </c>
      <c r="E70" s="39">
        <f>F67</f>
        <v>198339</v>
      </c>
      <c r="F70" s="40">
        <v>63.32</v>
      </c>
      <c r="G70" s="39">
        <f>D70*F70</f>
        <v>3799.2</v>
      </c>
    </row>
    <row r="71" spans="1:11" x14ac:dyDescent="0.25">
      <c r="B71" s="11" t="s">
        <v>28</v>
      </c>
      <c r="C71" s="36">
        <f>C66</f>
        <v>10000</v>
      </c>
      <c r="E71" s="39">
        <f>G67</f>
        <v>676261</v>
      </c>
      <c r="F71" s="41">
        <f>F59</f>
        <v>5.2300000000000003E-3</v>
      </c>
      <c r="G71" s="39">
        <f>E71*F71</f>
        <v>3536.8450300000004</v>
      </c>
    </row>
    <row r="72" spans="1:11" ht="15.75" thickBot="1" x14ac:dyDescent="0.3">
      <c r="C72" t="s">
        <v>34</v>
      </c>
      <c r="D72" s="38">
        <f>SUM(D70:D71)</f>
        <v>60</v>
      </c>
      <c r="E72" s="38">
        <f t="shared" ref="E72" si="11">SUM(E70:E71)</f>
        <v>874600</v>
      </c>
      <c r="F72" s="39"/>
      <c r="G72" s="38">
        <f t="shared" ref="G72" si="12">SUM(G70:G71)</f>
        <v>7336.0450300000002</v>
      </c>
    </row>
    <row r="73" spans="1:11" ht="15.75" thickTop="1" x14ac:dyDescent="0.25">
      <c r="B73" s="11"/>
      <c r="D73" s="39"/>
      <c r="E73" s="39"/>
    </row>
    <row r="74" spans="1:11" x14ac:dyDescent="0.25">
      <c r="B74" s="11"/>
      <c r="D74" s="39"/>
      <c r="E74" s="39"/>
    </row>
    <row r="75" spans="1:11" ht="15.75" x14ac:dyDescent="0.25">
      <c r="A75" t="s">
        <v>25</v>
      </c>
      <c r="B75" s="32" t="s">
        <v>10</v>
      </c>
    </row>
    <row r="76" spans="1:11" x14ac:dyDescent="0.25">
      <c r="B76" s="11"/>
      <c r="C76" s="11"/>
      <c r="D76" s="11"/>
      <c r="E76" s="11"/>
      <c r="F76" s="33" t="s">
        <v>27</v>
      </c>
      <c r="G76" s="33" t="s">
        <v>29</v>
      </c>
    </row>
    <row r="77" spans="1:11" x14ac:dyDescent="0.25">
      <c r="B77" s="11"/>
      <c r="C77" s="12" t="s">
        <v>30</v>
      </c>
      <c r="D77" s="12" t="s">
        <v>31</v>
      </c>
      <c r="E77" s="12" t="s">
        <v>32</v>
      </c>
      <c r="F77" s="34">
        <f>C78</f>
        <v>25000</v>
      </c>
      <c r="G77" s="34">
        <f>C79</f>
        <v>25000</v>
      </c>
      <c r="K77" s="35" t="s">
        <v>33</v>
      </c>
    </row>
    <row r="78" spans="1:11" x14ac:dyDescent="0.25">
      <c r="B78" s="11" t="s">
        <v>27</v>
      </c>
      <c r="C78" s="36">
        <v>25000</v>
      </c>
      <c r="D78" s="37">
        <v>23</v>
      </c>
      <c r="E78" s="37">
        <v>2393700</v>
      </c>
      <c r="F78" s="37">
        <f>E78</f>
        <v>2393700</v>
      </c>
      <c r="K78" s="9">
        <f t="shared" ref="K78:K79" si="13">SUM(F78:J78)</f>
        <v>2393700</v>
      </c>
    </row>
    <row r="79" spans="1:11" x14ac:dyDescent="0.25">
      <c r="B79" s="11" t="s">
        <v>29</v>
      </c>
      <c r="C79" s="36">
        <f>SUM(C78:C78)</f>
        <v>25000</v>
      </c>
      <c r="D79" s="37">
        <v>37</v>
      </c>
      <c r="E79" s="37">
        <v>2019600</v>
      </c>
      <c r="F79" s="37">
        <f>D79*F$33</f>
        <v>37000</v>
      </c>
      <c r="G79" s="9">
        <f>E79-F79</f>
        <v>1982600</v>
      </c>
      <c r="K79" s="9">
        <f t="shared" si="13"/>
        <v>2019600</v>
      </c>
    </row>
    <row r="80" spans="1:11" ht="15.75" thickBot="1" x14ac:dyDescent="0.3">
      <c r="B80" s="11"/>
      <c r="C80" t="s">
        <v>34</v>
      </c>
      <c r="D80" s="38">
        <f t="shared" ref="D80:G80" si="14">SUM(D78:D79)</f>
        <v>60</v>
      </c>
      <c r="E80" s="38">
        <f t="shared" si="14"/>
        <v>4413300</v>
      </c>
      <c r="F80" s="38">
        <f t="shared" si="14"/>
        <v>2430700</v>
      </c>
      <c r="G80" s="38">
        <f t="shared" si="14"/>
        <v>1982600</v>
      </c>
      <c r="K80" s="38">
        <f t="shared" ref="K80" si="15">SUM(K75:K79)</f>
        <v>4413300</v>
      </c>
    </row>
    <row r="81" spans="2:7" ht="15.75" thickTop="1" x14ac:dyDescent="0.25"/>
    <row r="82" spans="2:7" x14ac:dyDescent="0.25">
      <c r="D82" s="12" t="s">
        <v>31</v>
      </c>
      <c r="E82" s="12" t="s">
        <v>32</v>
      </c>
      <c r="F82" s="35" t="s">
        <v>35</v>
      </c>
      <c r="G82" s="35" t="s">
        <v>6</v>
      </c>
    </row>
    <row r="83" spans="2:7" x14ac:dyDescent="0.25">
      <c r="B83" s="11" t="s">
        <v>27</v>
      </c>
      <c r="C83" s="36">
        <f>C78</f>
        <v>25000</v>
      </c>
      <c r="D83" s="39">
        <f>D80</f>
        <v>60</v>
      </c>
      <c r="E83" s="39">
        <f>F80</f>
        <v>2430700</v>
      </c>
      <c r="F83" s="40">
        <v>141.74</v>
      </c>
      <c r="G83" s="39">
        <f>D83*F83</f>
        <v>8504.4000000000015</v>
      </c>
    </row>
    <row r="84" spans="2:7" x14ac:dyDescent="0.25">
      <c r="B84" s="11" t="s">
        <v>28</v>
      </c>
      <c r="C84" s="36">
        <f>C79</f>
        <v>25000</v>
      </c>
      <c r="E84" s="39">
        <f>G80</f>
        <v>1982600</v>
      </c>
      <c r="F84" s="41">
        <f>F46</f>
        <v>5.2300000000000003E-3</v>
      </c>
      <c r="G84" s="39">
        <f>E84*F84</f>
        <v>10368.998000000001</v>
      </c>
    </row>
    <row r="85" spans="2:7" ht="15.75" thickBot="1" x14ac:dyDescent="0.3">
      <c r="C85" t="s">
        <v>34</v>
      </c>
      <c r="D85" s="38">
        <f>SUM(D83:D84)</f>
        <v>60</v>
      </c>
      <c r="E85" s="38">
        <f t="shared" ref="E85" si="16">SUM(E83:E84)</f>
        <v>4413300</v>
      </c>
      <c r="F85" s="39"/>
      <c r="G85" s="38">
        <f t="shared" ref="G85" si="17">SUM(G83:G84)</f>
        <v>18873.398000000001</v>
      </c>
    </row>
    <row r="86" spans="2:7" ht="15.75" thickTop="1" x14ac:dyDescent="0.25"/>
    <row r="88" spans="2:7" x14ac:dyDescent="0.25">
      <c r="B88" s="42" t="s">
        <v>36</v>
      </c>
    </row>
    <row r="89" spans="2:7" x14ac:dyDescent="0.25">
      <c r="E89" s="35" t="s">
        <v>32</v>
      </c>
      <c r="F89" s="35" t="s">
        <v>35</v>
      </c>
      <c r="G89" s="35" t="s">
        <v>6</v>
      </c>
    </row>
    <row r="90" spans="2:7" x14ac:dyDescent="0.25">
      <c r="F90">
        <v>6.3800000000000003E-3</v>
      </c>
      <c r="G90" s="39">
        <f>E90*F90</f>
        <v>0</v>
      </c>
    </row>
  </sheetData>
  <mergeCells count="5">
    <mergeCell ref="A1:L1"/>
    <mergeCell ref="A2:L2"/>
    <mergeCell ref="A4:L4"/>
    <mergeCell ref="G5:I5"/>
    <mergeCell ref="C6:D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8881-25DD-49CD-9B2E-5B475D419DA9}">
  <dimension ref="A1:L88"/>
  <sheetViews>
    <sheetView tabSelected="1" workbookViewId="0">
      <selection activeCell="C15" sqref="C15"/>
    </sheetView>
  </sheetViews>
  <sheetFormatPr defaultColWidth="19" defaultRowHeight="15" x14ac:dyDescent="0.25"/>
  <cols>
    <col min="1" max="3" width="13.85546875" customWidth="1"/>
  </cols>
  <sheetData>
    <row r="1" spans="1:12" ht="18.75" x14ac:dyDescent="0.3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.75" x14ac:dyDescent="0.3">
      <c r="A2" s="3" t="s">
        <v>43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8.75" x14ac:dyDescent="0.3">
      <c r="A3" s="4"/>
      <c r="B3" s="5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2" ht="18.75" x14ac:dyDescent="0.3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8.75" x14ac:dyDescent="0.3">
      <c r="G5" s="47" t="s">
        <v>38</v>
      </c>
      <c r="H5" s="47"/>
      <c r="I5" s="47"/>
      <c r="J5" s="6"/>
      <c r="K5" s="7"/>
      <c r="L5" s="6"/>
    </row>
    <row r="6" spans="1:12" ht="18.75" x14ac:dyDescent="0.3">
      <c r="B6" s="9"/>
      <c r="C6" s="10" t="s">
        <v>3</v>
      </c>
      <c r="D6" s="10"/>
      <c r="E6" s="11"/>
      <c r="G6" s="12" t="s">
        <v>4</v>
      </c>
      <c r="H6" s="12" t="s">
        <v>5</v>
      </c>
      <c r="I6" s="13" t="s">
        <v>6</v>
      </c>
      <c r="J6" s="6"/>
      <c r="K6" s="7"/>
      <c r="L6" s="6"/>
    </row>
    <row r="7" spans="1:12" ht="18.75" x14ac:dyDescent="0.3">
      <c r="B7" s="9"/>
      <c r="C7" t="s">
        <v>7</v>
      </c>
      <c r="G7" s="14">
        <f>D45</f>
        <v>74061</v>
      </c>
      <c r="H7" s="14">
        <f>E45</f>
        <v>323363820</v>
      </c>
      <c r="I7" s="15">
        <f>G45</f>
        <v>2601445.142</v>
      </c>
      <c r="J7" s="48"/>
      <c r="K7" s="7"/>
      <c r="L7" s="6"/>
    </row>
    <row r="8" spans="1:12" ht="18.75" x14ac:dyDescent="0.3">
      <c r="B8" s="9"/>
      <c r="C8" t="s">
        <v>8</v>
      </c>
      <c r="G8" s="14">
        <f>D58</f>
        <v>585</v>
      </c>
      <c r="H8" s="14">
        <f>E53</f>
        <v>13789300</v>
      </c>
      <c r="I8" s="16">
        <f>G58</f>
        <v>95928.793999999994</v>
      </c>
      <c r="J8" s="48"/>
      <c r="K8" s="7"/>
      <c r="L8" s="6"/>
    </row>
    <row r="9" spans="1:12" ht="18.75" x14ac:dyDescent="0.3">
      <c r="B9" s="9"/>
      <c r="C9" t="s">
        <v>9</v>
      </c>
      <c r="G9" s="14">
        <f>D70</f>
        <v>60</v>
      </c>
      <c r="H9" s="14">
        <f>E65</f>
        <v>874600</v>
      </c>
      <c r="I9" s="16">
        <f>G70</f>
        <v>7846.5494299999991</v>
      </c>
      <c r="J9" s="48"/>
      <c r="K9" s="7"/>
      <c r="L9" s="6"/>
    </row>
    <row r="10" spans="1:12" ht="18.75" x14ac:dyDescent="0.3">
      <c r="B10" s="9"/>
      <c r="C10" s="17" t="s">
        <v>10</v>
      </c>
      <c r="G10" s="14">
        <f>D83</f>
        <v>60</v>
      </c>
      <c r="H10" s="14">
        <f>E83</f>
        <v>4413300</v>
      </c>
      <c r="I10" s="16">
        <f>G83</f>
        <v>20266.438000000002</v>
      </c>
      <c r="J10" s="48"/>
      <c r="K10" s="7"/>
      <c r="L10" s="6"/>
    </row>
    <row r="11" spans="1:12" ht="18.75" x14ac:dyDescent="0.3">
      <c r="B11" s="9"/>
      <c r="C11" s="18" t="s">
        <v>11</v>
      </c>
      <c r="D11" s="18"/>
      <c r="E11" s="18"/>
      <c r="G11" s="12"/>
      <c r="H11" s="12"/>
      <c r="I11" s="19">
        <v>-15549</v>
      </c>
      <c r="J11" s="6"/>
      <c r="K11" s="7"/>
      <c r="L11" s="6"/>
    </row>
    <row r="12" spans="1:12" ht="18.75" x14ac:dyDescent="0.3">
      <c r="B12" s="9"/>
      <c r="C12" s="18" t="s">
        <v>12</v>
      </c>
      <c r="D12" s="18"/>
      <c r="E12" s="18"/>
      <c r="G12" s="20">
        <f>SUM(G7:G11)</f>
        <v>74766</v>
      </c>
      <c r="H12" s="20">
        <f>SUM(H7:H11)</f>
        <v>342441020</v>
      </c>
      <c r="I12" s="16">
        <f>SUM(I7:I11)</f>
        <v>2709937.92343</v>
      </c>
      <c r="J12" s="6"/>
      <c r="K12" s="7"/>
      <c r="L12" s="6"/>
    </row>
    <row r="13" spans="1:12" ht="18.75" x14ac:dyDescent="0.3">
      <c r="B13" s="9"/>
      <c r="C13" s="18" t="s">
        <v>13</v>
      </c>
      <c r="D13" s="18"/>
      <c r="E13" s="18"/>
      <c r="G13" s="21">
        <f>-I24</f>
        <v>-74940</v>
      </c>
      <c r="H13" s="21">
        <v>-343748000</v>
      </c>
      <c r="I13" s="21">
        <v>-2568592.8590300004</v>
      </c>
      <c r="J13" s="6"/>
      <c r="K13" s="7"/>
      <c r="L13" s="6"/>
    </row>
    <row r="14" spans="1:12" ht="19.5" thickBot="1" x14ac:dyDescent="0.35">
      <c r="B14" s="9"/>
      <c r="C14" s="22" t="s">
        <v>14</v>
      </c>
      <c r="D14" s="22"/>
      <c r="E14" s="22"/>
      <c r="G14" s="23">
        <f>SUM(G12:G13)</f>
        <v>-174</v>
      </c>
      <c r="H14" s="23">
        <f>SUM(H12:H13)</f>
        <v>-1306980</v>
      </c>
      <c r="I14" s="24">
        <f>SUM(I12:I13)</f>
        <v>141345.06439999957</v>
      </c>
      <c r="J14" s="6"/>
      <c r="K14" s="7"/>
      <c r="L14" s="6"/>
    </row>
    <row r="15" spans="1:12" ht="19.5" thickTop="1" x14ac:dyDescent="0.3">
      <c r="B15" s="9"/>
      <c r="I15" s="25"/>
      <c r="J15" s="6"/>
      <c r="K15" s="7"/>
      <c r="L15" s="6"/>
    </row>
    <row r="16" spans="1:12" ht="18.75" x14ac:dyDescent="0.3">
      <c r="B16" s="9"/>
      <c r="C16" s="18" t="s">
        <v>15</v>
      </c>
      <c r="I16" s="26">
        <v>784507</v>
      </c>
      <c r="J16" s="27"/>
      <c r="K16" s="7"/>
    </row>
    <row r="17" spans="1:11" ht="18.75" x14ac:dyDescent="0.3">
      <c r="B17" s="9"/>
      <c r="C17" s="18" t="s">
        <v>16</v>
      </c>
      <c r="D17" t="s">
        <v>17</v>
      </c>
      <c r="I17" s="14">
        <v>0</v>
      </c>
      <c r="J17" s="27"/>
      <c r="K17" s="7"/>
    </row>
    <row r="18" spans="1:11" ht="18.75" x14ac:dyDescent="0.3">
      <c r="B18" s="9"/>
      <c r="C18" s="18"/>
      <c r="D18" t="s">
        <v>18</v>
      </c>
      <c r="I18" s="28">
        <v>0</v>
      </c>
      <c r="J18" s="27"/>
      <c r="K18" s="7"/>
    </row>
    <row r="19" spans="1:11" ht="19.5" thickBot="1" x14ac:dyDescent="0.35">
      <c r="B19" s="9"/>
      <c r="C19" s="18" t="s">
        <v>19</v>
      </c>
      <c r="I19" s="24">
        <f>SUM(I16:I18)</f>
        <v>784507</v>
      </c>
      <c r="J19" s="27"/>
      <c r="K19" s="7"/>
    </row>
    <row r="20" spans="1:11" ht="19.5" thickTop="1" x14ac:dyDescent="0.3">
      <c r="B20" s="9"/>
      <c r="C20" s="18"/>
      <c r="I20" s="29"/>
      <c r="J20" s="27"/>
      <c r="K20" s="7"/>
    </row>
    <row r="21" spans="1:11" ht="18.75" x14ac:dyDescent="0.3">
      <c r="B21" s="9"/>
      <c r="C21" s="18"/>
      <c r="I21" s="29"/>
      <c r="J21" s="27"/>
      <c r="K21" s="7"/>
    </row>
    <row r="22" spans="1:11" ht="18.75" x14ac:dyDescent="0.3">
      <c r="B22" s="9"/>
      <c r="C22" s="30" t="s">
        <v>40</v>
      </c>
      <c r="I22" s="20">
        <v>6245</v>
      </c>
      <c r="J22" s="27"/>
      <c r="K22" s="7"/>
    </row>
    <row r="23" spans="1:11" ht="18.75" x14ac:dyDescent="0.3">
      <c r="B23" s="9"/>
      <c r="C23" s="30" t="s">
        <v>41</v>
      </c>
      <c r="I23" s="21">
        <v>12</v>
      </c>
      <c r="J23" s="27"/>
      <c r="K23" s="7"/>
    </row>
    <row r="24" spans="1:11" ht="19.5" thickBot="1" x14ac:dyDescent="0.35">
      <c r="B24" s="9"/>
      <c r="C24" s="30" t="s">
        <v>24</v>
      </c>
      <c r="I24" s="23">
        <f>I22*I23</f>
        <v>74940</v>
      </c>
      <c r="J24" s="27"/>
      <c r="K24" s="7"/>
    </row>
    <row r="25" spans="1:11" ht="19.5" thickTop="1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18.75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8.75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x14ac:dyDescent="0.25">
      <c r="B28" s="9"/>
    </row>
    <row r="29" spans="1:11" ht="15.75" x14ac:dyDescent="0.25">
      <c r="A29" t="s">
        <v>25</v>
      </c>
      <c r="B29" s="32" t="s">
        <v>26</v>
      </c>
    </row>
    <row r="30" spans="1:11" x14ac:dyDescent="0.25">
      <c r="B30" s="11"/>
      <c r="C30" s="11"/>
      <c r="D30" s="11"/>
      <c r="E30" s="11"/>
      <c r="F30" s="33" t="s">
        <v>27</v>
      </c>
      <c r="G30" s="33" t="s">
        <v>28</v>
      </c>
      <c r="H30" s="33" t="s">
        <v>28</v>
      </c>
      <c r="I30" s="33" t="s">
        <v>28</v>
      </c>
      <c r="J30" s="33" t="s">
        <v>29</v>
      </c>
    </row>
    <row r="31" spans="1:11" x14ac:dyDescent="0.25">
      <c r="B31" s="11"/>
      <c r="C31" s="12" t="s">
        <v>30</v>
      </c>
      <c r="D31" s="12" t="s">
        <v>31</v>
      </c>
      <c r="E31" s="12" t="s">
        <v>32</v>
      </c>
      <c r="F31" s="34">
        <f>C32</f>
        <v>1000</v>
      </c>
      <c r="G31" s="34">
        <f>C33</f>
        <v>1000</v>
      </c>
      <c r="H31" s="34">
        <f>C34</f>
        <v>1000</v>
      </c>
      <c r="I31" s="34">
        <f>C35</f>
        <v>2000</v>
      </c>
      <c r="J31" s="34">
        <f>C36</f>
        <v>5000</v>
      </c>
      <c r="K31" s="35" t="s">
        <v>33</v>
      </c>
    </row>
    <row r="32" spans="1:11" x14ac:dyDescent="0.25">
      <c r="B32" s="11" t="s">
        <v>27</v>
      </c>
      <c r="C32" s="36">
        <v>1000</v>
      </c>
      <c r="D32" s="37">
        <v>14021</v>
      </c>
      <c r="E32" s="37">
        <v>4674820</v>
      </c>
      <c r="F32" s="9">
        <f>E32</f>
        <v>4674820</v>
      </c>
      <c r="K32" s="9">
        <f>SUM(F32:J32)</f>
        <v>4674820</v>
      </c>
    </row>
    <row r="33" spans="1:11" x14ac:dyDescent="0.25">
      <c r="B33" s="11" t="s">
        <v>28</v>
      </c>
      <c r="C33" s="36">
        <v>1000</v>
      </c>
      <c r="D33" s="37">
        <v>11263</v>
      </c>
      <c r="E33" s="37">
        <v>17672800</v>
      </c>
      <c r="F33" s="37">
        <f>D33*F$31</f>
        <v>11263000</v>
      </c>
      <c r="G33" s="37">
        <f>E33-F33</f>
        <v>6409800</v>
      </c>
      <c r="H33" s="37"/>
      <c r="I33" s="37"/>
      <c r="J33" s="37"/>
      <c r="K33" s="37">
        <f t="shared" ref="K33:K36" si="0">SUM(F33:J33)</f>
        <v>17672800</v>
      </c>
    </row>
    <row r="34" spans="1:11" x14ac:dyDescent="0.25">
      <c r="B34" s="11" t="s">
        <v>28</v>
      </c>
      <c r="C34" s="36">
        <v>1000</v>
      </c>
      <c r="D34" s="37">
        <v>12413</v>
      </c>
      <c r="E34" s="37">
        <v>31595900</v>
      </c>
      <c r="F34" s="37">
        <f>$D34*F$31</f>
        <v>12413000</v>
      </c>
      <c r="G34" s="37">
        <f>$D34*G$31</f>
        <v>12413000</v>
      </c>
      <c r="H34" s="37">
        <f>E34-F34-G34</f>
        <v>6769900</v>
      </c>
      <c r="I34" s="37"/>
      <c r="J34" s="37"/>
      <c r="K34" s="37">
        <f t="shared" si="0"/>
        <v>31595900</v>
      </c>
    </row>
    <row r="35" spans="1:11" x14ac:dyDescent="0.25">
      <c r="B35" s="11" t="s">
        <v>28</v>
      </c>
      <c r="C35" s="36">
        <v>2000</v>
      </c>
      <c r="D35" s="37">
        <v>17545</v>
      </c>
      <c r="E35" s="37">
        <v>69201600</v>
      </c>
      <c r="F35" s="37">
        <f t="shared" ref="F35:I36" si="1">$D35*F$31</f>
        <v>17545000</v>
      </c>
      <c r="G35" s="37">
        <f t="shared" si="1"/>
        <v>17545000</v>
      </c>
      <c r="H35" s="37">
        <f t="shared" si="1"/>
        <v>17545000</v>
      </c>
      <c r="I35" s="37">
        <f>E35-F35-G35-H35</f>
        <v>16566600</v>
      </c>
      <c r="J35" s="37"/>
      <c r="K35" s="37">
        <f t="shared" si="0"/>
        <v>69201600</v>
      </c>
    </row>
    <row r="36" spans="1:11" x14ac:dyDescent="0.25">
      <c r="B36" s="11" t="s">
        <v>29</v>
      </c>
      <c r="C36" s="36">
        <f>SUM(C32:C35)</f>
        <v>5000</v>
      </c>
      <c r="D36" s="37">
        <v>18819</v>
      </c>
      <c r="E36" s="37">
        <v>200218700</v>
      </c>
      <c r="F36" s="37">
        <f t="shared" si="1"/>
        <v>18819000</v>
      </c>
      <c r="G36" s="37">
        <f t="shared" si="1"/>
        <v>18819000</v>
      </c>
      <c r="H36" s="37">
        <f t="shared" si="1"/>
        <v>18819000</v>
      </c>
      <c r="I36" s="37">
        <f t="shared" si="1"/>
        <v>37638000</v>
      </c>
      <c r="J36" s="37">
        <f>E36-F36-G36-H36-I36</f>
        <v>106123700</v>
      </c>
      <c r="K36" s="37">
        <f t="shared" si="0"/>
        <v>200218700</v>
      </c>
    </row>
    <row r="37" spans="1:11" ht="15.75" thickBot="1" x14ac:dyDescent="0.3">
      <c r="B37" s="11"/>
      <c r="C37" t="s">
        <v>34</v>
      </c>
      <c r="D37" s="38">
        <f t="shared" ref="D37:K37" si="2">SUM(D32:D36)</f>
        <v>74061</v>
      </c>
      <c r="E37" s="38">
        <f t="shared" si="2"/>
        <v>323363820</v>
      </c>
      <c r="F37" s="38">
        <f t="shared" si="2"/>
        <v>64714820</v>
      </c>
      <c r="G37" s="38">
        <f t="shared" si="2"/>
        <v>55186800</v>
      </c>
      <c r="H37" s="38">
        <f t="shared" si="2"/>
        <v>43133900</v>
      </c>
      <c r="I37" s="38">
        <f t="shared" si="2"/>
        <v>54204600</v>
      </c>
      <c r="J37" s="38">
        <f t="shared" si="2"/>
        <v>106123700</v>
      </c>
      <c r="K37" s="38">
        <f t="shared" si="2"/>
        <v>323363820</v>
      </c>
    </row>
    <row r="38" spans="1:11" ht="15.75" thickTop="1" x14ac:dyDescent="0.25">
      <c r="D38" s="11"/>
      <c r="E38" s="11"/>
    </row>
    <row r="39" spans="1:11" x14ac:dyDescent="0.25">
      <c r="D39" s="12" t="s">
        <v>31</v>
      </c>
      <c r="E39" s="12" t="s">
        <v>32</v>
      </c>
      <c r="F39" s="35" t="s">
        <v>35</v>
      </c>
      <c r="G39" s="35" t="s">
        <v>6</v>
      </c>
    </row>
    <row r="40" spans="1:11" x14ac:dyDescent="0.25">
      <c r="B40" s="11" t="s">
        <v>27</v>
      </c>
      <c r="C40" s="36">
        <v>1000</v>
      </c>
      <c r="D40" s="39">
        <f>D37</f>
        <v>74061</v>
      </c>
      <c r="E40" s="39">
        <f>F37</f>
        <v>64714820</v>
      </c>
      <c r="F40" s="40">
        <v>13.42</v>
      </c>
      <c r="G40" s="39">
        <f>D40*F40</f>
        <v>993898.62</v>
      </c>
    </row>
    <row r="41" spans="1:11" x14ac:dyDescent="0.25">
      <c r="B41" s="11" t="s">
        <v>28</v>
      </c>
      <c r="C41" s="36">
        <v>1000</v>
      </c>
      <c r="E41" s="39">
        <f>G37</f>
        <v>55186800</v>
      </c>
      <c r="F41" s="41">
        <v>7.5500000000000003E-3</v>
      </c>
      <c r="G41" s="39">
        <f>E41*F41</f>
        <v>416660.34</v>
      </c>
    </row>
    <row r="42" spans="1:11" x14ac:dyDescent="0.25">
      <c r="B42" s="11" t="s">
        <v>28</v>
      </c>
      <c r="C42" s="36">
        <v>1000</v>
      </c>
      <c r="E42" s="39">
        <f>H37</f>
        <v>43133900</v>
      </c>
      <c r="F42" s="41">
        <v>6.2300000000000003E-3</v>
      </c>
      <c r="G42" s="39">
        <f t="shared" ref="G42:G44" si="3">E42*F42</f>
        <v>268724.19699999999</v>
      </c>
    </row>
    <row r="43" spans="1:11" x14ac:dyDescent="0.25">
      <c r="B43" s="11" t="s">
        <v>28</v>
      </c>
      <c r="C43" s="36">
        <v>2000</v>
      </c>
      <c r="E43" s="39">
        <f>I37</f>
        <v>54204600</v>
      </c>
      <c r="F43" s="41">
        <v>5.9899999999999997E-3</v>
      </c>
      <c r="G43" s="39">
        <f t="shared" si="3"/>
        <v>324685.554</v>
      </c>
    </row>
    <row r="44" spans="1:11" x14ac:dyDescent="0.25">
      <c r="B44" s="11" t="s">
        <v>29</v>
      </c>
      <c r="C44" s="36">
        <f>SUM(C40:C43)</f>
        <v>5000</v>
      </c>
      <c r="E44" s="39">
        <f>J37</f>
        <v>106123700</v>
      </c>
      <c r="F44" s="41">
        <v>5.6299999999999996E-3</v>
      </c>
      <c r="G44" s="39">
        <f t="shared" si="3"/>
        <v>597476.43099999998</v>
      </c>
    </row>
    <row r="45" spans="1:11" ht="15.75" thickBot="1" x14ac:dyDescent="0.3">
      <c r="B45" s="11"/>
      <c r="C45" t="s">
        <v>34</v>
      </c>
      <c r="D45" s="38">
        <f>SUM(D40:D44)</f>
        <v>74061</v>
      </c>
      <c r="E45" s="38">
        <f>SUM(E40:E44)</f>
        <v>323363820</v>
      </c>
      <c r="G45" s="38">
        <f>SUM(G40:G44)</f>
        <v>2601445.142</v>
      </c>
    </row>
    <row r="46" spans="1:11" ht="15.75" thickTop="1" x14ac:dyDescent="0.25"/>
    <row r="48" spans="1:11" ht="15.75" x14ac:dyDescent="0.25">
      <c r="A48" t="s">
        <v>25</v>
      </c>
      <c r="B48" s="32" t="s">
        <v>8</v>
      </c>
    </row>
    <row r="49" spans="1:11" x14ac:dyDescent="0.25">
      <c r="B49" s="11"/>
      <c r="C49" s="11"/>
      <c r="D49" s="11"/>
      <c r="E49" s="11"/>
      <c r="F49" s="33" t="s">
        <v>27</v>
      </c>
      <c r="G49" s="33" t="s">
        <v>29</v>
      </c>
    </row>
    <row r="50" spans="1:11" x14ac:dyDescent="0.25">
      <c r="B50" s="11"/>
      <c r="C50" s="12" t="s">
        <v>30</v>
      </c>
      <c r="D50" s="12" t="s">
        <v>31</v>
      </c>
      <c r="E50" s="12" t="s">
        <v>32</v>
      </c>
      <c r="F50" s="34">
        <f>C51</f>
        <v>5000</v>
      </c>
      <c r="G50" s="34">
        <f>C52</f>
        <v>5000</v>
      </c>
      <c r="K50" s="35" t="s">
        <v>33</v>
      </c>
    </row>
    <row r="51" spans="1:11" x14ac:dyDescent="0.25">
      <c r="B51" s="11" t="s">
        <v>27</v>
      </c>
      <c r="C51" s="36">
        <v>5000</v>
      </c>
      <c r="D51" s="37">
        <v>272</v>
      </c>
      <c r="E51" s="37">
        <v>507500</v>
      </c>
      <c r="F51" s="9">
        <f>E51</f>
        <v>507500</v>
      </c>
      <c r="K51" s="9">
        <f t="shared" ref="K51:K52" si="4">SUM(F51:J51)</f>
        <v>507500</v>
      </c>
    </row>
    <row r="52" spans="1:11" x14ac:dyDescent="0.25">
      <c r="B52" s="11" t="s">
        <v>29</v>
      </c>
      <c r="C52" s="36">
        <f>SUM(C51:C51)</f>
        <v>5000</v>
      </c>
      <c r="D52" s="37">
        <v>313</v>
      </c>
      <c r="E52" s="37">
        <v>13281800</v>
      </c>
      <c r="F52" s="37">
        <f>D52*F$31</f>
        <v>313000</v>
      </c>
      <c r="G52" s="9">
        <f>E52-F52</f>
        <v>12968800</v>
      </c>
      <c r="K52" s="9">
        <f t="shared" si="4"/>
        <v>13281800</v>
      </c>
    </row>
    <row r="53" spans="1:11" ht="15.75" thickBot="1" x14ac:dyDescent="0.3">
      <c r="B53" s="11"/>
      <c r="C53" t="s">
        <v>34</v>
      </c>
      <c r="D53" s="38">
        <f t="shared" ref="D53:G53" si="5">SUM(D51:D52)</f>
        <v>585</v>
      </c>
      <c r="E53" s="38">
        <f t="shared" si="5"/>
        <v>13789300</v>
      </c>
      <c r="F53" s="38">
        <f t="shared" si="5"/>
        <v>820500</v>
      </c>
      <c r="G53" s="38">
        <f t="shared" si="5"/>
        <v>12968800</v>
      </c>
      <c r="K53" s="38">
        <f t="shared" ref="K53" si="6">SUM(K48:K52)</f>
        <v>13789300</v>
      </c>
    </row>
    <row r="54" spans="1:11" ht="15.75" thickTop="1" x14ac:dyDescent="0.25">
      <c r="E54" s="39"/>
    </row>
    <row r="55" spans="1:11" x14ac:dyDescent="0.25">
      <c r="D55" s="12" t="s">
        <v>31</v>
      </c>
      <c r="E55" s="12" t="s">
        <v>32</v>
      </c>
      <c r="F55" s="35" t="s">
        <v>35</v>
      </c>
      <c r="G55" s="35" t="s">
        <v>6</v>
      </c>
    </row>
    <row r="56" spans="1:11" x14ac:dyDescent="0.25">
      <c r="B56" s="11" t="s">
        <v>27</v>
      </c>
      <c r="C56" s="36">
        <f>C51</f>
        <v>5000</v>
      </c>
      <c r="D56" s="39">
        <f>D53</f>
        <v>585</v>
      </c>
      <c r="E56" s="39">
        <f>F53</f>
        <v>820500</v>
      </c>
      <c r="F56" s="40">
        <v>39.17</v>
      </c>
      <c r="G56" s="39">
        <f>D56*F56</f>
        <v>22914.45</v>
      </c>
    </row>
    <row r="57" spans="1:11" x14ac:dyDescent="0.25">
      <c r="B57" s="11" t="s">
        <v>28</v>
      </c>
      <c r="C57" s="36">
        <f>C52</f>
        <v>5000</v>
      </c>
      <c r="E57" s="39">
        <f>G53</f>
        <v>12968800</v>
      </c>
      <c r="F57" s="41">
        <f>F44</f>
        <v>5.6299999999999996E-3</v>
      </c>
      <c r="G57" s="39">
        <f>E57*F57</f>
        <v>73014.343999999997</v>
      </c>
    </row>
    <row r="58" spans="1:11" ht="15.75" thickBot="1" x14ac:dyDescent="0.3">
      <c r="C58" t="s">
        <v>34</v>
      </c>
      <c r="D58" s="38">
        <f>SUM(D56:D57)</f>
        <v>585</v>
      </c>
      <c r="E58" s="38">
        <f t="shared" ref="E58:G58" si="7">SUM(E56:E57)</f>
        <v>13789300</v>
      </c>
      <c r="F58" s="39"/>
      <c r="G58" s="38">
        <f t="shared" si="7"/>
        <v>95928.793999999994</v>
      </c>
    </row>
    <row r="59" spans="1:11" ht="15.75" thickTop="1" x14ac:dyDescent="0.25">
      <c r="E59" s="39"/>
    </row>
    <row r="60" spans="1:11" ht="15.75" x14ac:dyDescent="0.25">
      <c r="A60" t="s">
        <v>25</v>
      </c>
      <c r="B60" s="32" t="s">
        <v>9</v>
      </c>
    </row>
    <row r="61" spans="1:11" x14ac:dyDescent="0.25">
      <c r="B61" s="11"/>
      <c r="C61" s="11"/>
      <c r="D61" s="11"/>
      <c r="E61" s="11"/>
      <c r="F61" s="33" t="s">
        <v>27</v>
      </c>
      <c r="G61" s="33" t="s">
        <v>29</v>
      </c>
    </row>
    <row r="62" spans="1:11" x14ac:dyDescent="0.25">
      <c r="B62" s="11"/>
      <c r="C62" s="12" t="s">
        <v>30</v>
      </c>
      <c r="D62" s="12" t="s">
        <v>31</v>
      </c>
      <c r="E62" s="12" t="s">
        <v>32</v>
      </c>
      <c r="F62" s="34">
        <f>C63</f>
        <v>10000</v>
      </c>
      <c r="G62" s="34">
        <f>C64</f>
        <v>10000</v>
      </c>
      <c r="K62" s="35" t="s">
        <v>33</v>
      </c>
    </row>
    <row r="63" spans="1:11" x14ac:dyDescent="0.25">
      <c r="B63" s="11" t="s">
        <v>27</v>
      </c>
      <c r="C63" s="36">
        <v>10000</v>
      </c>
      <c r="D63" s="37">
        <v>27</v>
      </c>
      <c r="E63" s="37">
        <v>165339</v>
      </c>
      <c r="F63" s="9">
        <f>E63</f>
        <v>165339</v>
      </c>
      <c r="K63" s="9">
        <f t="shared" ref="K63:K64" si="8">SUM(F63:J63)</f>
        <v>165339</v>
      </c>
    </row>
    <row r="64" spans="1:11" x14ac:dyDescent="0.25">
      <c r="B64" s="11" t="s">
        <v>29</v>
      </c>
      <c r="C64" s="36">
        <f>SUM(C63:C63)</f>
        <v>10000</v>
      </c>
      <c r="D64" s="37">
        <v>33</v>
      </c>
      <c r="E64" s="37">
        <v>709261</v>
      </c>
      <c r="F64" s="37">
        <f>D64*F$31</f>
        <v>33000</v>
      </c>
      <c r="G64" s="9">
        <f>E64-F64</f>
        <v>676261</v>
      </c>
      <c r="K64" s="9">
        <f t="shared" si="8"/>
        <v>709261</v>
      </c>
    </row>
    <row r="65" spans="1:11" ht="15.75" thickBot="1" x14ac:dyDescent="0.3">
      <c r="B65" s="11"/>
      <c r="C65" t="s">
        <v>34</v>
      </c>
      <c r="D65" s="38">
        <f t="shared" ref="D65:G65" si="9">SUM(D63:D64)</f>
        <v>60</v>
      </c>
      <c r="E65" s="38">
        <f t="shared" si="9"/>
        <v>874600</v>
      </c>
      <c r="F65" s="38">
        <f t="shared" si="9"/>
        <v>198339</v>
      </c>
      <c r="G65" s="38">
        <f t="shared" si="9"/>
        <v>676261</v>
      </c>
      <c r="K65" s="38">
        <f t="shared" ref="K65" si="10">SUM(K60:K64)</f>
        <v>874600</v>
      </c>
    </row>
    <row r="66" spans="1:11" ht="15.75" thickTop="1" x14ac:dyDescent="0.25">
      <c r="B66" s="11"/>
      <c r="D66" s="39"/>
      <c r="E66" s="39"/>
    </row>
    <row r="67" spans="1:11" x14ac:dyDescent="0.25">
      <c r="D67" s="12" t="s">
        <v>31</v>
      </c>
      <c r="E67" s="12" t="s">
        <v>32</v>
      </c>
      <c r="F67" s="35" t="s">
        <v>35</v>
      </c>
      <c r="G67" s="35" t="s">
        <v>6</v>
      </c>
    </row>
    <row r="68" spans="1:11" x14ac:dyDescent="0.25">
      <c r="B68" s="11" t="s">
        <v>27</v>
      </c>
      <c r="C68" s="36">
        <f>C63</f>
        <v>10000</v>
      </c>
      <c r="D68" s="39">
        <f>D65</f>
        <v>60</v>
      </c>
      <c r="E68" s="39">
        <f>F65</f>
        <v>198339</v>
      </c>
      <c r="F68" s="40">
        <v>67.319999999999993</v>
      </c>
      <c r="G68" s="39">
        <f>D68*F68</f>
        <v>4039.2</v>
      </c>
    </row>
    <row r="69" spans="1:11" x14ac:dyDescent="0.25">
      <c r="B69" s="11" t="s">
        <v>28</v>
      </c>
      <c r="C69" s="36">
        <f>C64</f>
        <v>10000</v>
      </c>
      <c r="E69" s="39">
        <f>G65</f>
        <v>676261</v>
      </c>
      <c r="F69" s="41">
        <f>F57</f>
        <v>5.6299999999999996E-3</v>
      </c>
      <c r="G69" s="39">
        <f>E69*F69</f>
        <v>3807.3494299999998</v>
      </c>
    </row>
    <row r="70" spans="1:11" ht="15.75" thickBot="1" x14ac:dyDescent="0.3">
      <c r="C70" t="s">
        <v>34</v>
      </c>
      <c r="D70" s="38">
        <f>SUM(D68:D69)</f>
        <v>60</v>
      </c>
      <c r="E70" s="38">
        <f t="shared" ref="E70" si="11">SUM(E68:E69)</f>
        <v>874600</v>
      </c>
      <c r="F70" s="39"/>
      <c r="G70" s="38">
        <f t="shared" ref="G70" si="12">SUM(G68:G69)</f>
        <v>7846.5494299999991</v>
      </c>
    </row>
    <row r="71" spans="1:11" ht="15.75" thickTop="1" x14ac:dyDescent="0.25">
      <c r="B71" s="11"/>
      <c r="D71" s="39"/>
      <c r="E71" s="39"/>
    </row>
    <row r="72" spans="1:11" x14ac:dyDescent="0.25">
      <c r="B72" s="11"/>
      <c r="D72" s="39"/>
      <c r="E72" s="39"/>
    </row>
    <row r="73" spans="1:11" ht="15.75" x14ac:dyDescent="0.25">
      <c r="A73" t="s">
        <v>25</v>
      </c>
      <c r="B73" s="32" t="s">
        <v>10</v>
      </c>
    </row>
    <row r="74" spans="1:11" x14ac:dyDescent="0.25">
      <c r="B74" s="11"/>
      <c r="C74" s="11"/>
      <c r="D74" s="11"/>
      <c r="E74" s="11"/>
      <c r="F74" s="33" t="s">
        <v>27</v>
      </c>
      <c r="G74" s="33" t="s">
        <v>29</v>
      </c>
    </row>
    <row r="75" spans="1:11" x14ac:dyDescent="0.25">
      <c r="B75" s="11"/>
      <c r="C75" s="12" t="s">
        <v>30</v>
      </c>
      <c r="D75" s="12" t="s">
        <v>31</v>
      </c>
      <c r="E75" s="12" t="s">
        <v>32</v>
      </c>
      <c r="F75" s="34">
        <f>C76</f>
        <v>25000</v>
      </c>
      <c r="G75" s="34">
        <f>C77</f>
        <v>25000</v>
      </c>
      <c r="K75" s="35" t="s">
        <v>33</v>
      </c>
    </row>
    <row r="76" spans="1:11" x14ac:dyDescent="0.25">
      <c r="B76" s="11" t="s">
        <v>27</v>
      </c>
      <c r="C76" s="36">
        <v>25000</v>
      </c>
      <c r="D76" s="37">
        <v>23</v>
      </c>
      <c r="E76" s="37">
        <v>2393700</v>
      </c>
      <c r="F76" s="9">
        <f>E76</f>
        <v>2393700</v>
      </c>
      <c r="K76" s="9">
        <f t="shared" ref="K76:K77" si="13">SUM(F76:J76)</f>
        <v>2393700</v>
      </c>
    </row>
    <row r="77" spans="1:11" x14ac:dyDescent="0.25">
      <c r="B77" s="11" t="s">
        <v>29</v>
      </c>
      <c r="C77" s="36">
        <f>SUM(C76:C76)</f>
        <v>25000</v>
      </c>
      <c r="D77" s="37">
        <v>37</v>
      </c>
      <c r="E77" s="37">
        <v>2019600</v>
      </c>
      <c r="F77" s="37">
        <f>D77*F$31</f>
        <v>37000</v>
      </c>
      <c r="G77" s="9">
        <f>E77-F77</f>
        <v>1982600</v>
      </c>
      <c r="K77" s="9">
        <f t="shared" si="13"/>
        <v>2019600</v>
      </c>
    </row>
    <row r="78" spans="1:11" ht="15.75" thickBot="1" x14ac:dyDescent="0.3">
      <c r="B78" s="11"/>
      <c r="C78" t="s">
        <v>34</v>
      </c>
      <c r="D78" s="38">
        <f t="shared" ref="D78:G78" si="14">SUM(D76:D77)</f>
        <v>60</v>
      </c>
      <c r="E78" s="38">
        <f t="shared" si="14"/>
        <v>4413300</v>
      </c>
      <c r="F78" s="38">
        <f t="shared" si="14"/>
        <v>2430700</v>
      </c>
      <c r="G78" s="38">
        <f t="shared" si="14"/>
        <v>1982600</v>
      </c>
      <c r="K78" s="38">
        <f t="shared" ref="K78" si="15">SUM(K73:K77)</f>
        <v>4413300</v>
      </c>
    </row>
    <row r="79" spans="1:11" ht="15.75" thickTop="1" x14ac:dyDescent="0.25"/>
    <row r="80" spans="1:11" x14ac:dyDescent="0.25">
      <c r="D80" s="12" t="s">
        <v>31</v>
      </c>
      <c r="E80" s="12" t="s">
        <v>32</v>
      </c>
      <c r="F80" s="35" t="s">
        <v>35</v>
      </c>
      <c r="G80" s="35" t="s">
        <v>6</v>
      </c>
    </row>
    <row r="81" spans="2:7" x14ac:dyDescent="0.25">
      <c r="B81" s="11" t="s">
        <v>27</v>
      </c>
      <c r="C81" s="36">
        <f>C76</f>
        <v>25000</v>
      </c>
      <c r="D81" s="39">
        <f>D78</f>
        <v>60</v>
      </c>
      <c r="E81" s="39">
        <f>F78</f>
        <v>2430700</v>
      </c>
      <c r="F81" s="40">
        <v>151.74</v>
      </c>
      <c r="G81" s="39">
        <f>D81*F81</f>
        <v>9104.4000000000015</v>
      </c>
    </row>
    <row r="82" spans="2:7" x14ac:dyDescent="0.25">
      <c r="B82" s="11" t="s">
        <v>28</v>
      </c>
      <c r="C82" s="36">
        <f>C77</f>
        <v>25000</v>
      </c>
      <c r="E82" s="39">
        <f>G78</f>
        <v>1982600</v>
      </c>
      <c r="F82" s="41">
        <f>F44</f>
        <v>5.6299999999999996E-3</v>
      </c>
      <c r="G82" s="39">
        <f>E82*F82</f>
        <v>11162.037999999999</v>
      </c>
    </row>
    <row r="83" spans="2:7" ht="15.75" thickBot="1" x14ac:dyDescent="0.3">
      <c r="C83" t="s">
        <v>34</v>
      </c>
      <c r="D83" s="38">
        <f>SUM(D81:D82)</f>
        <v>60</v>
      </c>
      <c r="E83" s="38">
        <f t="shared" ref="E83" si="16">SUM(E81:E82)</f>
        <v>4413300</v>
      </c>
      <c r="F83" s="39"/>
      <c r="G83" s="38">
        <f t="shared" ref="G83" si="17">SUM(G81:G82)</f>
        <v>20266.438000000002</v>
      </c>
    </row>
    <row r="84" spans="2:7" ht="15.75" thickTop="1" x14ac:dyDescent="0.25"/>
    <row r="86" spans="2:7" x14ac:dyDescent="0.25">
      <c r="B86" s="42" t="s">
        <v>36</v>
      </c>
    </row>
    <row r="87" spans="2:7" x14ac:dyDescent="0.25">
      <c r="E87" s="35" t="s">
        <v>32</v>
      </c>
      <c r="F87" s="35" t="s">
        <v>35</v>
      </c>
      <c r="G87" s="35" t="s">
        <v>6</v>
      </c>
    </row>
    <row r="88" spans="2:7" x14ac:dyDescent="0.25">
      <c r="F88">
        <v>6.3800000000000003E-3</v>
      </c>
      <c r="G88" s="39">
        <f>E88*F88</f>
        <v>0</v>
      </c>
    </row>
  </sheetData>
  <mergeCells count="5">
    <mergeCell ref="A1:L1"/>
    <mergeCell ref="A2:L2"/>
    <mergeCell ref="A4:L4"/>
    <mergeCell ref="G5:I5"/>
    <mergeCell ref="C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AEE5-24A0-4E55-9A88-5B01F3E3F9E2}">
  <dimension ref="A1:L88"/>
  <sheetViews>
    <sheetView workbookViewId="0">
      <selection sqref="A1:XFD1048576"/>
    </sheetView>
  </sheetViews>
  <sheetFormatPr defaultColWidth="19" defaultRowHeight="15" x14ac:dyDescent="0.25"/>
  <cols>
    <col min="1" max="3" width="13.85546875" customWidth="1"/>
  </cols>
  <sheetData>
    <row r="1" spans="1:12" ht="18.75" x14ac:dyDescent="0.3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.75" x14ac:dyDescent="0.3">
      <c r="A2" s="3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x14ac:dyDescent="0.3">
      <c r="A3" s="4"/>
      <c r="B3" s="5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2" ht="18.75" x14ac:dyDescent="0.3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8.75" x14ac:dyDescent="0.3">
      <c r="G5" s="43" t="s">
        <v>38</v>
      </c>
      <c r="H5" s="43"/>
      <c r="I5" s="43"/>
      <c r="J5" s="6"/>
      <c r="K5" s="7"/>
      <c r="L5" s="6"/>
    </row>
    <row r="6" spans="1:12" ht="18.75" x14ac:dyDescent="0.3">
      <c r="B6" s="9"/>
      <c r="C6" s="10" t="s">
        <v>3</v>
      </c>
      <c r="D6" s="10"/>
      <c r="E6" s="11"/>
      <c r="G6" s="12" t="s">
        <v>4</v>
      </c>
      <c r="H6" s="12" t="s">
        <v>5</v>
      </c>
      <c r="I6" s="13" t="s">
        <v>6</v>
      </c>
      <c r="J6" s="6"/>
      <c r="K6" s="7"/>
      <c r="L6" s="6"/>
    </row>
    <row r="7" spans="1:12" ht="18.75" x14ac:dyDescent="0.3">
      <c r="B7" s="9"/>
      <c r="C7" t="s">
        <v>7</v>
      </c>
      <c r="G7" s="14">
        <f>D45</f>
        <v>74061</v>
      </c>
      <c r="H7" s="14">
        <f>E45</f>
        <v>323363820</v>
      </c>
      <c r="I7" s="15">
        <f>G45</f>
        <v>2904463.8930000002</v>
      </c>
      <c r="J7" s="48"/>
      <c r="K7" s="7"/>
      <c r="L7" s="6"/>
    </row>
    <row r="8" spans="1:12" ht="18.75" x14ac:dyDescent="0.3">
      <c r="B8" s="9"/>
      <c r="C8" t="s">
        <v>8</v>
      </c>
      <c r="G8" s="14">
        <f>D58</f>
        <v>585</v>
      </c>
      <c r="H8" s="14">
        <f>E53</f>
        <v>13789300</v>
      </c>
      <c r="I8" s="16">
        <f>G58</f>
        <v>107026.11399999999</v>
      </c>
      <c r="J8" s="48"/>
      <c r="K8" s="7"/>
      <c r="L8" s="6"/>
    </row>
    <row r="9" spans="1:12" ht="18.75" x14ac:dyDescent="0.3">
      <c r="B9" s="9"/>
      <c r="C9" t="s">
        <v>9</v>
      </c>
      <c r="G9" s="14">
        <f>D70</f>
        <v>60</v>
      </c>
      <c r="H9" s="14">
        <f>E65</f>
        <v>874600</v>
      </c>
      <c r="I9" s="16">
        <f>G70</f>
        <v>8755.3190799999993</v>
      </c>
      <c r="J9" s="48"/>
      <c r="K9" s="7"/>
      <c r="L9" s="6"/>
    </row>
    <row r="10" spans="1:12" ht="18.75" x14ac:dyDescent="0.3">
      <c r="B10" s="9"/>
      <c r="C10" s="17" t="s">
        <v>10</v>
      </c>
      <c r="G10" s="14">
        <f>D83</f>
        <v>60</v>
      </c>
      <c r="H10" s="14">
        <f>E83</f>
        <v>4413300</v>
      </c>
      <c r="I10" s="16">
        <f>G83</f>
        <v>22611.728000000003</v>
      </c>
      <c r="J10" s="48"/>
      <c r="K10" s="7"/>
      <c r="L10" s="6"/>
    </row>
    <row r="11" spans="1:12" ht="18.75" x14ac:dyDescent="0.3">
      <c r="B11" s="9"/>
      <c r="C11" s="18" t="s">
        <v>11</v>
      </c>
      <c r="D11" s="18"/>
      <c r="E11" s="18"/>
      <c r="G11" s="12"/>
      <c r="H11" s="12"/>
      <c r="I11" s="19">
        <v>-15549</v>
      </c>
      <c r="J11" s="6"/>
      <c r="K11" s="7"/>
      <c r="L11" s="6"/>
    </row>
    <row r="12" spans="1:12" ht="18.75" x14ac:dyDescent="0.3">
      <c r="B12" s="9"/>
      <c r="C12" s="18" t="s">
        <v>12</v>
      </c>
      <c r="D12" s="18"/>
      <c r="E12" s="18"/>
      <c r="G12" s="20">
        <f>SUM(G7:G11)</f>
        <v>74766</v>
      </c>
      <c r="H12" s="20">
        <f>SUM(H7:H11)</f>
        <v>342441020</v>
      </c>
      <c r="I12" s="16">
        <f>SUM(I7:I11)</f>
        <v>3027308.0540800001</v>
      </c>
      <c r="J12" s="6"/>
      <c r="K12" s="7"/>
      <c r="L12" s="6"/>
    </row>
    <row r="13" spans="1:12" ht="18.75" x14ac:dyDescent="0.3">
      <c r="B13" s="9"/>
      <c r="C13" s="18" t="s">
        <v>13</v>
      </c>
      <c r="D13" s="18"/>
      <c r="E13" s="18"/>
      <c r="G13" s="21">
        <f>-I24</f>
        <v>-74940</v>
      </c>
      <c r="H13" s="21">
        <v>-343748000</v>
      </c>
      <c r="I13" s="21">
        <v>-3025317</v>
      </c>
      <c r="J13" s="6"/>
      <c r="K13" s="7"/>
      <c r="L13" s="6"/>
    </row>
    <row r="14" spans="1:12" ht="19.5" thickBot="1" x14ac:dyDescent="0.35">
      <c r="B14" s="9"/>
      <c r="C14" s="22" t="s">
        <v>14</v>
      </c>
      <c r="D14" s="22"/>
      <c r="E14" s="22"/>
      <c r="G14" s="23">
        <f>SUM(G12:G13)</f>
        <v>-174</v>
      </c>
      <c r="H14" s="23">
        <f>SUM(H12:H13)</f>
        <v>-1306980</v>
      </c>
      <c r="I14" s="24">
        <f>SUM(I12:I13)</f>
        <v>1991.0540800001472</v>
      </c>
      <c r="J14" s="6"/>
      <c r="K14" s="7"/>
      <c r="L14" s="6"/>
    </row>
    <row r="15" spans="1:12" ht="19.5" thickTop="1" x14ac:dyDescent="0.3">
      <c r="B15" s="9"/>
      <c r="I15" s="25"/>
      <c r="J15" s="6"/>
      <c r="K15" s="7"/>
      <c r="L15" s="6"/>
    </row>
    <row r="16" spans="1:12" ht="18.75" x14ac:dyDescent="0.3">
      <c r="B16" s="9"/>
      <c r="C16" s="18" t="s">
        <v>15</v>
      </c>
      <c r="I16" s="26">
        <v>784507</v>
      </c>
      <c r="J16" s="27"/>
      <c r="K16" s="7"/>
    </row>
    <row r="17" spans="1:11" ht="18.75" x14ac:dyDescent="0.3">
      <c r="B17" s="9"/>
      <c r="C17" s="18" t="s">
        <v>16</v>
      </c>
      <c r="D17" t="s">
        <v>17</v>
      </c>
      <c r="I17" s="14">
        <v>0</v>
      </c>
      <c r="J17" s="27"/>
      <c r="K17" s="7"/>
    </row>
    <row r="18" spans="1:11" ht="18.75" x14ac:dyDescent="0.3">
      <c r="B18" s="9"/>
      <c r="C18" s="18"/>
      <c r="D18" t="s">
        <v>18</v>
      </c>
      <c r="I18" s="28">
        <v>0</v>
      </c>
      <c r="J18" s="27"/>
      <c r="K18" s="7"/>
    </row>
    <row r="19" spans="1:11" ht="19.5" thickBot="1" x14ac:dyDescent="0.35">
      <c r="B19" s="9"/>
      <c r="C19" s="18" t="s">
        <v>19</v>
      </c>
      <c r="I19" s="24">
        <f>SUM(I16:I18)</f>
        <v>784507</v>
      </c>
      <c r="J19" s="27"/>
      <c r="K19" s="7"/>
    </row>
    <row r="20" spans="1:11" ht="19.5" thickTop="1" x14ac:dyDescent="0.3">
      <c r="B20" s="9"/>
      <c r="C20" s="18"/>
      <c r="I20" s="29"/>
      <c r="J20" s="27"/>
      <c r="K20" s="7"/>
    </row>
    <row r="21" spans="1:11" ht="18.75" x14ac:dyDescent="0.3">
      <c r="B21" s="9"/>
      <c r="C21" s="18"/>
      <c r="I21" s="29"/>
      <c r="J21" s="27"/>
      <c r="K21" s="7"/>
    </row>
    <row r="22" spans="1:11" ht="18.75" x14ac:dyDescent="0.3">
      <c r="B22" s="9"/>
      <c r="C22" s="30" t="s">
        <v>40</v>
      </c>
      <c r="I22" s="20">
        <v>6245</v>
      </c>
      <c r="J22" s="27"/>
      <c r="K22" s="7"/>
    </row>
    <row r="23" spans="1:11" ht="18.75" x14ac:dyDescent="0.3">
      <c r="B23" s="9"/>
      <c r="C23" s="30" t="s">
        <v>41</v>
      </c>
      <c r="I23" s="21">
        <v>12</v>
      </c>
      <c r="J23" s="27"/>
      <c r="K23" s="7"/>
    </row>
    <row r="24" spans="1:11" ht="19.5" thickBot="1" x14ac:dyDescent="0.35">
      <c r="B24" s="9"/>
      <c r="C24" s="30" t="s">
        <v>24</v>
      </c>
      <c r="I24" s="23">
        <f>I22*I23</f>
        <v>74940</v>
      </c>
      <c r="J24" s="27"/>
      <c r="K24" s="7"/>
    </row>
    <row r="25" spans="1:11" ht="19.5" thickTop="1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18.75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8.75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x14ac:dyDescent="0.25">
      <c r="B28" s="9"/>
    </row>
    <row r="29" spans="1:11" ht="15.75" x14ac:dyDescent="0.25">
      <c r="A29" t="s">
        <v>25</v>
      </c>
      <c r="B29" s="32" t="s">
        <v>26</v>
      </c>
    </row>
    <row r="30" spans="1:11" x14ac:dyDescent="0.25">
      <c r="B30" s="11"/>
      <c r="C30" s="11"/>
      <c r="D30" s="11"/>
      <c r="E30" s="11"/>
      <c r="F30" s="33" t="s">
        <v>27</v>
      </c>
      <c r="G30" s="33" t="s">
        <v>28</v>
      </c>
      <c r="H30" s="33" t="s">
        <v>28</v>
      </c>
      <c r="I30" s="33" t="s">
        <v>28</v>
      </c>
      <c r="J30" s="33" t="s">
        <v>29</v>
      </c>
    </row>
    <row r="31" spans="1:11" x14ac:dyDescent="0.25">
      <c r="B31" s="11"/>
      <c r="C31" s="12" t="s">
        <v>30</v>
      </c>
      <c r="D31" s="12" t="s">
        <v>31</v>
      </c>
      <c r="E31" s="12" t="s">
        <v>32</v>
      </c>
      <c r="F31" s="34">
        <f>C32</f>
        <v>1000</v>
      </c>
      <c r="G31" s="34">
        <f>C33</f>
        <v>1000</v>
      </c>
      <c r="H31" s="34">
        <f>C34</f>
        <v>1000</v>
      </c>
      <c r="I31" s="34">
        <f>C35</f>
        <v>2000</v>
      </c>
      <c r="J31" s="34">
        <f>C36</f>
        <v>5000</v>
      </c>
      <c r="K31" s="35" t="s">
        <v>33</v>
      </c>
    </row>
    <row r="32" spans="1:11" x14ac:dyDescent="0.25">
      <c r="B32" s="11" t="s">
        <v>27</v>
      </c>
      <c r="C32" s="36">
        <v>1000</v>
      </c>
      <c r="D32" s="37">
        <v>14021</v>
      </c>
      <c r="E32" s="37">
        <v>4674820</v>
      </c>
      <c r="F32" s="9">
        <f>E32</f>
        <v>4674820</v>
      </c>
      <c r="K32" s="9">
        <f>SUM(F32:J32)</f>
        <v>4674820</v>
      </c>
    </row>
    <row r="33" spans="1:11" x14ac:dyDescent="0.25">
      <c r="B33" s="11" t="s">
        <v>28</v>
      </c>
      <c r="C33" s="36">
        <v>1000</v>
      </c>
      <c r="D33" s="37">
        <v>11263</v>
      </c>
      <c r="E33" s="37">
        <v>17672800</v>
      </c>
      <c r="F33" s="37">
        <f>D33*F$31</f>
        <v>11263000</v>
      </c>
      <c r="G33" s="37">
        <f>E33-F33</f>
        <v>6409800</v>
      </c>
      <c r="H33" s="37"/>
      <c r="I33" s="37"/>
      <c r="J33" s="37"/>
      <c r="K33" s="37">
        <f t="shared" ref="K33:K36" si="0">SUM(F33:J33)</f>
        <v>17672800</v>
      </c>
    </row>
    <row r="34" spans="1:11" x14ac:dyDescent="0.25">
      <c r="B34" s="11" t="s">
        <v>28</v>
      </c>
      <c r="C34" s="36">
        <v>1000</v>
      </c>
      <c r="D34" s="37">
        <v>12413</v>
      </c>
      <c r="E34" s="37">
        <v>31595900</v>
      </c>
      <c r="F34" s="37">
        <f>$D34*F$31</f>
        <v>12413000</v>
      </c>
      <c r="G34" s="37">
        <f>$D34*G$31</f>
        <v>12413000</v>
      </c>
      <c r="H34" s="37">
        <f>E34-F34-G34</f>
        <v>6769900</v>
      </c>
      <c r="I34" s="37"/>
      <c r="J34" s="37"/>
      <c r="K34" s="37">
        <f t="shared" si="0"/>
        <v>31595900</v>
      </c>
    </row>
    <row r="35" spans="1:11" x14ac:dyDescent="0.25">
      <c r="B35" s="11" t="s">
        <v>28</v>
      </c>
      <c r="C35" s="36">
        <v>2000</v>
      </c>
      <c r="D35" s="37">
        <v>17545</v>
      </c>
      <c r="E35" s="37">
        <v>69201600</v>
      </c>
      <c r="F35" s="37">
        <f t="shared" ref="F35:I36" si="1">$D35*F$31</f>
        <v>17545000</v>
      </c>
      <c r="G35" s="37">
        <f t="shared" si="1"/>
        <v>17545000</v>
      </c>
      <c r="H35" s="37">
        <f t="shared" si="1"/>
        <v>17545000</v>
      </c>
      <c r="I35" s="37">
        <f>E35-F35-G35-H35</f>
        <v>16566600</v>
      </c>
      <c r="J35" s="37"/>
      <c r="K35" s="37">
        <f t="shared" si="0"/>
        <v>69201600</v>
      </c>
    </row>
    <row r="36" spans="1:11" x14ac:dyDescent="0.25">
      <c r="B36" s="11" t="s">
        <v>29</v>
      </c>
      <c r="C36" s="36">
        <f>SUM(C32:C35)</f>
        <v>5000</v>
      </c>
      <c r="D36" s="37">
        <v>18819</v>
      </c>
      <c r="E36" s="37">
        <v>200218700</v>
      </c>
      <c r="F36" s="37">
        <f t="shared" si="1"/>
        <v>18819000</v>
      </c>
      <c r="G36" s="37">
        <f t="shared" si="1"/>
        <v>18819000</v>
      </c>
      <c r="H36" s="37">
        <f t="shared" si="1"/>
        <v>18819000</v>
      </c>
      <c r="I36" s="37">
        <f t="shared" si="1"/>
        <v>37638000</v>
      </c>
      <c r="J36" s="37">
        <f>E36-F36-G36-H36-I36</f>
        <v>106123700</v>
      </c>
      <c r="K36" s="37">
        <f t="shared" si="0"/>
        <v>200218700</v>
      </c>
    </row>
    <row r="37" spans="1:11" ht="15.75" thickBot="1" x14ac:dyDescent="0.3">
      <c r="B37" s="11"/>
      <c r="C37" t="s">
        <v>34</v>
      </c>
      <c r="D37" s="38">
        <f t="shared" ref="D37:K37" si="2">SUM(D32:D36)</f>
        <v>74061</v>
      </c>
      <c r="E37" s="38">
        <f t="shared" si="2"/>
        <v>323363820</v>
      </c>
      <c r="F37" s="38">
        <f t="shared" si="2"/>
        <v>64714820</v>
      </c>
      <c r="G37" s="38">
        <f t="shared" si="2"/>
        <v>55186800</v>
      </c>
      <c r="H37" s="38">
        <f t="shared" si="2"/>
        <v>43133900</v>
      </c>
      <c r="I37" s="38">
        <f t="shared" si="2"/>
        <v>54204600</v>
      </c>
      <c r="J37" s="38">
        <f t="shared" si="2"/>
        <v>106123700</v>
      </c>
      <c r="K37" s="38">
        <f t="shared" si="2"/>
        <v>323363820</v>
      </c>
    </row>
    <row r="38" spans="1:11" ht="15.75" thickTop="1" x14ac:dyDescent="0.25">
      <c r="D38" s="11"/>
      <c r="E38" s="11"/>
    </row>
    <row r="39" spans="1:11" x14ac:dyDescent="0.25">
      <c r="D39" s="12" t="s">
        <v>31</v>
      </c>
      <c r="E39" s="12" t="s">
        <v>32</v>
      </c>
      <c r="F39" s="35" t="s">
        <v>35</v>
      </c>
      <c r="G39" s="35" t="s">
        <v>6</v>
      </c>
    </row>
    <row r="40" spans="1:11" x14ac:dyDescent="0.25">
      <c r="B40" s="11" t="s">
        <v>27</v>
      </c>
      <c r="C40" s="36">
        <v>1000</v>
      </c>
      <c r="D40" s="39">
        <f>D37</f>
        <v>74061</v>
      </c>
      <c r="E40" s="39">
        <f>F37</f>
        <v>64714820</v>
      </c>
      <c r="F40" s="40">
        <v>15</v>
      </c>
      <c r="G40" s="39">
        <f>D40*F40</f>
        <v>1110915</v>
      </c>
    </row>
    <row r="41" spans="1:11" x14ac:dyDescent="0.25">
      <c r="B41" s="11" t="s">
        <v>28</v>
      </c>
      <c r="C41" s="36">
        <v>1000</v>
      </c>
      <c r="E41" s="39">
        <f>G37</f>
        <v>55186800</v>
      </c>
      <c r="F41" s="41">
        <v>8.43E-3</v>
      </c>
      <c r="G41" s="39">
        <f>E41*F41</f>
        <v>465224.72399999999</v>
      </c>
    </row>
    <row r="42" spans="1:11" x14ac:dyDescent="0.25">
      <c r="B42" s="11" t="s">
        <v>28</v>
      </c>
      <c r="C42" s="36">
        <v>1000</v>
      </c>
      <c r="E42" s="39">
        <f>H37</f>
        <v>43133900</v>
      </c>
      <c r="F42" s="41">
        <v>6.9500000000000004E-3</v>
      </c>
      <c r="G42" s="39">
        <f t="shared" ref="G42:G44" si="3">E42*F42</f>
        <v>299780.60500000004</v>
      </c>
    </row>
    <row r="43" spans="1:11" x14ac:dyDescent="0.25">
      <c r="B43" s="11" t="s">
        <v>28</v>
      </c>
      <c r="C43" s="36">
        <v>2000</v>
      </c>
      <c r="E43" s="39">
        <f>I37</f>
        <v>54204600</v>
      </c>
      <c r="F43" s="41">
        <v>6.6799999999999993E-3</v>
      </c>
      <c r="G43" s="39">
        <f t="shared" si="3"/>
        <v>362086.72799999994</v>
      </c>
    </row>
    <row r="44" spans="1:11" x14ac:dyDescent="0.25">
      <c r="B44" s="11" t="s">
        <v>29</v>
      </c>
      <c r="C44" s="36">
        <f>SUM(C40:C43)</f>
        <v>5000</v>
      </c>
      <c r="E44" s="39">
        <f>J37</f>
        <v>106123700</v>
      </c>
      <c r="F44" s="41">
        <v>6.2799999999999991E-3</v>
      </c>
      <c r="G44" s="39">
        <f t="shared" si="3"/>
        <v>666456.83599999989</v>
      </c>
    </row>
    <row r="45" spans="1:11" ht="15.75" thickBot="1" x14ac:dyDescent="0.3">
      <c r="B45" s="11"/>
      <c r="C45" t="s">
        <v>34</v>
      </c>
      <c r="D45" s="38">
        <f>SUM(D40:D44)</f>
        <v>74061</v>
      </c>
      <c r="E45" s="38">
        <f>SUM(E40:E44)</f>
        <v>323363820</v>
      </c>
      <c r="G45" s="38">
        <f>SUM(G40:G44)</f>
        <v>2904463.8930000002</v>
      </c>
    </row>
    <row r="46" spans="1:11" ht="15.75" thickTop="1" x14ac:dyDescent="0.25"/>
    <row r="48" spans="1:11" ht="15.75" x14ac:dyDescent="0.25">
      <c r="A48" t="s">
        <v>25</v>
      </c>
      <c r="B48" s="32" t="s">
        <v>8</v>
      </c>
    </row>
    <row r="49" spans="1:11" x14ac:dyDescent="0.25">
      <c r="B49" s="11"/>
      <c r="C49" s="11"/>
      <c r="D49" s="11"/>
      <c r="E49" s="11"/>
      <c r="F49" s="33" t="s">
        <v>27</v>
      </c>
      <c r="G49" s="33" t="s">
        <v>29</v>
      </c>
    </row>
    <row r="50" spans="1:11" x14ac:dyDescent="0.25">
      <c r="B50" s="11"/>
      <c r="C50" s="12" t="s">
        <v>30</v>
      </c>
      <c r="D50" s="12" t="s">
        <v>31</v>
      </c>
      <c r="E50" s="12" t="s">
        <v>32</v>
      </c>
      <c r="F50" s="34">
        <f>C51</f>
        <v>5000</v>
      </c>
      <c r="G50" s="34">
        <f>C52</f>
        <v>5000</v>
      </c>
      <c r="K50" s="35" t="s">
        <v>33</v>
      </c>
    </row>
    <row r="51" spans="1:11" x14ac:dyDescent="0.25">
      <c r="B51" s="11" t="s">
        <v>27</v>
      </c>
      <c r="C51" s="36">
        <v>5000</v>
      </c>
      <c r="D51" s="37">
        <v>272</v>
      </c>
      <c r="E51" s="37">
        <v>507500</v>
      </c>
      <c r="F51" s="37">
        <f>E51</f>
        <v>507500</v>
      </c>
      <c r="G51" s="37"/>
      <c r="K51" s="9">
        <f t="shared" ref="K51:K52" si="4">SUM(F51:J51)</f>
        <v>507500</v>
      </c>
    </row>
    <row r="52" spans="1:11" x14ac:dyDescent="0.25">
      <c r="B52" s="11" t="s">
        <v>29</v>
      </c>
      <c r="C52" s="36">
        <f>SUM(C51:C51)</f>
        <v>5000</v>
      </c>
      <c r="D52" s="37">
        <v>313</v>
      </c>
      <c r="E52" s="37">
        <v>13281800</v>
      </c>
      <c r="F52" s="37">
        <f>D52*F$31</f>
        <v>313000</v>
      </c>
      <c r="G52" s="37">
        <f>E52-F52</f>
        <v>12968800</v>
      </c>
      <c r="K52" s="9">
        <f t="shared" si="4"/>
        <v>13281800</v>
      </c>
    </row>
    <row r="53" spans="1:11" ht="15.75" thickBot="1" x14ac:dyDescent="0.3">
      <c r="B53" s="11"/>
      <c r="C53" t="s">
        <v>34</v>
      </c>
      <c r="D53" s="38">
        <f t="shared" ref="D53:G53" si="5">SUM(D51:D52)</f>
        <v>585</v>
      </c>
      <c r="E53" s="38">
        <f t="shared" si="5"/>
        <v>13789300</v>
      </c>
      <c r="F53" s="38">
        <f t="shared" si="5"/>
        <v>820500</v>
      </c>
      <c r="G53" s="38">
        <f t="shared" si="5"/>
        <v>12968800</v>
      </c>
      <c r="K53" s="38">
        <f t="shared" ref="K53" si="6">SUM(K48:K52)</f>
        <v>13789300</v>
      </c>
    </row>
    <row r="54" spans="1:11" ht="15.75" thickTop="1" x14ac:dyDescent="0.25">
      <c r="E54" s="39"/>
    </row>
    <row r="55" spans="1:11" x14ac:dyDescent="0.25">
      <c r="D55" s="12" t="s">
        <v>31</v>
      </c>
      <c r="E55" s="12" t="s">
        <v>32</v>
      </c>
      <c r="F55" s="35" t="s">
        <v>35</v>
      </c>
      <c r="G55" s="35" t="s">
        <v>6</v>
      </c>
    </row>
    <row r="56" spans="1:11" x14ac:dyDescent="0.25">
      <c r="B56" s="11" t="s">
        <v>27</v>
      </c>
      <c r="C56" s="36">
        <f>C51</f>
        <v>5000</v>
      </c>
      <c r="D56" s="39">
        <f>D53</f>
        <v>585</v>
      </c>
      <c r="E56" s="39">
        <f>F53</f>
        <v>820500</v>
      </c>
      <c r="F56" s="40">
        <v>43.730000000000004</v>
      </c>
      <c r="G56" s="39">
        <f>D56*F56</f>
        <v>25582.050000000003</v>
      </c>
    </row>
    <row r="57" spans="1:11" x14ac:dyDescent="0.25">
      <c r="B57" s="11" t="s">
        <v>28</v>
      </c>
      <c r="C57" s="36">
        <f>C52</f>
        <v>5000</v>
      </c>
      <c r="E57" s="39">
        <f>G53</f>
        <v>12968800</v>
      </c>
      <c r="F57" s="41">
        <v>6.2799999999999991E-3</v>
      </c>
      <c r="G57" s="39">
        <f>E57*F57</f>
        <v>81444.063999999984</v>
      </c>
    </row>
    <row r="58" spans="1:11" ht="15.75" thickBot="1" x14ac:dyDescent="0.3">
      <c r="C58" t="s">
        <v>34</v>
      </c>
      <c r="D58" s="38">
        <f>SUM(D56:D57)</f>
        <v>585</v>
      </c>
      <c r="E58" s="38">
        <f t="shared" ref="E58:G58" si="7">SUM(E56:E57)</f>
        <v>13789300</v>
      </c>
      <c r="F58" s="39"/>
      <c r="G58" s="38">
        <f t="shared" si="7"/>
        <v>107026.11399999999</v>
      </c>
    </row>
    <row r="59" spans="1:11" ht="15.75" thickTop="1" x14ac:dyDescent="0.25">
      <c r="E59" s="39"/>
    </row>
    <row r="60" spans="1:11" ht="15.75" x14ac:dyDescent="0.25">
      <c r="A60" t="s">
        <v>25</v>
      </c>
      <c r="B60" s="32" t="s">
        <v>9</v>
      </c>
    </row>
    <row r="61" spans="1:11" x14ac:dyDescent="0.25">
      <c r="B61" s="11"/>
      <c r="C61" s="11"/>
      <c r="D61" s="11"/>
      <c r="E61" s="11"/>
      <c r="F61" s="33" t="s">
        <v>27</v>
      </c>
      <c r="G61" s="33" t="s">
        <v>29</v>
      </c>
    </row>
    <row r="62" spans="1:11" x14ac:dyDescent="0.25">
      <c r="B62" s="11"/>
      <c r="C62" s="12" t="s">
        <v>30</v>
      </c>
      <c r="D62" s="12" t="s">
        <v>31</v>
      </c>
      <c r="E62" s="12" t="s">
        <v>32</v>
      </c>
      <c r="F62" s="34">
        <f>C63</f>
        <v>10000</v>
      </c>
      <c r="G62" s="34">
        <f>C64</f>
        <v>10000</v>
      </c>
      <c r="K62" s="35" t="s">
        <v>33</v>
      </c>
    </row>
    <row r="63" spans="1:11" x14ac:dyDescent="0.25">
      <c r="B63" s="11" t="s">
        <v>27</v>
      </c>
      <c r="C63" s="36">
        <v>10000</v>
      </c>
      <c r="D63" s="37">
        <v>27</v>
      </c>
      <c r="E63" s="37">
        <v>165339</v>
      </c>
      <c r="F63" s="37">
        <f>E63</f>
        <v>165339</v>
      </c>
      <c r="G63" s="37"/>
      <c r="K63" s="9">
        <f t="shared" ref="K63:K64" si="8">SUM(F63:J63)</f>
        <v>165339</v>
      </c>
    </row>
    <row r="64" spans="1:11" x14ac:dyDescent="0.25">
      <c r="B64" s="11" t="s">
        <v>29</v>
      </c>
      <c r="C64" s="36">
        <f>SUM(C63:C63)</f>
        <v>10000</v>
      </c>
      <c r="D64" s="37">
        <v>33</v>
      </c>
      <c r="E64" s="37">
        <v>709261</v>
      </c>
      <c r="F64" s="37">
        <f>D64*F$31</f>
        <v>33000</v>
      </c>
      <c r="G64" s="37">
        <f>E64-F64</f>
        <v>676261</v>
      </c>
      <c r="K64" s="9">
        <f t="shared" si="8"/>
        <v>709261</v>
      </c>
    </row>
    <row r="65" spans="1:11" ht="15.75" thickBot="1" x14ac:dyDescent="0.3">
      <c r="B65" s="11"/>
      <c r="C65" t="s">
        <v>34</v>
      </c>
      <c r="D65" s="38">
        <f t="shared" ref="D65:G65" si="9">SUM(D63:D64)</f>
        <v>60</v>
      </c>
      <c r="E65" s="38">
        <f t="shared" si="9"/>
        <v>874600</v>
      </c>
      <c r="F65" s="38">
        <f t="shared" si="9"/>
        <v>198339</v>
      </c>
      <c r="G65" s="38">
        <f t="shared" si="9"/>
        <v>676261</v>
      </c>
      <c r="K65" s="38">
        <f t="shared" ref="K65" si="10">SUM(K60:K64)</f>
        <v>874600</v>
      </c>
    </row>
    <row r="66" spans="1:11" ht="15.75" thickTop="1" x14ac:dyDescent="0.25">
      <c r="B66" s="11"/>
      <c r="D66" s="39"/>
      <c r="E66" s="39"/>
    </row>
    <row r="67" spans="1:11" x14ac:dyDescent="0.25">
      <c r="D67" s="12" t="s">
        <v>31</v>
      </c>
      <c r="E67" s="12" t="s">
        <v>32</v>
      </c>
      <c r="F67" s="35" t="s">
        <v>35</v>
      </c>
      <c r="G67" s="35" t="s">
        <v>6</v>
      </c>
    </row>
    <row r="68" spans="1:11" x14ac:dyDescent="0.25">
      <c r="B68" s="11" t="s">
        <v>27</v>
      </c>
      <c r="C68" s="36">
        <f>C63</f>
        <v>10000</v>
      </c>
      <c r="D68" s="39">
        <f>D65</f>
        <v>60</v>
      </c>
      <c r="E68" s="39">
        <f>F65</f>
        <v>198339</v>
      </c>
      <c r="F68" s="40">
        <v>75.139999999999986</v>
      </c>
      <c r="G68" s="39">
        <f>D68*F68</f>
        <v>4508.3999999999996</v>
      </c>
    </row>
    <row r="69" spans="1:11" x14ac:dyDescent="0.25">
      <c r="B69" s="11" t="s">
        <v>28</v>
      </c>
      <c r="C69" s="36">
        <f>C64</f>
        <v>10000</v>
      </c>
      <c r="E69" s="39">
        <f>G65</f>
        <v>676261</v>
      </c>
      <c r="F69" s="41">
        <v>6.2799999999999991E-3</v>
      </c>
      <c r="G69" s="39">
        <f>E69*F69</f>
        <v>4246.9190799999997</v>
      </c>
    </row>
    <row r="70" spans="1:11" ht="15.75" thickBot="1" x14ac:dyDescent="0.3">
      <c r="C70" t="s">
        <v>34</v>
      </c>
      <c r="D70" s="38">
        <f>SUM(D68:D69)</f>
        <v>60</v>
      </c>
      <c r="E70" s="38">
        <f t="shared" ref="E70" si="11">SUM(E68:E69)</f>
        <v>874600</v>
      </c>
      <c r="F70" s="39"/>
      <c r="G70" s="38">
        <f t="shared" ref="G70" si="12">SUM(G68:G69)</f>
        <v>8755.3190799999993</v>
      </c>
    </row>
    <row r="71" spans="1:11" ht="15.75" thickTop="1" x14ac:dyDescent="0.25">
      <c r="B71" s="11"/>
      <c r="D71" s="39"/>
      <c r="E71" s="39"/>
    </row>
    <row r="72" spans="1:11" x14ac:dyDescent="0.25">
      <c r="B72" s="11"/>
      <c r="D72" s="39"/>
      <c r="E72" s="39"/>
    </row>
    <row r="73" spans="1:11" ht="15.75" x14ac:dyDescent="0.25">
      <c r="A73" t="s">
        <v>25</v>
      </c>
      <c r="B73" s="32" t="s">
        <v>10</v>
      </c>
    </row>
    <row r="74" spans="1:11" x14ac:dyDescent="0.25">
      <c r="B74" s="11"/>
      <c r="C74" s="11"/>
      <c r="D74" s="11"/>
      <c r="E74" s="11"/>
      <c r="F74" s="33" t="s">
        <v>27</v>
      </c>
      <c r="G74" s="33" t="s">
        <v>29</v>
      </c>
    </row>
    <row r="75" spans="1:11" x14ac:dyDescent="0.25">
      <c r="B75" s="11"/>
      <c r="C75" s="12" t="s">
        <v>30</v>
      </c>
      <c r="D75" s="12" t="s">
        <v>31</v>
      </c>
      <c r="E75" s="12" t="s">
        <v>32</v>
      </c>
      <c r="F75" s="34">
        <f>C76</f>
        <v>25000</v>
      </c>
      <c r="G75" s="34">
        <f>C77</f>
        <v>25000</v>
      </c>
      <c r="K75" s="35" t="s">
        <v>33</v>
      </c>
    </row>
    <row r="76" spans="1:11" x14ac:dyDescent="0.25">
      <c r="B76" s="11" t="s">
        <v>27</v>
      </c>
      <c r="C76" s="36">
        <v>25000</v>
      </c>
      <c r="D76" s="37">
        <v>23</v>
      </c>
      <c r="E76" s="37">
        <v>2393700</v>
      </c>
      <c r="F76" s="37">
        <f>E76</f>
        <v>2393700</v>
      </c>
      <c r="G76" s="37"/>
      <c r="K76" s="9">
        <f t="shared" ref="K76:K77" si="13">SUM(F76:J76)</f>
        <v>2393700</v>
      </c>
    </row>
    <row r="77" spans="1:11" x14ac:dyDescent="0.25">
      <c r="B77" s="11" t="s">
        <v>29</v>
      </c>
      <c r="C77" s="36">
        <f>SUM(C76:C76)</f>
        <v>25000</v>
      </c>
      <c r="D77" s="37">
        <v>37</v>
      </c>
      <c r="E77" s="37">
        <v>2019600</v>
      </c>
      <c r="F77" s="37">
        <f>D77*F$31</f>
        <v>37000</v>
      </c>
      <c r="G77" s="37">
        <f>E77-F77</f>
        <v>1982600</v>
      </c>
      <c r="K77" s="9">
        <f t="shared" si="13"/>
        <v>2019600</v>
      </c>
    </row>
    <row r="78" spans="1:11" ht="15.75" thickBot="1" x14ac:dyDescent="0.3">
      <c r="B78" s="11"/>
      <c r="C78" t="s">
        <v>34</v>
      </c>
      <c r="D78" s="38">
        <f t="shared" ref="D78:G78" si="14">SUM(D76:D77)</f>
        <v>60</v>
      </c>
      <c r="E78" s="38">
        <f t="shared" si="14"/>
        <v>4413300</v>
      </c>
      <c r="F78" s="38">
        <f t="shared" si="14"/>
        <v>2430700</v>
      </c>
      <c r="G78" s="38">
        <f t="shared" si="14"/>
        <v>1982600</v>
      </c>
      <c r="K78" s="38">
        <f t="shared" ref="K78" si="15">SUM(K73:K77)</f>
        <v>4413300</v>
      </c>
    </row>
    <row r="79" spans="1:11" ht="15.75" thickTop="1" x14ac:dyDescent="0.25"/>
    <row r="80" spans="1:11" x14ac:dyDescent="0.25">
      <c r="D80" s="12" t="s">
        <v>31</v>
      </c>
      <c r="E80" s="12" t="s">
        <v>32</v>
      </c>
      <c r="F80" s="35" t="s">
        <v>35</v>
      </c>
      <c r="G80" s="35" t="s">
        <v>6</v>
      </c>
    </row>
    <row r="81" spans="2:7" x14ac:dyDescent="0.25">
      <c r="B81" s="11" t="s">
        <v>27</v>
      </c>
      <c r="C81" s="36">
        <f>C76</f>
        <v>25000</v>
      </c>
      <c r="D81" s="39">
        <f>D78</f>
        <v>60</v>
      </c>
      <c r="E81" s="39">
        <f>F78</f>
        <v>2430700</v>
      </c>
      <c r="F81" s="40">
        <v>169.35000000000002</v>
      </c>
      <c r="G81" s="39">
        <f>D81*F81</f>
        <v>10161.000000000002</v>
      </c>
    </row>
    <row r="82" spans="2:7" x14ac:dyDescent="0.25">
      <c r="B82" s="11" t="s">
        <v>28</v>
      </c>
      <c r="C82" s="36">
        <f>C77</f>
        <v>25000</v>
      </c>
      <c r="E82" s="39">
        <f>G78</f>
        <v>1982600</v>
      </c>
      <c r="F82" s="41">
        <v>6.2799999999999991E-3</v>
      </c>
      <c r="G82" s="39">
        <f>E82*F82</f>
        <v>12450.727999999999</v>
      </c>
    </row>
    <row r="83" spans="2:7" ht="15.75" thickBot="1" x14ac:dyDescent="0.3">
      <c r="C83" t="s">
        <v>34</v>
      </c>
      <c r="D83" s="38">
        <f>SUM(D81:D82)</f>
        <v>60</v>
      </c>
      <c r="E83" s="38">
        <f t="shared" ref="E83" si="16">SUM(E81:E82)</f>
        <v>4413300</v>
      </c>
      <c r="F83" s="39"/>
      <c r="G83" s="38">
        <f t="shared" ref="G83" si="17">SUM(G81:G82)</f>
        <v>22611.728000000003</v>
      </c>
    </row>
    <row r="84" spans="2:7" ht="15.75" thickTop="1" x14ac:dyDescent="0.25"/>
    <row r="86" spans="2:7" x14ac:dyDescent="0.25">
      <c r="B86" s="42" t="s">
        <v>36</v>
      </c>
    </row>
    <row r="87" spans="2:7" x14ac:dyDescent="0.25">
      <c r="E87" s="35" t="s">
        <v>32</v>
      </c>
      <c r="F87" s="35" t="s">
        <v>35</v>
      </c>
      <c r="G87" s="35" t="s">
        <v>6</v>
      </c>
    </row>
    <row r="88" spans="2:7" x14ac:dyDescent="0.25">
      <c r="F88">
        <v>6.3800000000000003E-3</v>
      </c>
      <c r="G88" s="39">
        <f>E88*F88</f>
        <v>0</v>
      </c>
    </row>
  </sheetData>
  <mergeCells count="5">
    <mergeCell ref="A1:L1"/>
    <mergeCell ref="A2:L2"/>
    <mergeCell ref="A4:L4"/>
    <mergeCell ref="G5:I5"/>
    <mergeCell ref="C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C3AF-16B8-45A9-A48D-6D18F6C800E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 Existing Rates</vt:lpstr>
      <vt:lpstr>BA PWA Rates CN 2024-00263</vt:lpstr>
      <vt:lpstr>BA PWA CN 2025-00326</vt:lpstr>
      <vt:lpstr>BA Proposed Rates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Frost</dc:creator>
  <cp:lastModifiedBy>Mark Frost</cp:lastModifiedBy>
  <dcterms:created xsi:type="dcterms:W3CDTF">2026-01-02T19:48:57Z</dcterms:created>
  <dcterms:modified xsi:type="dcterms:W3CDTF">2026-01-02T19:55:43Z</dcterms:modified>
</cp:coreProperties>
</file>