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dba73962b2cd367/Documents/Garrad County Water Association/1sr RFI - GCWA/"/>
    </mc:Choice>
  </mc:AlternateContent>
  <xr:revisionPtr revIDLastSave="0" documentId="8_{0C4973B5-0B46-49A0-8D22-AFAA0621C553}" xr6:coauthVersionLast="47" xr6:coauthVersionMax="47" xr10:uidLastSave="{00000000-0000-0000-0000-000000000000}"/>
  <bookViews>
    <workbookView xWindow="-120" yWindow="-120" windowWidth="24240" windowHeight="13020" xr2:uid="{D9909A21-E704-4E02-AAC6-4F7C00F5750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8" i="1" l="1"/>
  <c r="Y17" i="1"/>
  <c r="X17" i="1"/>
  <c r="S17" i="1"/>
  <c r="R17" i="1"/>
  <c r="T17" i="1" s="1"/>
  <c r="P17" i="1"/>
  <c r="N17" i="1"/>
  <c r="O17" i="1" s="1"/>
  <c r="Q17" i="1" s="1"/>
  <c r="L17" i="1"/>
  <c r="K17" i="1"/>
  <c r="J17" i="1"/>
  <c r="F17" i="1"/>
  <c r="G17" i="1" s="1"/>
  <c r="D17" i="1"/>
  <c r="E17" i="1" s="1"/>
  <c r="B17" i="1"/>
  <c r="C17" i="1" s="1"/>
  <c r="Y16" i="1"/>
  <c r="X16" i="1"/>
  <c r="S16" i="1"/>
  <c r="R16" i="1"/>
  <c r="T16" i="1" s="1"/>
  <c r="P16" i="1"/>
  <c r="N16" i="1"/>
  <c r="L16" i="1"/>
  <c r="K16" i="1"/>
  <c r="J16" i="1"/>
  <c r="O16" i="1" s="1"/>
  <c r="Q16" i="1" s="1"/>
  <c r="F16" i="1"/>
  <c r="G16" i="1" s="1"/>
  <c r="D16" i="1"/>
  <c r="E16" i="1" s="1"/>
  <c r="B16" i="1"/>
  <c r="C16" i="1" s="1"/>
  <c r="Y15" i="1"/>
  <c r="X15" i="1"/>
  <c r="S15" i="1"/>
  <c r="R15" i="1"/>
  <c r="T15" i="1" s="1"/>
  <c r="P15" i="1"/>
  <c r="O15" i="1"/>
  <c r="Q15" i="1" s="1"/>
  <c r="N15" i="1"/>
  <c r="L15" i="1"/>
  <c r="K15" i="1"/>
  <c r="J15" i="1"/>
  <c r="F15" i="1"/>
  <c r="G15" i="1" s="1"/>
  <c r="E15" i="1"/>
  <c r="D15" i="1"/>
  <c r="B15" i="1"/>
  <c r="C15" i="1" s="1"/>
  <c r="Y14" i="1"/>
  <c r="X14" i="1"/>
  <c r="S14" i="1"/>
  <c r="R14" i="1"/>
  <c r="P14" i="1"/>
  <c r="N14" i="1"/>
  <c r="L14" i="1"/>
  <c r="K14" i="1"/>
  <c r="J14" i="1"/>
  <c r="O14" i="1" s="1"/>
  <c r="Q14" i="1" s="1"/>
  <c r="G14" i="1"/>
  <c r="F14" i="1"/>
  <c r="E14" i="1"/>
  <c r="D14" i="1"/>
  <c r="B14" i="1"/>
  <c r="C14" i="1" s="1"/>
  <c r="I14" i="1" s="1"/>
  <c r="Y13" i="1"/>
  <c r="X13" i="1"/>
  <c r="S13" i="1"/>
  <c r="R13" i="1"/>
  <c r="T13" i="1" s="1"/>
  <c r="P13" i="1"/>
  <c r="N13" i="1"/>
  <c r="O13" i="1" s="1"/>
  <c r="Q13" i="1" s="1"/>
  <c r="L13" i="1"/>
  <c r="K13" i="1"/>
  <c r="J13" i="1"/>
  <c r="F13" i="1"/>
  <c r="G13" i="1" s="1"/>
  <c r="D13" i="1"/>
  <c r="E13" i="1" s="1"/>
  <c r="B13" i="1"/>
  <c r="C13" i="1" s="1"/>
  <c r="Y12" i="1"/>
  <c r="X12" i="1"/>
  <c r="S12" i="1"/>
  <c r="R12" i="1"/>
  <c r="T12" i="1" s="1"/>
  <c r="P12" i="1"/>
  <c r="N12" i="1"/>
  <c r="L12" i="1"/>
  <c r="K12" i="1"/>
  <c r="J12" i="1"/>
  <c r="O12" i="1" s="1"/>
  <c r="Q12" i="1" s="1"/>
  <c r="U12" i="1" s="1"/>
  <c r="G12" i="1"/>
  <c r="F12" i="1"/>
  <c r="D12" i="1"/>
  <c r="E12" i="1" s="1"/>
  <c r="B12" i="1"/>
  <c r="C12" i="1" s="1"/>
  <c r="Y11" i="1"/>
  <c r="X11" i="1"/>
  <c r="S11" i="1"/>
  <c r="R11" i="1"/>
  <c r="T11" i="1" s="1"/>
  <c r="P11" i="1"/>
  <c r="O11" i="1"/>
  <c r="Q11" i="1" s="1"/>
  <c r="U11" i="1" s="1"/>
  <c r="N11" i="1"/>
  <c r="L11" i="1"/>
  <c r="K11" i="1"/>
  <c r="J11" i="1"/>
  <c r="F11" i="1"/>
  <c r="G11" i="1" s="1"/>
  <c r="E11" i="1"/>
  <c r="D11" i="1"/>
  <c r="B11" i="1"/>
  <c r="C11" i="1" s="1"/>
  <c r="Y10" i="1"/>
  <c r="X10" i="1"/>
  <c r="S10" i="1"/>
  <c r="R10" i="1"/>
  <c r="P10" i="1"/>
  <c r="N10" i="1"/>
  <c r="L10" i="1"/>
  <c r="K10" i="1"/>
  <c r="J10" i="1"/>
  <c r="O10" i="1" s="1"/>
  <c r="Q10" i="1" s="1"/>
  <c r="G10" i="1"/>
  <c r="F10" i="1"/>
  <c r="E10" i="1"/>
  <c r="D10" i="1"/>
  <c r="B10" i="1"/>
  <c r="Y9" i="1"/>
  <c r="X9" i="1"/>
  <c r="S9" i="1"/>
  <c r="R9" i="1"/>
  <c r="T9" i="1" s="1"/>
  <c r="P9" i="1"/>
  <c r="N9" i="1"/>
  <c r="O9" i="1" s="1"/>
  <c r="Q9" i="1" s="1"/>
  <c r="U9" i="1" s="1"/>
  <c r="L9" i="1"/>
  <c r="K9" i="1"/>
  <c r="J9" i="1"/>
  <c r="G9" i="1"/>
  <c r="F9" i="1"/>
  <c r="E9" i="1"/>
  <c r="D9" i="1"/>
  <c r="B9" i="1"/>
  <c r="C9" i="1" s="1"/>
  <c r="Y8" i="1"/>
  <c r="X8" i="1"/>
  <c r="S8" i="1"/>
  <c r="R8" i="1"/>
  <c r="P8" i="1"/>
  <c r="N8" i="1"/>
  <c r="L8" i="1"/>
  <c r="O8" i="1" s="1"/>
  <c r="Q8" i="1" s="1"/>
  <c r="K8" i="1"/>
  <c r="J8" i="1"/>
  <c r="F8" i="1"/>
  <c r="G8" i="1" s="1"/>
  <c r="D8" i="1"/>
  <c r="E8" i="1" s="1"/>
  <c r="B8" i="1"/>
  <c r="C8" i="1" s="1"/>
  <c r="Y7" i="1"/>
  <c r="X7" i="1"/>
  <c r="S7" i="1"/>
  <c r="R7" i="1"/>
  <c r="T7" i="1" s="1"/>
  <c r="P7" i="1"/>
  <c r="N7" i="1"/>
  <c r="L7" i="1"/>
  <c r="K7" i="1"/>
  <c r="J7" i="1"/>
  <c r="O7" i="1" s="1"/>
  <c r="Q7" i="1" s="1"/>
  <c r="U7" i="1" s="1"/>
  <c r="H7" i="1"/>
  <c r="G7" i="1"/>
  <c r="F7" i="1"/>
  <c r="E7" i="1"/>
  <c r="D7" i="1"/>
  <c r="B7" i="1"/>
  <c r="C7" i="1" s="1"/>
  <c r="I7" i="1" s="1"/>
  <c r="Y6" i="1"/>
  <c r="X6" i="1"/>
  <c r="S6" i="1"/>
  <c r="R6" i="1"/>
  <c r="T6" i="1" s="1"/>
  <c r="P6" i="1"/>
  <c r="N6" i="1"/>
  <c r="L6" i="1"/>
  <c r="K6" i="1"/>
  <c r="J6" i="1"/>
  <c r="G6" i="1"/>
  <c r="F6" i="1"/>
  <c r="D6" i="1"/>
  <c r="B6" i="1"/>
  <c r="H6" i="1" s="1"/>
  <c r="N18" i="1" l="1"/>
  <c r="H9" i="1"/>
  <c r="I12" i="1"/>
  <c r="G18" i="1"/>
  <c r="J18" i="1"/>
  <c r="K18" i="1"/>
  <c r="I11" i="1"/>
  <c r="I15" i="1"/>
  <c r="V7" i="1"/>
  <c r="Z7" i="1" s="1"/>
  <c r="O6" i="1"/>
  <c r="Q6" i="1" s="1"/>
  <c r="L18" i="1"/>
  <c r="T8" i="1"/>
  <c r="U8" i="1" s="1"/>
  <c r="P18" i="1"/>
  <c r="I9" i="1"/>
  <c r="D18" i="1"/>
  <c r="S18" i="1"/>
  <c r="I13" i="1"/>
  <c r="I17" i="1"/>
  <c r="I16" i="1"/>
  <c r="E6" i="1"/>
  <c r="E18" i="1" s="1"/>
  <c r="X18" i="1"/>
  <c r="I8" i="1"/>
  <c r="F18" i="1"/>
  <c r="T10" i="1"/>
  <c r="T14" i="1"/>
  <c r="U14" i="1" s="1"/>
  <c r="C10" i="1"/>
  <c r="I10" i="1" s="1"/>
  <c r="H10" i="1"/>
  <c r="U10" i="1"/>
  <c r="C6" i="1"/>
  <c r="B18" i="1"/>
  <c r="T18" i="1"/>
  <c r="U16" i="1"/>
  <c r="V9" i="1"/>
  <c r="H8" i="1"/>
  <c r="U13" i="1"/>
  <c r="U15" i="1"/>
  <c r="U17" i="1"/>
  <c r="H11" i="1"/>
  <c r="V11" i="1" s="1"/>
  <c r="H12" i="1"/>
  <c r="V12" i="1" s="1"/>
  <c r="H13" i="1"/>
  <c r="H14" i="1"/>
  <c r="H15" i="1"/>
  <c r="V15" i="1" s="1"/>
  <c r="H16" i="1"/>
  <c r="H17" i="1"/>
  <c r="R18" i="1"/>
  <c r="O18" i="1" l="1"/>
  <c r="W7" i="1"/>
  <c r="V14" i="1"/>
  <c r="V8" i="1"/>
  <c r="V17" i="1"/>
  <c r="Z15" i="1"/>
  <c r="W15" i="1"/>
  <c r="Z14" i="1"/>
  <c r="W14" i="1"/>
  <c r="V13" i="1"/>
  <c r="Z8" i="1"/>
  <c r="W8" i="1"/>
  <c r="C18" i="1"/>
  <c r="I6" i="1"/>
  <c r="I18" i="1" s="1"/>
  <c r="Z12" i="1"/>
  <c r="W12" i="1"/>
  <c r="Z9" i="1"/>
  <c r="W9" i="1"/>
  <c r="Q18" i="1"/>
  <c r="U6" i="1"/>
  <c r="Z17" i="1"/>
  <c r="W17" i="1"/>
  <c r="Z11" i="1"/>
  <c r="W11" i="1"/>
  <c r="H18" i="1"/>
  <c r="V10" i="1"/>
  <c r="V16" i="1"/>
  <c r="Z13" i="1" l="1"/>
  <c r="W13" i="1"/>
  <c r="Z16" i="1"/>
  <c r="W16" i="1"/>
  <c r="Z10" i="1"/>
  <c r="W10" i="1"/>
  <c r="U18" i="1"/>
  <c r="V6" i="1"/>
  <c r="Z6" i="1" l="1"/>
  <c r="Z18" i="1" s="1"/>
  <c r="W6" i="1"/>
  <c r="V18" i="1"/>
  <c r="V19" i="1" s="1"/>
</calcChain>
</file>

<file path=xl/sharedStrings.xml><?xml version="1.0" encoding="utf-8"?>
<sst xmlns="http://schemas.openxmlformats.org/spreadsheetml/2006/main" count="48" uniqueCount="41">
  <si>
    <t>Garrard County Water Association</t>
  </si>
  <si>
    <t xml:space="preserve">Water Loss Record </t>
  </si>
  <si>
    <t>Lancaster</t>
  </si>
  <si>
    <t>Berea</t>
  </si>
  <si>
    <t>Danville</t>
  </si>
  <si>
    <t>Combined</t>
  </si>
  <si>
    <t>Month</t>
  </si>
  <si>
    <t>Gallons Purchased</t>
  </si>
  <si>
    <t>Cost</t>
  </si>
  <si>
    <t xml:space="preserve">Original Bill Gallons Sold </t>
  </si>
  <si>
    <t>Rereads</t>
  </si>
  <si>
    <t>Misc. Billing</t>
  </si>
  <si>
    <t>Adjustment to Agree with Billing Period Reports</t>
  </si>
  <si>
    <t>Final Bill Usage</t>
  </si>
  <si>
    <t>Total Metered Gallons Sold</t>
  </si>
  <si>
    <t>Loading Station</t>
  </si>
  <si>
    <t>Total Gallons Sold</t>
  </si>
  <si>
    <t>Fire Department</t>
  </si>
  <si>
    <t xml:space="preserve">Flushing </t>
  </si>
  <si>
    <t xml:space="preserve">Total Used Gallons by Association  </t>
  </si>
  <si>
    <t>Total Gallons Sold or Used by Association</t>
  </si>
  <si>
    <t>Water Loss</t>
  </si>
  <si>
    <t>Water Loss Percentage</t>
  </si>
  <si>
    <t>Gallons Lost Due to Breaks</t>
  </si>
  <si>
    <t>Gallons Lost Due to Tank Overflows</t>
  </si>
  <si>
    <t>Balance Lost Due to Line Leaks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</si>
  <si>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</si>
  <si>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</si>
  <si>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</si>
  <si>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</si>
  <si>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</si>
  <si>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</si>
  <si>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</si>
  <si>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</si>
  <si>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</si>
  <si>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</si>
  <si>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</si>
  <si>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</si>
  <si>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 Total</t>
  </si>
  <si>
    <t xml:space="preserve">Rate per 1000 </t>
  </si>
  <si>
    <t>gallons: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</si>
</sst>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_(* #,##0.0000_);_(* \(#,##0.0000\);_(* &quot;-&quot;????_);_(@_)"/>
    <numFmt numFmtId="167" formatCode="_(* #,##0.00000_);_(* \(#,##0.00000\);_(* &quot;-&quot;??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16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/>
    <xf numFmtId="164" fontId="0" fillId="2" borderId="0" xfId="0" applyNumberFormat="1" applyFill="1"/>
    <xf numFmtId="9" fontId="0" fillId="2" borderId="0" xfId="1" applyFont="1" applyFill="1"/>
    <xf numFmtId="165" fontId="0" fillId="0" borderId="0" xfId="1" applyNumberFormat="1" applyFont="1"/>
    <xf numFmtId="167" fontId="0" fillId="0" borderId="0" xfId="2" applyNumberFormat="1" applyFont="1"/>
    <xf numFmtId="164" fontId="0" fillId="0" borderId="0" xfId="2" applyNumberFormat="1" applyFont="1"/>
    <xf numFmtId="164" fontId="5" fillId="0" borderId="0" xfId="2" applyNumberFormat="1" applyFont="1" applyBorder="1" applyAlignment="1">
      <alignment horizontal="center" wrapText="1"/>
    </xf>
    <xf numFmtId="164" fontId="5" fillId="0" borderId="0" xfId="2" applyNumberFormat="1" applyFont="1" applyAlignment="1">
      <alignment horizontal="center"/>
    </xf>
    <xf numFmtId="43" fontId="5" fillId="0" borderId="0" xfId="2" applyFont="1" applyAlignment="1">
      <alignment horizontal="center"/>
    </xf>
    <xf numFmtId="164" fontId="0" fillId="2" borderId="0" xfId="2" applyNumberFormat="1" applyFont="1" applyFill="1"/>
    <xf numFmtId="43" fontId="0" fillId="2" borderId="0" xfId="2" applyFont="1" applyFill="1"/>
    <xf numFmtId="164" fontId="3" fillId="2" borderId="0" xfId="2" applyNumberFormat="1" applyFill="1"/>
    <xf numFmtId="164" fontId="0" fillId="2" borderId="1" xfId="2" applyNumberFormat="1" applyFont="1" applyFill="1" applyBorder="1"/>
    <xf numFmtId="43" fontId="0" fillId="2" borderId="1" xfId="2" applyFont="1" applyFill="1" applyBorder="1"/>
    <xf numFmtId="164" fontId="6" fillId="3" borderId="0" xfId="2" applyNumberFormat="1" applyFont="1" applyFill="1" applyBorder="1"/>
    <xf numFmtId="164" fontId="3" fillId="0" borderId="0" xfId="2" applyNumberFormat="1" applyFont="1"/>
    <xf numFmtId="164" fontId="3" fillId="0" borderId="0" xfId="2" applyNumberFormat="1"/>
    <xf numFmtId="166" fontId="0" fillId="0" borderId="0" xfId="2" applyNumberFormat="1" applyFont="1"/>
    <xf numFmtId="43" fontId="0" fillId="0" borderId="0" xfId="2" applyFont="1"/>
    <xf numFmtId="164" fontId="4" fillId="0" borderId="0" xfId="2" applyNumberFormat="1" applyFont="1" applyAlignment="1">
      <alignment horizontal="center"/>
    </xf>
  </cellXfs>
  <cellStyles count="3">
    <cellStyle name="Comma 2" xfId="2" xr:uid="{BFA1DE68-7F04-41FC-A018-BC5331492915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coffman\AppData\Local\Microsoft\Windows\INetCache\Content.Outlook\BX5OEZ49\2024%20WATER%20LOSS.xls" TargetMode="External"/><Relationship Id="rId1" Type="http://schemas.openxmlformats.org/officeDocument/2006/relationships/externalLinkPath" Target="file:///C:\Users\scoffman\AppData\Local\Microsoft\Windows\INetCache\Content.Outlook\BX5OEZ49\2024%20WATER%20LOS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 TOTALS"/>
      <sheetName val="Buckeye"/>
      <sheetName val="Berea"/>
      <sheetName val="Danville"/>
      <sheetName val="Fall Lick"/>
      <sheetName val="City of Danville"/>
      <sheetName val="Lexington Rd"/>
      <sheetName val="Merriwood"/>
      <sheetName val="Richmond Rd"/>
      <sheetName val="Stanford"/>
      <sheetName val="Sheet1"/>
    </sheetNames>
    <sheetDataSet>
      <sheetData sheetId="0"/>
      <sheetData sheetId="1">
        <row r="6">
          <cell r="B6">
            <v>2045500</v>
          </cell>
          <cell r="F6">
            <v>1400600</v>
          </cell>
          <cell r="G6">
            <v>0</v>
          </cell>
          <cell r="I6">
            <v>5500</v>
          </cell>
          <cell r="M6">
            <v>21481</v>
          </cell>
          <cell r="N6">
            <v>450000</v>
          </cell>
          <cell r="S6">
            <v>50000</v>
          </cell>
        </row>
        <row r="7">
          <cell r="B7">
            <v>2317100</v>
          </cell>
          <cell r="F7">
            <v>1340200</v>
          </cell>
          <cell r="G7">
            <v>0</v>
          </cell>
          <cell r="I7">
            <v>14000</v>
          </cell>
          <cell r="M7">
            <v>21481</v>
          </cell>
        </row>
        <row r="8">
          <cell r="B8">
            <v>1830600</v>
          </cell>
          <cell r="F8">
            <v>1332300</v>
          </cell>
          <cell r="G8">
            <v>0</v>
          </cell>
          <cell r="H8">
            <v>0</v>
          </cell>
          <cell r="I8">
            <v>0</v>
          </cell>
          <cell r="M8">
            <v>21481</v>
          </cell>
          <cell r="N8">
            <v>50000</v>
          </cell>
        </row>
        <row r="9">
          <cell r="B9">
            <v>1812400</v>
          </cell>
          <cell r="F9">
            <v>1213800</v>
          </cell>
          <cell r="G9">
            <v>0</v>
          </cell>
          <cell r="H9">
            <v>0</v>
          </cell>
          <cell r="I9">
            <v>10400</v>
          </cell>
          <cell r="M9">
            <v>21481</v>
          </cell>
        </row>
        <row r="10">
          <cell r="B10">
            <v>2058300</v>
          </cell>
          <cell r="F10">
            <v>1599100</v>
          </cell>
          <cell r="G10">
            <v>0</v>
          </cell>
          <cell r="H10">
            <v>0</v>
          </cell>
          <cell r="I10">
            <v>28400</v>
          </cell>
          <cell r="M10">
            <v>21481</v>
          </cell>
        </row>
        <row r="11">
          <cell r="B11">
            <v>2258100</v>
          </cell>
          <cell r="F11">
            <v>1553000</v>
          </cell>
          <cell r="G11">
            <v>0</v>
          </cell>
          <cell r="H11">
            <v>0</v>
          </cell>
          <cell r="I11">
            <v>5700</v>
          </cell>
          <cell r="M11">
            <v>21481</v>
          </cell>
          <cell r="N11">
            <v>130000</v>
          </cell>
        </row>
        <row r="12">
          <cell r="B12">
            <v>1934500</v>
          </cell>
          <cell r="F12">
            <v>2174900</v>
          </cell>
          <cell r="G12">
            <v>0</v>
          </cell>
          <cell r="H12">
            <v>0</v>
          </cell>
          <cell r="I12">
            <v>38100</v>
          </cell>
          <cell r="M12">
            <v>21481</v>
          </cell>
          <cell r="N12">
            <v>20000</v>
          </cell>
        </row>
        <row r="13">
          <cell r="B13">
            <v>2560000</v>
          </cell>
          <cell r="F13">
            <v>3081614</v>
          </cell>
          <cell r="G13">
            <v>0</v>
          </cell>
          <cell r="H13">
            <v>0</v>
          </cell>
          <cell r="I13">
            <v>0</v>
          </cell>
          <cell r="M13">
            <v>21481</v>
          </cell>
          <cell r="N13">
            <v>195000</v>
          </cell>
          <cell r="S13">
            <v>275000</v>
          </cell>
        </row>
        <row r="14">
          <cell r="B14">
            <v>2694300</v>
          </cell>
          <cell r="F14">
            <v>2117502</v>
          </cell>
          <cell r="G14">
            <v>0</v>
          </cell>
          <cell r="H14">
            <v>0</v>
          </cell>
          <cell r="I14">
            <v>10600</v>
          </cell>
          <cell r="M14">
            <v>21481</v>
          </cell>
        </row>
        <row r="15">
          <cell r="B15">
            <v>2944400</v>
          </cell>
          <cell r="F15">
            <v>2243401</v>
          </cell>
          <cell r="G15">
            <v>0</v>
          </cell>
          <cell r="H15">
            <v>0</v>
          </cell>
          <cell r="I15">
            <v>7800</v>
          </cell>
          <cell r="M15">
            <v>21481</v>
          </cell>
        </row>
        <row r="16">
          <cell r="B16">
            <v>2284300</v>
          </cell>
          <cell r="F16">
            <v>2042403</v>
          </cell>
          <cell r="G16">
            <v>0</v>
          </cell>
          <cell r="H16">
            <v>0</v>
          </cell>
          <cell r="I16">
            <v>1400</v>
          </cell>
          <cell r="M16">
            <v>21481</v>
          </cell>
        </row>
        <row r="17">
          <cell r="B17">
            <v>2034100</v>
          </cell>
          <cell r="F17">
            <v>1663500</v>
          </cell>
          <cell r="G17">
            <v>-3900</v>
          </cell>
          <cell r="H17">
            <v>0</v>
          </cell>
          <cell r="I17">
            <v>100</v>
          </cell>
          <cell r="M17">
            <v>21481</v>
          </cell>
          <cell r="N17">
            <v>329000</v>
          </cell>
        </row>
      </sheetData>
      <sheetData sheetId="2">
        <row r="6">
          <cell r="G6">
            <v>0</v>
          </cell>
          <cell r="H6">
            <v>0</v>
          </cell>
        </row>
        <row r="7">
          <cell r="H7">
            <v>0</v>
          </cell>
        </row>
        <row r="8">
          <cell r="G8">
            <v>0</v>
          </cell>
          <cell r="H8">
            <v>0</v>
          </cell>
        </row>
        <row r="9">
          <cell r="G9">
            <v>0</v>
          </cell>
          <cell r="H9">
            <v>0</v>
          </cell>
        </row>
        <row r="10">
          <cell r="G10">
            <v>0</v>
          </cell>
          <cell r="H10">
            <v>0</v>
          </cell>
        </row>
        <row r="11">
          <cell r="G11">
            <v>0</v>
          </cell>
          <cell r="H11">
            <v>0</v>
          </cell>
        </row>
        <row r="12">
          <cell r="G12">
            <v>0</v>
          </cell>
          <cell r="H12">
            <v>0</v>
          </cell>
        </row>
        <row r="13">
          <cell r="G13">
            <v>0</v>
          </cell>
          <cell r="H13">
            <v>0</v>
          </cell>
        </row>
        <row r="14">
          <cell r="G14">
            <v>0</v>
          </cell>
          <cell r="H14">
            <v>0</v>
          </cell>
        </row>
        <row r="15">
          <cell r="G15">
            <v>0</v>
          </cell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</sheetData>
      <sheetData sheetId="3">
        <row r="6">
          <cell r="B6">
            <v>874514</v>
          </cell>
          <cell r="F6">
            <v>910800</v>
          </cell>
          <cell r="G6">
            <v>-17700</v>
          </cell>
          <cell r="H6">
            <v>0</v>
          </cell>
          <cell r="I6">
            <v>0</v>
          </cell>
          <cell r="N6">
            <v>50000</v>
          </cell>
        </row>
        <row r="7">
          <cell r="B7">
            <v>904588</v>
          </cell>
          <cell r="F7">
            <v>832200</v>
          </cell>
          <cell r="G7">
            <v>-30700</v>
          </cell>
          <cell r="H7">
            <v>0</v>
          </cell>
          <cell r="I7">
            <v>2100</v>
          </cell>
          <cell r="N7">
            <v>75000</v>
          </cell>
        </row>
        <row r="8">
          <cell r="B8">
            <v>692642</v>
          </cell>
          <cell r="F8">
            <v>764200</v>
          </cell>
          <cell r="G8">
            <v>0</v>
          </cell>
          <cell r="H8">
            <v>0</v>
          </cell>
          <cell r="I8">
            <v>3700</v>
          </cell>
          <cell r="N8">
            <v>75000</v>
          </cell>
        </row>
        <row r="9">
          <cell r="B9">
            <v>715391</v>
          </cell>
          <cell r="F9">
            <v>654200</v>
          </cell>
          <cell r="G9">
            <v>0</v>
          </cell>
          <cell r="H9">
            <v>0</v>
          </cell>
          <cell r="I9">
            <v>0</v>
          </cell>
          <cell r="N9">
            <v>50000</v>
          </cell>
        </row>
        <row r="10">
          <cell r="B10">
            <v>750111</v>
          </cell>
          <cell r="F10">
            <v>626600</v>
          </cell>
          <cell r="G10">
            <v>-16400</v>
          </cell>
          <cell r="H10">
            <v>0</v>
          </cell>
          <cell r="I10">
            <v>0</v>
          </cell>
          <cell r="N10">
            <v>75000</v>
          </cell>
        </row>
        <row r="11">
          <cell r="B11">
            <v>814181</v>
          </cell>
          <cell r="F11">
            <v>803000</v>
          </cell>
          <cell r="G11">
            <v>-33800</v>
          </cell>
          <cell r="H11">
            <v>0</v>
          </cell>
          <cell r="I11">
            <v>0</v>
          </cell>
          <cell r="N11">
            <v>25000</v>
          </cell>
        </row>
        <row r="12">
          <cell r="B12">
            <v>1169230</v>
          </cell>
          <cell r="F12">
            <v>1222900</v>
          </cell>
          <cell r="G12">
            <v>0</v>
          </cell>
          <cell r="H12">
            <v>0</v>
          </cell>
          <cell r="I12">
            <v>200</v>
          </cell>
          <cell r="N12">
            <v>50000</v>
          </cell>
        </row>
        <row r="13">
          <cell r="B13">
            <v>1961228</v>
          </cell>
          <cell r="F13">
            <v>1093500</v>
          </cell>
          <cell r="G13">
            <v>0</v>
          </cell>
          <cell r="H13">
            <v>0</v>
          </cell>
          <cell r="I13">
            <v>2000</v>
          </cell>
          <cell r="N13">
            <v>50000</v>
          </cell>
        </row>
        <row r="14">
          <cell r="B14">
            <v>1531533</v>
          </cell>
          <cell r="F14">
            <v>1030500</v>
          </cell>
          <cell r="G14">
            <v>-39100</v>
          </cell>
          <cell r="H14">
            <v>0</v>
          </cell>
          <cell r="I14">
            <v>0</v>
          </cell>
        </row>
        <row r="15">
          <cell r="B15">
            <v>1778868</v>
          </cell>
          <cell r="F15">
            <v>812200</v>
          </cell>
          <cell r="G15">
            <v>-17000</v>
          </cell>
          <cell r="H15">
            <v>0</v>
          </cell>
          <cell r="I15">
            <v>700</v>
          </cell>
          <cell r="N15">
            <v>75000</v>
          </cell>
          <cell r="S15">
            <v>75000</v>
          </cell>
        </row>
        <row r="16">
          <cell r="B16">
            <v>930463</v>
          </cell>
          <cell r="F16">
            <v>946900</v>
          </cell>
          <cell r="G16">
            <v>0</v>
          </cell>
          <cell r="H16">
            <v>0</v>
          </cell>
          <cell r="I16">
            <v>1700</v>
          </cell>
        </row>
        <row r="17">
          <cell r="B17">
            <v>821042</v>
          </cell>
          <cell r="F17">
            <v>709200</v>
          </cell>
          <cell r="G17">
            <v>0</v>
          </cell>
          <cell r="H17">
            <v>0</v>
          </cell>
          <cell r="I17">
            <v>0</v>
          </cell>
          <cell r="N17">
            <v>140000</v>
          </cell>
        </row>
      </sheetData>
      <sheetData sheetId="4">
        <row r="6">
          <cell r="B6">
            <v>5771200</v>
          </cell>
          <cell r="F6">
            <v>2305900</v>
          </cell>
          <cell r="G6">
            <v>-4500</v>
          </cell>
          <cell r="I6">
            <v>0</v>
          </cell>
          <cell r="N6">
            <v>100000</v>
          </cell>
        </row>
        <row r="7">
          <cell r="B7">
            <v>6869600</v>
          </cell>
          <cell r="F7">
            <v>2570100</v>
          </cell>
          <cell r="G7">
            <v>-20500</v>
          </cell>
          <cell r="I7">
            <v>10600</v>
          </cell>
          <cell r="N7">
            <v>50000</v>
          </cell>
        </row>
        <row r="8">
          <cell r="B8">
            <v>4395700</v>
          </cell>
          <cell r="F8">
            <v>2684100</v>
          </cell>
          <cell r="G8">
            <v>-126000</v>
          </cell>
          <cell r="I8">
            <v>4100</v>
          </cell>
          <cell r="N8">
            <v>25000</v>
          </cell>
        </row>
        <row r="9">
          <cell r="B9">
            <v>4842700</v>
          </cell>
          <cell r="F9">
            <v>2105200</v>
          </cell>
          <cell r="G9">
            <v>-126000</v>
          </cell>
          <cell r="I9">
            <v>7600</v>
          </cell>
          <cell r="N9">
            <v>75000</v>
          </cell>
        </row>
        <row r="10">
          <cell r="B10">
            <v>4822900</v>
          </cell>
          <cell r="F10">
            <v>2521900</v>
          </cell>
          <cell r="G10">
            <v>0</v>
          </cell>
          <cell r="I10">
            <v>5000</v>
          </cell>
          <cell r="N10">
            <v>50000</v>
          </cell>
        </row>
        <row r="11">
          <cell r="B11">
            <v>4923600</v>
          </cell>
          <cell r="F11">
            <v>2683800</v>
          </cell>
          <cell r="G11">
            <v>-53900</v>
          </cell>
          <cell r="I11">
            <v>15600</v>
          </cell>
          <cell r="N11">
            <v>50000</v>
          </cell>
        </row>
        <row r="12">
          <cell r="B12">
            <v>6361500</v>
          </cell>
          <cell r="F12">
            <v>3586000</v>
          </cell>
          <cell r="G12">
            <v>-2700</v>
          </cell>
          <cell r="I12">
            <v>14100</v>
          </cell>
          <cell r="N12">
            <v>50000</v>
          </cell>
        </row>
        <row r="13">
          <cell r="B13">
            <v>6431400</v>
          </cell>
          <cell r="F13">
            <v>3388900</v>
          </cell>
          <cell r="G13">
            <v>-42100</v>
          </cell>
          <cell r="I13">
            <v>8100</v>
          </cell>
          <cell r="N13">
            <v>75000</v>
          </cell>
        </row>
        <row r="14">
          <cell r="B14">
            <v>6510800</v>
          </cell>
          <cell r="F14">
            <v>2967200</v>
          </cell>
          <cell r="G14">
            <v>-87700</v>
          </cell>
          <cell r="I14">
            <v>127900</v>
          </cell>
          <cell r="N14">
            <v>50000</v>
          </cell>
          <cell r="T14">
            <v>75000</v>
          </cell>
        </row>
        <row r="15">
          <cell r="B15">
            <v>5251000</v>
          </cell>
          <cell r="F15">
            <v>2733500</v>
          </cell>
          <cell r="G15">
            <v>-98600</v>
          </cell>
          <cell r="I15">
            <v>51100</v>
          </cell>
          <cell r="N15">
            <v>75000</v>
          </cell>
        </row>
        <row r="16">
          <cell r="B16">
            <v>5160000</v>
          </cell>
          <cell r="F16">
            <v>2806000</v>
          </cell>
          <cell r="G16">
            <v>-12600</v>
          </cell>
          <cell r="I16">
            <v>4200</v>
          </cell>
          <cell r="N16">
            <v>50000</v>
          </cell>
        </row>
        <row r="17">
          <cell r="B17">
            <v>5043000</v>
          </cell>
          <cell r="F17">
            <v>2579400</v>
          </cell>
          <cell r="G17">
            <v>-8700</v>
          </cell>
          <cell r="I17">
            <v>4400</v>
          </cell>
          <cell r="N17">
            <v>200000</v>
          </cell>
          <cell r="S17">
            <v>100000</v>
          </cell>
        </row>
      </sheetData>
      <sheetData sheetId="5">
        <row r="6">
          <cell r="D6">
            <v>1935682</v>
          </cell>
          <cell r="F6">
            <v>1484800</v>
          </cell>
          <cell r="I6">
            <v>7000</v>
          </cell>
        </row>
        <row r="7">
          <cell r="D7">
            <v>2183584</v>
          </cell>
          <cell r="F7">
            <v>2621300</v>
          </cell>
          <cell r="I7">
            <v>5600</v>
          </cell>
        </row>
        <row r="8">
          <cell r="D8">
            <v>2164630</v>
          </cell>
          <cell r="F8">
            <v>2202000</v>
          </cell>
          <cell r="I8">
            <v>5200</v>
          </cell>
        </row>
        <row r="9">
          <cell r="D9">
            <v>1245801</v>
          </cell>
          <cell r="F9">
            <v>1580900</v>
          </cell>
          <cell r="I9">
            <v>3100</v>
          </cell>
        </row>
        <row r="10">
          <cell r="D10">
            <v>2991693</v>
          </cell>
          <cell r="F10">
            <v>2099600</v>
          </cell>
          <cell r="I10">
            <v>0</v>
          </cell>
        </row>
        <row r="11">
          <cell r="D11">
            <v>5173572</v>
          </cell>
          <cell r="F11">
            <v>2244300</v>
          </cell>
          <cell r="I11">
            <v>100</v>
          </cell>
        </row>
        <row r="12">
          <cell r="D12">
            <v>5749711</v>
          </cell>
          <cell r="F12">
            <v>3138500</v>
          </cell>
          <cell r="I12">
            <v>1400</v>
          </cell>
        </row>
        <row r="13">
          <cell r="D13">
            <v>2869178</v>
          </cell>
          <cell r="F13">
            <v>2647400</v>
          </cell>
          <cell r="I13">
            <v>16100</v>
          </cell>
        </row>
        <row r="14">
          <cell r="D14">
            <v>1978939</v>
          </cell>
          <cell r="F14">
            <v>3039000</v>
          </cell>
          <cell r="I14">
            <v>7100</v>
          </cell>
        </row>
        <row r="15">
          <cell r="D15">
            <v>1833475</v>
          </cell>
          <cell r="F15">
            <v>2594300</v>
          </cell>
          <cell r="I15">
            <v>3300</v>
          </cell>
        </row>
        <row r="16">
          <cell r="D16">
            <v>1745211</v>
          </cell>
          <cell r="F16">
            <v>2054700</v>
          </cell>
          <cell r="I16">
            <v>5900</v>
          </cell>
        </row>
        <row r="17">
          <cell r="D17">
            <v>1571159</v>
          </cell>
          <cell r="F17">
            <v>2148400</v>
          </cell>
          <cell r="I17">
            <v>0</v>
          </cell>
        </row>
      </sheetData>
      <sheetData sheetId="6">
        <row r="6">
          <cell r="B6">
            <v>17171100</v>
          </cell>
          <cell r="F6">
            <v>11602400</v>
          </cell>
          <cell r="G6">
            <v>-317500</v>
          </cell>
          <cell r="I6">
            <v>37900</v>
          </cell>
          <cell r="M6">
            <v>21481</v>
          </cell>
          <cell r="N6">
            <v>605000</v>
          </cell>
          <cell r="S6">
            <v>110000</v>
          </cell>
        </row>
        <row r="7">
          <cell r="B7">
            <v>18308000</v>
          </cell>
          <cell r="F7">
            <v>12089900</v>
          </cell>
          <cell r="G7">
            <v>-63500</v>
          </cell>
          <cell r="I7">
            <v>10000</v>
          </cell>
          <cell r="M7">
            <v>21481</v>
          </cell>
          <cell r="N7">
            <v>375000</v>
          </cell>
          <cell r="S7">
            <v>175000</v>
          </cell>
        </row>
        <row r="8">
          <cell r="B8">
            <v>15233800</v>
          </cell>
          <cell r="F8">
            <v>9653900</v>
          </cell>
          <cell r="G8">
            <v>-86600</v>
          </cell>
          <cell r="I8">
            <v>13600</v>
          </cell>
          <cell r="M8">
            <v>21481</v>
          </cell>
          <cell r="N8">
            <v>125000</v>
          </cell>
          <cell r="S8">
            <v>165000</v>
          </cell>
        </row>
        <row r="9">
          <cell r="B9">
            <v>16523500</v>
          </cell>
          <cell r="F9">
            <v>10849500</v>
          </cell>
          <cell r="G9">
            <v>-122300</v>
          </cell>
          <cell r="H9">
            <v>0</v>
          </cell>
          <cell r="I9">
            <v>24100</v>
          </cell>
          <cell r="M9">
            <v>21481</v>
          </cell>
          <cell r="N9">
            <v>100000</v>
          </cell>
        </row>
        <row r="10">
          <cell r="B10">
            <v>18002200</v>
          </cell>
          <cell r="F10">
            <v>11782100</v>
          </cell>
          <cell r="G10">
            <v>-92200</v>
          </cell>
          <cell r="H10">
            <v>0</v>
          </cell>
          <cell r="I10">
            <v>69600</v>
          </cell>
          <cell r="M10">
            <v>21481</v>
          </cell>
          <cell r="N10">
            <v>451000</v>
          </cell>
        </row>
        <row r="11">
          <cell r="B11">
            <v>16979200</v>
          </cell>
          <cell r="F11">
            <v>13944400</v>
          </cell>
          <cell r="G11">
            <v>-41800</v>
          </cell>
          <cell r="H11">
            <v>0</v>
          </cell>
          <cell r="I11">
            <v>156300</v>
          </cell>
          <cell r="M11">
            <v>21481</v>
          </cell>
          <cell r="N11">
            <v>406000</v>
          </cell>
          <cell r="S11">
            <v>50000</v>
          </cell>
        </row>
        <row r="12">
          <cell r="B12">
            <v>19553400</v>
          </cell>
          <cell r="F12">
            <v>17126900</v>
          </cell>
          <cell r="G12">
            <v>-144600</v>
          </cell>
          <cell r="H12">
            <v>0</v>
          </cell>
          <cell r="I12">
            <v>33900</v>
          </cell>
          <cell r="M12">
            <v>21481</v>
          </cell>
          <cell r="N12">
            <v>300000</v>
          </cell>
        </row>
        <row r="13">
          <cell r="B13">
            <v>20237000</v>
          </cell>
          <cell r="F13">
            <v>17836700</v>
          </cell>
          <cell r="G13">
            <v>-149800</v>
          </cell>
          <cell r="H13">
            <v>0</v>
          </cell>
          <cell r="I13">
            <v>51500</v>
          </cell>
          <cell r="M13">
            <v>21481</v>
          </cell>
          <cell r="N13">
            <v>305000</v>
          </cell>
          <cell r="S13">
            <v>10000</v>
          </cell>
        </row>
        <row r="14">
          <cell r="B14">
            <v>21647800</v>
          </cell>
          <cell r="F14">
            <v>15829200</v>
          </cell>
          <cell r="G14">
            <v>-205600</v>
          </cell>
          <cell r="H14">
            <v>0</v>
          </cell>
          <cell r="I14">
            <v>27800</v>
          </cell>
          <cell r="M14">
            <v>21481</v>
          </cell>
          <cell r="N14">
            <v>300000</v>
          </cell>
        </row>
        <row r="15">
          <cell r="B15">
            <v>20575200</v>
          </cell>
          <cell r="F15">
            <v>13559400</v>
          </cell>
          <cell r="G15">
            <v>-363600</v>
          </cell>
          <cell r="H15">
            <v>0</v>
          </cell>
          <cell r="I15">
            <v>71300</v>
          </cell>
          <cell r="M15">
            <v>21481</v>
          </cell>
          <cell r="N15">
            <v>300000</v>
          </cell>
          <cell r="S15">
            <v>20000</v>
          </cell>
        </row>
        <row r="16">
          <cell r="B16">
            <v>19072800</v>
          </cell>
          <cell r="F16">
            <v>14043400</v>
          </cell>
          <cell r="G16">
            <v>-53200</v>
          </cell>
          <cell r="H16">
            <v>0</v>
          </cell>
          <cell r="I16">
            <v>85200</v>
          </cell>
          <cell r="M16">
            <v>21481</v>
          </cell>
          <cell r="N16">
            <v>276000</v>
          </cell>
          <cell r="S16">
            <v>20000</v>
          </cell>
        </row>
        <row r="17">
          <cell r="B17">
            <v>18397400</v>
          </cell>
          <cell r="F17">
            <v>12085700</v>
          </cell>
          <cell r="G17">
            <v>-180400</v>
          </cell>
          <cell r="H17">
            <v>0</v>
          </cell>
          <cell r="I17">
            <v>15300</v>
          </cell>
          <cell r="M17">
            <v>21481</v>
          </cell>
          <cell r="N17">
            <v>165000</v>
          </cell>
          <cell r="S17">
            <v>60000</v>
          </cell>
        </row>
      </sheetData>
      <sheetData sheetId="7">
        <row r="6">
          <cell r="B6">
            <v>177649</v>
          </cell>
          <cell r="F6">
            <v>149200</v>
          </cell>
          <cell r="G6">
            <v>0</v>
          </cell>
          <cell r="I6">
            <v>0</v>
          </cell>
          <cell r="N6">
            <v>15000</v>
          </cell>
        </row>
        <row r="7">
          <cell r="B7">
            <v>184858</v>
          </cell>
          <cell r="F7">
            <v>221300</v>
          </cell>
          <cell r="G7">
            <v>0</v>
          </cell>
          <cell r="I7">
            <v>0</v>
          </cell>
          <cell r="N7">
            <v>15000</v>
          </cell>
        </row>
        <row r="8">
          <cell r="B8">
            <v>148838</v>
          </cell>
          <cell r="F8">
            <v>156000</v>
          </cell>
          <cell r="G8">
            <v>0</v>
          </cell>
          <cell r="I8">
            <v>700</v>
          </cell>
          <cell r="N8">
            <v>50000</v>
          </cell>
        </row>
        <row r="9">
          <cell r="B9">
            <v>176159</v>
          </cell>
          <cell r="F9">
            <v>178700</v>
          </cell>
          <cell r="G9">
            <v>0</v>
          </cell>
          <cell r="I9">
            <v>0</v>
          </cell>
          <cell r="N9">
            <v>15000</v>
          </cell>
        </row>
        <row r="10">
          <cell r="B10">
            <v>215847</v>
          </cell>
          <cell r="F10">
            <v>217500</v>
          </cell>
          <cell r="G10">
            <v>0</v>
          </cell>
          <cell r="I10">
            <v>100</v>
          </cell>
          <cell r="N10">
            <v>65000</v>
          </cell>
          <cell r="S10">
            <v>20000</v>
          </cell>
        </row>
        <row r="11">
          <cell r="B11">
            <v>215461</v>
          </cell>
          <cell r="F11">
            <v>245300</v>
          </cell>
          <cell r="G11">
            <v>0</v>
          </cell>
          <cell r="I11">
            <v>0</v>
          </cell>
          <cell r="N11">
            <v>25000</v>
          </cell>
        </row>
        <row r="12">
          <cell r="B12">
            <v>234217</v>
          </cell>
          <cell r="F12">
            <v>313300</v>
          </cell>
          <cell r="G12">
            <v>0</v>
          </cell>
          <cell r="I12">
            <v>400</v>
          </cell>
          <cell r="N12">
            <v>10000</v>
          </cell>
        </row>
        <row r="13">
          <cell r="B13">
            <v>226093</v>
          </cell>
          <cell r="F13">
            <v>194300</v>
          </cell>
          <cell r="G13">
            <v>0</v>
          </cell>
          <cell r="I13">
            <v>0</v>
          </cell>
          <cell r="N13">
            <v>25000</v>
          </cell>
        </row>
        <row r="14">
          <cell r="B14">
            <v>225600</v>
          </cell>
          <cell r="F14">
            <v>214500</v>
          </cell>
          <cell r="G14">
            <v>-15000</v>
          </cell>
          <cell r="I14">
            <v>0</v>
          </cell>
          <cell r="N14">
            <v>25000</v>
          </cell>
        </row>
        <row r="15">
          <cell r="B15">
            <v>219437</v>
          </cell>
          <cell r="F15">
            <v>260400</v>
          </cell>
          <cell r="G15">
            <v>-2000</v>
          </cell>
          <cell r="I15">
            <v>0</v>
          </cell>
          <cell r="N15">
            <v>15000</v>
          </cell>
        </row>
        <row r="16">
          <cell r="B16">
            <v>190134</v>
          </cell>
          <cell r="F16">
            <v>236400</v>
          </cell>
          <cell r="G16">
            <v>0</v>
          </cell>
          <cell r="I16">
            <v>300</v>
          </cell>
          <cell r="N16">
            <v>15000</v>
          </cell>
        </row>
        <row r="17">
          <cell r="B17">
            <v>181678</v>
          </cell>
          <cell r="F17">
            <v>179600</v>
          </cell>
          <cell r="G17">
            <v>0</v>
          </cell>
          <cell r="I17">
            <v>0</v>
          </cell>
          <cell r="N17">
            <v>25000</v>
          </cell>
        </row>
      </sheetData>
      <sheetData sheetId="8">
        <row r="6">
          <cell r="B6">
            <v>6710500</v>
          </cell>
          <cell r="F6">
            <v>5433100</v>
          </cell>
          <cell r="G6">
            <v>-29100</v>
          </cell>
          <cell r="H6">
            <v>0</v>
          </cell>
          <cell r="I6">
            <v>4000</v>
          </cell>
          <cell r="M6">
            <v>21481</v>
          </cell>
          <cell r="N6">
            <v>450000</v>
          </cell>
        </row>
        <row r="7">
          <cell r="B7">
            <v>7576300</v>
          </cell>
          <cell r="F7">
            <v>6129400</v>
          </cell>
          <cell r="G7">
            <v>0</v>
          </cell>
          <cell r="H7">
            <v>0</v>
          </cell>
          <cell r="I7">
            <v>123800</v>
          </cell>
          <cell r="K7">
            <v>23900</v>
          </cell>
          <cell r="M7">
            <v>21481</v>
          </cell>
          <cell r="N7">
            <v>200000</v>
          </cell>
        </row>
        <row r="8">
          <cell r="B8">
            <v>5646300</v>
          </cell>
          <cell r="F8">
            <v>6469400</v>
          </cell>
          <cell r="G8">
            <v>0</v>
          </cell>
          <cell r="H8">
            <v>0</v>
          </cell>
          <cell r="I8">
            <v>7200</v>
          </cell>
          <cell r="M8">
            <v>21481</v>
          </cell>
          <cell r="N8">
            <v>100000</v>
          </cell>
        </row>
        <row r="9">
          <cell r="B9">
            <v>5904400</v>
          </cell>
          <cell r="F9">
            <v>5034800</v>
          </cell>
          <cell r="G9">
            <v>0</v>
          </cell>
          <cell r="H9">
            <v>0</v>
          </cell>
          <cell r="I9">
            <v>18000</v>
          </cell>
          <cell r="M9">
            <v>21481</v>
          </cell>
          <cell r="N9">
            <v>100000</v>
          </cell>
        </row>
        <row r="10">
          <cell r="B10">
            <v>5954400</v>
          </cell>
          <cell r="F10">
            <v>5986100</v>
          </cell>
          <cell r="G10">
            <v>0</v>
          </cell>
          <cell r="H10">
            <v>0</v>
          </cell>
          <cell r="I10">
            <v>20500</v>
          </cell>
          <cell r="K10">
            <v>11900</v>
          </cell>
          <cell r="M10">
            <v>21481</v>
          </cell>
          <cell r="N10">
            <v>100000</v>
          </cell>
        </row>
        <row r="11">
          <cell r="B11">
            <v>6248700</v>
          </cell>
          <cell r="F11">
            <v>5974900</v>
          </cell>
          <cell r="G11">
            <v>-1200</v>
          </cell>
          <cell r="H11">
            <v>0</v>
          </cell>
          <cell r="I11">
            <v>13500</v>
          </cell>
          <cell r="M11">
            <v>21481</v>
          </cell>
          <cell r="N11">
            <v>562900</v>
          </cell>
        </row>
        <row r="12">
          <cell r="B12">
            <v>7170300</v>
          </cell>
          <cell r="F12">
            <v>7578200</v>
          </cell>
          <cell r="G12">
            <v>0</v>
          </cell>
          <cell r="H12">
            <v>0</v>
          </cell>
          <cell r="I12">
            <v>11300</v>
          </cell>
          <cell r="M12">
            <v>21481</v>
          </cell>
          <cell r="N12">
            <v>581000</v>
          </cell>
        </row>
        <row r="13">
          <cell r="B13">
            <v>7460200</v>
          </cell>
          <cell r="F13">
            <v>7950300</v>
          </cell>
          <cell r="G13">
            <v>-68500</v>
          </cell>
          <cell r="H13">
            <v>0</v>
          </cell>
          <cell r="I13">
            <v>5500</v>
          </cell>
          <cell r="M13">
            <v>21481</v>
          </cell>
          <cell r="N13">
            <v>775000</v>
          </cell>
          <cell r="S13">
            <v>5000</v>
          </cell>
          <cell r="T13">
            <v>100000</v>
          </cell>
        </row>
        <row r="14">
          <cell r="B14">
            <v>6775600</v>
          </cell>
          <cell r="F14">
            <v>6798400</v>
          </cell>
          <cell r="G14">
            <v>0</v>
          </cell>
          <cell r="H14">
            <v>0</v>
          </cell>
          <cell r="I14">
            <v>16500</v>
          </cell>
          <cell r="M14">
            <v>21481</v>
          </cell>
          <cell r="N14">
            <v>100000</v>
          </cell>
          <cell r="S14">
            <v>10000</v>
          </cell>
        </row>
        <row r="15">
          <cell r="B15">
            <v>7134000</v>
          </cell>
          <cell r="F15">
            <v>5792500</v>
          </cell>
          <cell r="G15">
            <v>0</v>
          </cell>
          <cell r="H15">
            <v>0</v>
          </cell>
          <cell r="I15">
            <v>31400</v>
          </cell>
          <cell r="K15">
            <v>10200</v>
          </cell>
          <cell r="M15">
            <v>21481</v>
          </cell>
          <cell r="N15">
            <v>410000</v>
          </cell>
          <cell r="S15">
            <v>625000</v>
          </cell>
          <cell r="T15">
            <v>50000</v>
          </cell>
        </row>
        <row r="16">
          <cell r="B16">
            <v>5860200</v>
          </cell>
          <cell r="F16">
            <v>6312300</v>
          </cell>
          <cell r="G16">
            <v>0</v>
          </cell>
          <cell r="H16">
            <v>0</v>
          </cell>
          <cell r="I16">
            <v>24700</v>
          </cell>
          <cell r="M16">
            <v>21481</v>
          </cell>
          <cell r="N16">
            <v>100000</v>
          </cell>
        </row>
        <row r="17">
          <cell r="B17">
            <v>5821400</v>
          </cell>
          <cell r="F17">
            <v>5693000</v>
          </cell>
          <cell r="G17">
            <v>0</v>
          </cell>
          <cell r="H17">
            <v>0</v>
          </cell>
          <cell r="I17">
            <v>10100</v>
          </cell>
          <cell r="K17">
            <v>8500</v>
          </cell>
          <cell r="M17">
            <v>21481</v>
          </cell>
          <cell r="N17">
            <v>100000</v>
          </cell>
        </row>
      </sheetData>
      <sheetData sheetId="9">
        <row r="6">
          <cell r="B6">
            <v>1592134</v>
          </cell>
          <cell r="F6">
            <v>1059800</v>
          </cell>
          <cell r="G6">
            <v>-1800</v>
          </cell>
          <cell r="I6">
            <v>0</v>
          </cell>
          <cell r="M6">
            <v>21481</v>
          </cell>
          <cell r="N6">
            <v>100000</v>
          </cell>
        </row>
        <row r="7">
          <cell r="B7">
            <v>1639819</v>
          </cell>
          <cell r="F7">
            <v>967800</v>
          </cell>
          <cell r="G7">
            <v>-68200</v>
          </cell>
          <cell r="I7">
            <v>0</v>
          </cell>
          <cell r="M7">
            <v>21481</v>
          </cell>
          <cell r="N7">
            <v>200000</v>
          </cell>
        </row>
        <row r="8">
          <cell r="B8">
            <v>1514315</v>
          </cell>
          <cell r="F8">
            <v>970400</v>
          </cell>
          <cell r="G8">
            <v>-25600</v>
          </cell>
          <cell r="I8">
            <v>1600</v>
          </cell>
          <cell r="M8">
            <v>21481</v>
          </cell>
          <cell r="N8">
            <v>100000</v>
          </cell>
        </row>
        <row r="9">
          <cell r="B9">
            <v>1544240</v>
          </cell>
          <cell r="F9">
            <v>877200</v>
          </cell>
          <cell r="G9">
            <v>0</v>
          </cell>
          <cell r="I9">
            <v>3700</v>
          </cell>
          <cell r="M9">
            <v>21481</v>
          </cell>
          <cell r="N9">
            <v>100000</v>
          </cell>
        </row>
        <row r="10">
          <cell r="B10">
            <v>1407489</v>
          </cell>
          <cell r="F10">
            <v>1218500</v>
          </cell>
          <cell r="G10">
            <v>0</v>
          </cell>
          <cell r="I10">
            <v>8200</v>
          </cell>
          <cell r="M10">
            <v>21481</v>
          </cell>
          <cell r="N10">
            <v>100000</v>
          </cell>
        </row>
        <row r="11">
          <cell r="B11">
            <v>1480072</v>
          </cell>
          <cell r="F11">
            <v>1079900</v>
          </cell>
          <cell r="G11">
            <v>0</v>
          </cell>
          <cell r="I11">
            <v>300</v>
          </cell>
          <cell r="M11">
            <v>21481</v>
          </cell>
          <cell r="N11">
            <v>165000</v>
          </cell>
          <cell r="S11">
            <v>20000</v>
          </cell>
        </row>
        <row r="12">
          <cell r="B12">
            <v>1894530</v>
          </cell>
          <cell r="F12">
            <v>1073600</v>
          </cell>
          <cell r="G12">
            <v>-28600</v>
          </cell>
          <cell r="I12">
            <v>10700</v>
          </cell>
          <cell r="M12">
            <v>21481</v>
          </cell>
          <cell r="N12">
            <v>215000</v>
          </cell>
        </row>
        <row r="13">
          <cell r="B13">
            <v>2115843</v>
          </cell>
          <cell r="F13">
            <v>1298400</v>
          </cell>
          <cell r="G13">
            <v>0</v>
          </cell>
          <cell r="I13">
            <v>12200</v>
          </cell>
          <cell r="M13">
            <v>21481</v>
          </cell>
          <cell r="N13">
            <v>100000</v>
          </cell>
        </row>
        <row r="14">
          <cell r="B14">
            <v>1657038</v>
          </cell>
          <cell r="F14">
            <v>1129400</v>
          </cell>
          <cell r="G14">
            <v>-50700</v>
          </cell>
          <cell r="I14">
            <v>8000</v>
          </cell>
          <cell r="M14">
            <v>21481</v>
          </cell>
          <cell r="N14">
            <v>100000</v>
          </cell>
          <cell r="S14">
            <v>5000</v>
          </cell>
        </row>
        <row r="15">
          <cell r="B15">
            <v>1562976</v>
          </cell>
          <cell r="F15">
            <v>1020300</v>
          </cell>
          <cell r="G15">
            <v>0</v>
          </cell>
          <cell r="I15">
            <v>500</v>
          </cell>
          <cell r="M15">
            <v>21481</v>
          </cell>
          <cell r="N15">
            <v>110000</v>
          </cell>
        </row>
        <row r="16">
          <cell r="B16">
            <v>811184</v>
          </cell>
          <cell r="F16">
            <v>967100</v>
          </cell>
          <cell r="G16">
            <v>0</v>
          </cell>
          <cell r="I16">
            <v>0</v>
          </cell>
          <cell r="M16">
            <v>21481</v>
          </cell>
          <cell r="N16">
            <v>250000</v>
          </cell>
        </row>
        <row r="17">
          <cell r="B17">
            <v>1125137</v>
          </cell>
          <cell r="F17">
            <v>953200</v>
          </cell>
          <cell r="G17">
            <v>-4900</v>
          </cell>
          <cell r="I17">
            <v>700</v>
          </cell>
          <cell r="M17">
            <v>21481</v>
          </cell>
          <cell r="N17">
            <v>200000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3161-7BA6-46C2-AA7D-7BDCAF58DBCC}">
  <dimension ref="A1:Z20"/>
  <sheetViews>
    <sheetView tabSelected="1" workbookViewId="0">
      <selection activeCell="F22" sqref="F22"/>
    </sheetView>
  </sheetViews>
  <sheetFormatPr defaultRowHeight="15" x14ac:dyDescent="0.25"/>
  <cols>
    <col min="1" max="1" width="13.28515625" customWidth="1"/>
    <col min="2" max="2" width="12.28515625" customWidth="1"/>
    <col min="3" max="3" width="11.5703125" customWidth="1"/>
    <col min="4" max="4" width="12.42578125" customWidth="1"/>
    <col min="5" max="5" width="11.28515625" customWidth="1"/>
    <col min="6" max="6" width="14" customWidth="1"/>
    <col min="7" max="7" width="11.7109375" customWidth="1"/>
    <col min="8" max="8" width="12.42578125" customWidth="1"/>
    <col min="9" max="9" width="13.28515625" customWidth="1"/>
    <col min="10" max="10" width="13.5703125" customWidth="1"/>
    <col min="11" max="11" width="14" customWidth="1"/>
    <col min="13" max="13" width="13.42578125" customWidth="1"/>
    <col min="14" max="14" width="10.28515625" customWidth="1"/>
    <col min="15" max="15" width="12.28515625" customWidth="1"/>
    <col min="17" max="17" width="13" customWidth="1"/>
    <col min="18" max="18" width="10.7109375" customWidth="1"/>
    <col min="19" max="19" width="13" customWidth="1"/>
    <col min="20" max="20" width="12.42578125" customWidth="1"/>
    <col min="21" max="21" width="13.28515625" customWidth="1"/>
    <col min="22" max="22" width="13.5703125" customWidth="1"/>
    <col min="24" max="24" width="11.28515625" customWidth="1"/>
    <col min="26" max="26" width="13" customWidth="1"/>
  </cols>
  <sheetData>
    <row r="1" spans="1:26" ht="15.75" x14ac:dyDescent="0.2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P1" s="10"/>
      <c r="Q1" s="10"/>
      <c r="R1" s="10"/>
      <c r="S1" s="10"/>
      <c r="T1" s="10"/>
      <c r="U1" s="10"/>
      <c r="V1" s="10"/>
      <c r="W1" s="10"/>
      <c r="X1" s="2"/>
      <c r="Y1" s="2"/>
      <c r="Z1" s="2"/>
    </row>
    <row r="2" spans="1:26" ht="15.75" x14ac:dyDescent="0.25">
      <c r="A2" s="1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P2" s="10"/>
      <c r="Q2" s="10"/>
      <c r="R2" s="10"/>
      <c r="S2" s="10"/>
      <c r="T2" s="10"/>
      <c r="U2" s="10"/>
      <c r="V2" s="10"/>
      <c r="W2" s="10"/>
      <c r="X2" s="2"/>
      <c r="Y2" s="2"/>
      <c r="Z2" s="2"/>
    </row>
    <row r="3" spans="1:26" ht="15.75" x14ac:dyDescent="0.25">
      <c r="A3" s="1">
        <v>2024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P3" s="10"/>
      <c r="Q3" s="10"/>
      <c r="R3" s="10"/>
      <c r="S3" s="10"/>
      <c r="T3" s="10"/>
      <c r="U3" s="10"/>
      <c r="V3" s="10"/>
      <c r="W3" s="10"/>
      <c r="X3" s="2"/>
      <c r="Y3" s="2"/>
      <c r="Z3" s="2"/>
    </row>
    <row r="4" spans="1:26" x14ac:dyDescent="0.25">
      <c r="B4" s="24" t="s">
        <v>2</v>
      </c>
      <c r="C4" s="24"/>
      <c r="D4" s="24" t="s">
        <v>3</v>
      </c>
      <c r="E4" s="24"/>
      <c r="F4" s="24" t="s">
        <v>4</v>
      </c>
      <c r="G4" s="24"/>
      <c r="H4" s="24" t="s">
        <v>5</v>
      </c>
      <c r="I4" s="24"/>
      <c r="J4" s="10"/>
      <c r="K4" s="10"/>
      <c r="L4" s="10"/>
      <c r="M4" s="10"/>
      <c r="N4" s="10"/>
      <c r="P4" s="10"/>
      <c r="Q4" s="10"/>
      <c r="R4" s="10"/>
      <c r="S4" s="10"/>
      <c r="T4" s="10"/>
      <c r="U4" s="10"/>
      <c r="V4" s="10"/>
      <c r="W4" s="10"/>
      <c r="X4" s="2"/>
      <c r="Y4" s="2"/>
      <c r="Z4" s="2"/>
    </row>
    <row r="5" spans="1:26" ht="102.75" x14ac:dyDescent="0.25">
      <c r="A5" s="3" t="s">
        <v>6</v>
      </c>
      <c r="B5" s="11" t="s">
        <v>7</v>
      </c>
      <c r="C5" s="12" t="s">
        <v>8</v>
      </c>
      <c r="D5" s="11" t="s">
        <v>7</v>
      </c>
      <c r="E5" s="13" t="s">
        <v>8</v>
      </c>
      <c r="F5" s="11" t="s">
        <v>7</v>
      </c>
      <c r="G5" s="13" t="s">
        <v>8</v>
      </c>
      <c r="H5" s="11" t="s">
        <v>7</v>
      </c>
      <c r="I5" s="13" t="s">
        <v>8</v>
      </c>
      <c r="J5" s="11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4" t="s">
        <v>14</v>
      </c>
      <c r="P5" s="11" t="s">
        <v>15</v>
      </c>
      <c r="Q5" s="11" t="s">
        <v>16</v>
      </c>
      <c r="R5" s="11" t="s">
        <v>17</v>
      </c>
      <c r="S5" s="11" t="s">
        <v>18</v>
      </c>
      <c r="T5" s="11" t="s">
        <v>19</v>
      </c>
      <c r="U5" s="11" t="s">
        <v>20</v>
      </c>
      <c r="V5" s="11" t="s">
        <v>21</v>
      </c>
      <c r="W5" s="11" t="s">
        <v>22</v>
      </c>
      <c r="X5" s="11" t="s">
        <v>23</v>
      </c>
      <c r="Y5" s="11" t="s">
        <v>24</v>
      </c>
      <c r="Z5" s="11" t="s">
        <v>25</v>
      </c>
    </row>
    <row r="6" spans="1:26" x14ac:dyDescent="0.25">
      <c r="A6" s="5" t="s">
        <v>26</v>
      </c>
      <c r="B6" s="14">
        <f>[1]Buckeye!B6+[1]Danville!B6+'[1]Lexington Rd'!B6+[1]Merriwood!B6+'[1]Fall Lick'!B6+[1]Stanford!B6+'[1]Richmond Rd'!B6</f>
        <v>34342597</v>
      </c>
      <c r="C6" s="15">
        <f>B6*$B$20/1000</f>
        <v>86886.770409999997</v>
      </c>
      <c r="D6" s="14">
        <f>[1]Berea!C6</f>
        <v>0</v>
      </c>
      <c r="E6" s="15">
        <f>D6*$D$20/1000</f>
        <v>0</v>
      </c>
      <c r="F6" s="14">
        <f>'[1]City of Danville'!D6</f>
        <v>1935682</v>
      </c>
      <c r="G6" s="15">
        <f>F6*$F$20/1000</f>
        <v>4672.5040661599996</v>
      </c>
      <c r="H6" s="14">
        <f t="shared" ref="H6:I17" si="0">B6+D6+F6</f>
        <v>36278279</v>
      </c>
      <c r="I6" s="15">
        <f>C6+E6+G6</f>
        <v>91559.274476160004</v>
      </c>
      <c r="J6" s="14">
        <f>[1]Buckeye!F6+[1]Berea!F6+[1]Danville!F6+'[1]Lexington Rd'!F6+[1]Merriwood!F6+'[1]Fall Lick'!F6+[1]Stanford!F6+'[1]Richmond Rd'!F6+'[1]City of Danville'!F6</f>
        <v>24346600</v>
      </c>
      <c r="K6" s="14">
        <f>[1]Buckeye!G6+[1]Berea!G6+[1]Danville!G6+'[1]Lexington Rd'!G6+[1]Merriwood!G6+'[1]Fall Lick'!G6+[1]Stanford!G6+'[1]Richmond Rd'!G6</f>
        <v>-370600</v>
      </c>
      <c r="L6" s="16">
        <f>+[1]Buckeye!H6+[1]Berea!H6+[1]Danville!H6+'[1]Fall Lick'!H6+'[1]Lexington Rd'!H6+[1]Merriwood!H6+'[1]Richmond Rd'!H6+[1]Stanford!H6</f>
        <v>0</v>
      </c>
      <c r="M6" s="16">
        <v>316200</v>
      </c>
      <c r="N6" s="14">
        <f>[1]Buckeye!I6+[1]Danville!I6+'[1]Lexington Rd'!I6+[1]Merriwood!I6+'[1]Fall Lick'!I6+'[1]City of Danville'!I6+[1]Stanford!I6+'[1]Richmond Rd'!I6</f>
        <v>54400</v>
      </c>
      <c r="O6" s="6">
        <f>SUM(J6:N6)</f>
        <v>24346600</v>
      </c>
      <c r="P6" s="14">
        <f>'[1]Lexington Rd'!K6+'[1]Richmond Rd'!K6</f>
        <v>0</v>
      </c>
      <c r="Q6" s="14">
        <f>O6+P6</f>
        <v>24346600</v>
      </c>
      <c r="R6" s="14">
        <f>[1]Buckeye!M6+[1]Berea!M6+[1]Danville!M6+'[1]Lexington Rd'!M6+[1]Merriwood!M6+'[1]Fall Lick'!M6+[1]Stanford!M6+'[1]Richmond Rd'!M6</f>
        <v>85924</v>
      </c>
      <c r="S6" s="14">
        <f>[1]Buckeye!N6+[1]Berea!N6+[1]Danville!N6+'[1]Lexington Rd'!N6+[1]Merriwood!N6+'[1]Fall Lick'!N6+[1]Stanford!N6+'[1]Richmond Rd'!N6</f>
        <v>1770000</v>
      </c>
      <c r="T6" s="6">
        <f>SUM(R6:S6)</f>
        <v>1855924</v>
      </c>
      <c r="U6" s="14">
        <f>Q6+T6</f>
        <v>26202524</v>
      </c>
      <c r="V6" s="6">
        <f>H6-U6</f>
        <v>10075755</v>
      </c>
      <c r="W6" s="7">
        <f t="shared" ref="W6:W17" si="1">V6/H6</f>
        <v>0.27773519796790802</v>
      </c>
      <c r="X6" s="14">
        <f>[1]Buckeye!S6+[1]Berea!S6+[1]Danville!S6+'[1]Lexington Rd'!S6+[1]Merriwood!S6+'[1]Fall Lick'!S6+[1]Stanford!S6+'[1]Richmond Rd'!S6</f>
        <v>160000</v>
      </c>
      <c r="Y6" s="14">
        <f>[1]Buckeye!T6+[1]Berea!T6+[1]Danville!T6+'[1]Lexington Rd'!T6+[1]Merriwood!T6+'[1]Fall Lick'!T6+[1]Stanford!T6+'[1]Richmond Rd'!T6</f>
        <v>0</v>
      </c>
      <c r="Z6" s="14">
        <f>V6-X6-Y6</f>
        <v>9915755</v>
      </c>
    </row>
    <row r="7" spans="1:26" x14ac:dyDescent="0.25">
      <c r="A7" t="s">
        <v>27</v>
      </c>
      <c r="B7" s="14">
        <f>[1]Buckeye!B7+[1]Danville!B7+'[1]Lexington Rd'!B7+[1]Merriwood!B7+'[1]Fall Lick'!B7+[1]Stanford!B7+'[1]Richmond Rd'!B7</f>
        <v>37800265</v>
      </c>
      <c r="C7" s="15">
        <f t="shared" ref="C7:C17" si="2">B7*$B$20/1000</f>
        <v>95634.670449999991</v>
      </c>
      <c r="D7" s="14">
        <f>[1]Berea!C7</f>
        <v>0</v>
      </c>
      <c r="E7" s="15">
        <f t="shared" ref="E7:E17" si="3">D7*$D$20/1000</f>
        <v>0</v>
      </c>
      <c r="F7" s="14">
        <f>'[1]City of Danville'!D7</f>
        <v>2183584</v>
      </c>
      <c r="G7" s="15">
        <f t="shared" ref="G7:G17" si="4">F7*$F$20/1000</f>
        <v>5270.9097459199993</v>
      </c>
      <c r="H7" s="14">
        <f t="shared" si="0"/>
        <v>39983849</v>
      </c>
      <c r="I7" s="15">
        <f t="shared" si="0"/>
        <v>100905.58019591999</v>
      </c>
      <c r="J7" s="14">
        <f>[1]Buckeye!F7+[1]Berea!F7+[1]Danville!F7+'[1]Lexington Rd'!F7+[1]Merriwood!F7+'[1]Fall Lick'!F7+[1]Stanford!F7+'[1]Richmond Rd'!F7+'[1]City of Danville'!F7</f>
        <v>26772200</v>
      </c>
      <c r="K7" s="14">
        <f>[1]Buckeye!G7+[1]Berea!G7+[1]Danville!G7+'[1]Lexington Rd'!G7+[1]Merriwood!G7+'[1]Fall Lick'!G7+[1]Stanford!G7+'[1]Richmond Rd'!G7</f>
        <v>-182900</v>
      </c>
      <c r="L7" s="16">
        <f>+[1]Buckeye!H7+[1]Berea!H7+[1]Danville!H7+'[1]Fall Lick'!H7+'[1]Lexington Rd'!H7+[1]Merriwood!H7+'[1]Richmond Rd'!H7+[1]Stanford!H7</f>
        <v>0</v>
      </c>
      <c r="M7" s="16">
        <v>16800</v>
      </c>
      <c r="N7" s="14">
        <f>[1]Buckeye!I7+[1]Danville!I7+'[1]Lexington Rd'!I7+[1]Merriwood!I7+'[1]Fall Lick'!I7+'[1]City of Danville'!I7+[1]Stanford!I7+'[1]Richmond Rd'!I7</f>
        <v>166100</v>
      </c>
      <c r="O7" s="6">
        <f t="shared" ref="O7:O17" si="5">SUM(J7:N7)</f>
        <v>26772200</v>
      </c>
      <c r="P7" s="14">
        <f>'[1]Lexington Rd'!K7+'[1]Richmond Rd'!K7</f>
        <v>23900</v>
      </c>
      <c r="Q7" s="14">
        <f>O7+P7</f>
        <v>26796100</v>
      </c>
      <c r="R7" s="14">
        <f>[1]Buckeye!M7+[1]Berea!M7+[1]Danville!M7+'[1]Lexington Rd'!M7+[1]Merriwood!M7+'[1]Fall Lick'!M7+[1]Stanford!M7+'[1]Richmond Rd'!M7</f>
        <v>85924</v>
      </c>
      <c r="S7" s="14">
        <f>[1]Buckeye!N7+[1]Berea!N7+[1]Danville!N7+'[1]Lexington Rd'!N7+[1]Merriwood!N7+'[1]Fall Lick'!N7+[1]Stanford!N7+'[1]Richmond Rd'!N7</f>
        <v>915000</v>
      </c>
      <c r="T7" s="6">
        <f t="shared" ref="T7:T17" si="6">SUM(R7:S7)</f>
        <v>1000924</v>
      </c>
      <c r="U7" s="14">
        <f t="shared" ref="U7:U17" si="7">Q7+T7</f>
        <v>27797024</v>
      </c>
      <c r="V7" s="6">
        <f t="shared" ref="V7:V17" si="8">H7-U7</f>
        <v>12186825</v>
      </c>
      <c r="W7" s="7">
        <f t="shared" si="1"/>
        <v>0.30479369307342075</v>
      </c>
      <c r="X7" s="14">
        <f>[1]Buckeye!S7+[1]Berea!S7+[1]Danville!S7+'[1]Lexington Rd'!S7+[1]Merriwood!S7+'[1]Fall Lick'!S7+[1]Stanford!S7+'[1]Richmond Rd'!S7</f>
        <v>175000</v>
      </c>
      <c r="Y7" s="14">
        <f>[1]Buckeye!T7+[1]Berea!T7+[1]Danville!T7+'[1]Lexington Rd'!T7+[1]Merriwood!T7+'[1]Fall Lick'!T7+[1]Stanford!T7+'[1]Richmond Rd'!T7</f>
        <v>0</v>
      </c>
      <c r="Z7" s="14">
        <f t="shared" ref="Z7:Z17" si="9">V7-X7-Y7</f>
        <v>12011825</v>
      </c>
    </row>
    <row r="8" spans="1:26" x14ac:dyDescent="0.25">
      <c r="A8" t="s">
        <v>28</v>
      </c>
      <c r="B8" s="14">
        <f>[1]Buckeye!B8+[1]Danville!B8+'[1]Lexington Rd'!B8+[1]Merriwood!B8+'[1]Fall Lick'!B8+[1]Stanford!B8+'[1]Richmond Rd'!B8</f>
        <v>29462195</v>
      </c>
      <c r="C8" s="15">
        <f t="shared" si="2"/>
        <v>74539.35334999999</v>
      </c>
      <c r="D8" s="14">
        <f>[1]Berea!C8</f>
        <v>0</v>
      </c>
      <c r="E8" s="15">
        <f t="shared" si="3"/>
        <v>0</v>
      </c>
      <c r="F8" s="14">
        <f>'[1]City of Danville'!D8</f>
        <v>2164630</v>
      </c>
      <c r="G8" s="15">
        <f t="shared" si="4"/>
        <v>5225.1570643999994</v>
      </c>
      <c r="H8" s="14">
        <f t="shared" si="0"/>
        <v>31626825</v>
      </c>
      <c r="I8" s="15">
        <f t="shared" si="0"/>
        <v>79764.510414399992</v>
      </c>
      <c r="J8" s="14">
        <f>[1]Buckeye!F8+[1]Berea!F8+[1]Danville!F8+'[1]Lexington Rd'!F8+[1]Merriwood!F8+'[1]Fall Lick'!F8+[1]Stanford!F8+'[1]Richmond Rd'!F8+'[1]City of Danville'!F8</f>
        <v>24232300</v>
      </c>
      <c r="K8" s="14">
        <f>[1]Buckeye!G8+[1]Berea!G8+[1]Danville!G8+'[1]Lexington Rd'!G8+[1]Merriwood!G8+'[1]Fall Lick'!G8+[1]Stanford!G8+'[1]Richmond Rd'!G8</f>
        <v>-238200</v>
      </c>
      <c r="L8" s="16">
        <f>+[1]Buckeye!H8+[1]Berea!H8+[1]Danville!H8+'[1]Fall Lick'!H8+'[1]Lexington Rd'!H8+[1]Merriwood!H8+'[1]Richmond Rd'!H8+[1]Stanford!H8</f>
        <v>0</v>
      </c>
      <c r="M8" s="16">
        <v>202100</v>
      </c>
      <c r="N8" s="14">
        <f>[1]Buckeye!I8+[1]Danville!I8+'[1]Lexington Rd'!I8+[1]Merriwood!I8+'[1]Fall Lick'!I8+'[1]City of Danville'!I8+[1]Stanford!I8+'[1]Richmond Rd'!I8</f>
        <v>36100</v>
      </c>
      <c r="O8" s="6">
        <f t="shared" si="5"/>
        <v>24232300</v>
      </c>
      <c r="P8" s="14">
        <f>'[1]Lexington Rd'!K8+'[1]Richmond Rd'!K8</f>
        <v>0</v>
      </c>
      <c r="Q8" s="14">
        <f t="shared" ref="Q8:Q17" si="10">O8+P8</f>
        <v>24232300</v>
      </c>
      <c r="R8" s="14">
        <f>[1]Buckeye!M8+[1]Berea!M8+[1]Danville!M8+'[1]Lexington Rd'!M8+[1]Merriwood!M8+'[1]Fall Lick'!M8+[1]Stanford!M8+'[1]Richmond Rd'!M8</f>
        <v>85924</v>
      </c>
      <c r="S8" s="14">
        <f>[1]Buckeye!N8+[1]Berea!N8+[1]Danville!N8+'[1]Lexington Rd'!N8+[1]Merriwood!N8+'[1]Fall Lick'!N8+[1]Stanford!N8+'[1]Richmond Rd'!N8</f>
        <v>525000</v>
      </c>
      <c r="T8" s="6">
        <f t="shared" si="6"/>
        <v>610924</v>
      </c>
      <c r="U8" s="14">
        <f t="shared" si="7"/>
        <v>24843224</v>
      </c>
      <c r="V8" s="6">
        <f t="shared" si="8"/>
        <v>6783601</v>
      </c>
      <c r="W8" s="7">
        <f t="shared" si="1"/>
        <v>0.21448883977446362</v>
      </c>
      <c r="X8" s="14">
        <f>[1]Buckeye!S8+[1]Berea!S8+[1]Danville!S8+'[1]Lexington Rd'!S8+[1]Merriwood!S8+'[1]Fall Lick'!S8+[1]Stanford!S8+'[1]Richmond Rd'!S8</f>
        <v>165000</v>
      </c>
      <c r="Y8" s="14">
        <f>[1]Buckeye!T8+[1]Berea!T8+[1]Danville!T8+'[1]Lexington Rd'!T8+[1]Merriwood!T8+'[1]Fall Lick'!T8+[1]Stanford!T8+'[1]Richmond Rd'!T8</f>
        <v>0</v>
      </c>
      <c r="Z8" s="14">
        <f t="shared" si="9"/>
        <v>6618601</v>
      </c>
    </row>
    <row r="9" spans="1:26" x14ac:dyDescent="0.25">
      <c r="A9" t="s">
        <v>29</v>
      </c>
      <c r="B9" s="14">
        <f>[1]Buckeye!B9+[1]Danville!B9+'[1]Lexington Rd'!B9+[1]Merriwood!B9+'[1]Fall Lick'!B9+[1]Stanford!B9+'[1]Richmond Rd'!B9</f>
        <v>31518790</v>
      </c>
      <c r="C9" s="15">
        <f t="shared" si="2"/>
        <v>79742.53869999999</v>
      </c>
      <c r="D9" s="14">
        <f>[1]Berea!C9</f>
        <v>0</v>
      </c>
      <c r="E9" s="15">
        <f t="shared" si="3"/>
        <v>0</v>
      </c>
      <c r="F9" s="14">
        <f>'[1]City of Danville'!D9</f>
        <v>1245801</v>
      </c>
      <c r="G9" s="15">
        <f t="shared" si="4"/>
        <v>3007.2141178799998</v>
      </c>
      <c r="H9" s="14">
        <f t="shared" si="0"/>
        <v>32764591</v>
      </c>
      <c r="I9" s="15">
        <f t="shared" si="0"/>
        <v>82749.752817879984</v>
      </c>
      <c r="J9" s="14">
        <f>[1]Buckeye!F9+[1]Berea!F9+[1]Danville!F9+'[1]Lexington Rd'!F9+[1]Merriwood!F9+'[1]Fall Lick'!F9+[1]Stanford!F9+'[1]Richmond Rd'!F9+'[1]City of Danville'!F9</f>
        <v>22494300</v>
      </c>
      <c r="K9" s="14">
        <f>[1]Buckeye!G9+[1]Berea!G9+[1]Danville!G9+'[1]Lexington Rd'!G9+[1]Merriwood!G9+'[1]Fall Lick'!G9+[1]Stanford!G9+'[1]Richmond Rd'!G9</f>
        <v>-248300</v>
      </c>
      <c r="L9" s="16">
        <f>+[1]Buckeye!H9+[1]Berea!H9+[1]Danville!H9+'[1]Fall Lick'!H9+'[1]Lexington Rd'!H9+[1]Merriwood!H9+'[1]Richmond Rd'!H9+[1]Stanford!H9</f>
        <v>0</v>
      </c>
      <c r="M9" s="16">
        <v>181400</v>
      </c>
      <c r="N9" s="14">
        <f>[1]Buckeye!I9+[1]Danville!I9+'[1]Lexington Rd'!I9+[1]Merriwood!I9+'[1]Fall Lick'!I9+'[1]City of Danville'!I9+[1]Stanford!I9+'[1]Richmond Rd'!I9</f>
        <v>66900</v>
      </c>
      <c r="O9" s="6">
        <f t="shared" si="5"/>
        <v>22494300</v>
      </c>
      <c r="P9" s="14">
        <f>'[1]Lexington Rd'!K9+'[1]Richmond Rd'!K9</f>
        <v>0</v>
      </c>
      <c r="Q9" s="14">
        <f t="shared" si="10"/>
        <v>22494300</v>
      </c>
      <c r="R9" s="14">
        <f>[1]Buckeye!M9+[1]Berea!M9+[1]Danville!M9+'[1]Lexington Rd'!M9+[1]Merriwood!M9+'[1]Fall Lick'!M9+[1]Stanford!M9+'[1]Richmond Rd'!M9</f>
        <v>85924</v>
      </c>
      <c r="S9" s="14">
        <f>[1]Buckeye!N9+[1]Berea!N9+[1]Danville!N9+'[1]Lexington Rd'!N9+[1]Merriwood!N9+'[1]Fall Lick'!N9+[1]Stanford!N9+'[1]Richmond Rd'!N9</f>
        <v>440000</v>
      </c>
      <c r="T9" s="6">
        <f t="shared" si="6"/>
        <v>525924</v>
      </c>
      <c r="U9" s="14">
        <f t="shared" si="7"/>
        <v>23020224</v>
      </c>
      <c r="V9" s="6">
        <f t="shared" si="8"/>
        <v>9744367</v>
      </c>
      <c r="W9" s="7">
        <f t="shared" si="1"/>
        <v>0.29740542160285166</v>
      </c>
      <c r="X9" s="14">
        <f>[1]Buckeye!S9+[1]Berea!S9+[1]Danville!S9+'[1]Lexington Rd'!S9+[1]Merriwood!S9+'[1]Fall Lick'!S9+[1]Stanford!S9+'[1]Richmond Rd'!S9</f>
        <v>0</v>
      </c>
      <c r="Y9" s="14">
        <f>[1]Buckeye!T9+[1]Berea!T9+[1]Danville!T9+'[1]Lexington Rd'!T9+[1]Merriwood!T9+'[1]Fall Lick'!T9+[1]Stanford!T9+'[1]Richmond Rd'!T9</f>
        <v>0</v>
      </c>
      <c r="Z9" s="14">
        <f t="shared" si="9"/>
        <v>9744367</v>
      </c>
    </row>
    <row r="10" spans="1:26" x14ac:dyDescent="0.25">
      <c r="A10" t="s">
        <v>30</v>
      </c>
      <c r="B10" s="14">
        <f>[1]Buckeye!B10+[1]Danville!B10+'[1]Lexington Rd'!B10+[1]Merriwood!B10+'[1]Fall Lick'!B10+[1]Stanford!B10+'[1]Richmond Rd'!B10</f>
        <v>33211247</v>
      </c>
      <c r="C10" s="15">
        <f t="shared" si="2"/>
        <v>84024.45491</v>
      </c>
      <c r="D10" s="14">
        <f>[1]Berea!C10</f>
        <v>0</v>
      </c>
      <c r="E10" s="15">
        <f t="shared" si="3"/>
        <v>0</v>
      </c>
      <c r="F10" s="14">
        <f>'[1]City of Danville'!D10</f>
        <v>2991693</v>
      </c>
      <c r="G10" s="15">
        <f t="shared" si="4"/>
        <v>7221.5878988399991</v>
      </c>
      <c r="H10" s="14">
        <f t="shared" si="0"/>
        <v>36202940</v>
      </c>
      <c r="I10" s="15">
        <f t="shared" si="0"/>
        <v>91246.042808839993</v>
      </c>
      <c r="J10" s="14">
        <f>[1]Buckeye!F10+[1]Berea!F10+[1]Danville!F10+'[1]Lexington Rd'!F10+[1]Merriwood!F10+'[1]Fall Lick'!F10+[1]Stanford!F10+'[1]Richmond Rd'!F10+'[1]City of Danville'!F10</f>
        <v>26051400</v>
      </c>
      <c r="K10" s="14">
        <f>[1]Buckeye!G10+[1]Berea!G10+[1]Danville!G10+'[1]Lexington Rd'!G10+[1]Merriwood!G10+'[1]Fall Lick'!G10+[1]Stanford!G10+'[1]Richmond Rd'!G10</f>
        <v>-108600</v>
      </c>
      <c r="L10" s="16">
        <f>+[1]Buckeye!H10+[1]Berea!H10+[1]Danville!H10+'[1]Fall Lick'!H10+'[1]Lexington Rd'!H10+[1]Merriwood!H10+'[1]Richmond Rd'!H10+[1]Stanford!H10</f>
        <v>0</v>
      </c>
      <c r="M10" s="14">
        <v>-23200</v>
      </c>
      <c r="N10" s="14">
        <f>[1]Buckeye!I10+[1]Danville!I10+'[1]Lexington Rd'!I10+[1]Merriwood!I10+'[1]Fall Lick'!I10+'[1]City of Danville'!I10+[1]Stanford!I10+'[1]Richmond Rd'!I10</f>
        <v>131800</v>
      </c>
      <c r="O10" s="6">
        <f t="shared" si="5"/>
        <v>26051400</v>
      </c>
      <c r="P10" s="14">
        <f>'[1]Lexington Rd'!K10+'[1]Richmond Rd'!K10</f>
        <v>11900</v>
      </c>
      <c r="Q10" s="14">
        <f t="shared" si="10"/>
        <v>26063300</v>
      </c>
      <c r="R10" s="14">
        <f>[1]Buckeye!M10+[1]Berea!M10+[1]Danville!M10+'[1]Lexington Rd'!M10+[1]Merriwood!M10+'[1]Fall Lick'!M10+[1]Stanford!M10+'[1]Richmond Rd'!M10</f>
        <v>85924</v>
      </c>
      <c r="S10" s="14">
        <f>[1]Buckeye!N10+[1]Berea!N10+[1]Danville!N10+'[1]Lexington Rd'!N10+[1]Merriwood!N10+'[1]Fall Lick'!N10+[1]Stanford!N10+'[1]Richmond Rd'!N10</f>
        <v>841000</v>
      </c>
      <c r="T10" s="6">
        <f t="shared" si="6"/>
        <v>926924</v>
      </c>
      <c r="U10" s="14">
        <f t="shared" si="7"/>
        <v>26990224</v>
      </c>
      <c r="V10" s="6">
        <f t="shared" si="8"/>
        <v>9212716</v>
      </c>
      <c r="W10" s="7">
        <f t="shared" si="1"/>
        <v>0.25447424988136325</v>
      </c>
      <c r="X10" s="14">
        <f>[1]Buckeye!S10+[1]Berea!S10+[1]Danville!S10+'[1]Lexington Rd'!S10+[1]Merriwood!S10+'[1]Fall Lick'!S10+[1]Stanford!S10+'[1]Richmond Rd'!S10</f>
        <v>20000</v>
      </c>
      <c r="Y10" s="14">
        <f>[1]Buckeye!T10+[1]Berea!T10+[1]Danville!T10+'[1]Lexington Rd'!T10+[1]Merriwood!T10+'[1]Fall Lick'!T10+[1]Stanford!T10+'[1]Richmond Rd'!T10</f>
        <v>0</v>
      </c>
      <c r="Z10" s="14">
        <f t="shared" si="9"/>
        <v>9192716</v>
      </c>
    </row>
    <row r="11" spans="1:26" x14ac:dyDescent="0.25">
      <c r="A11" t="s">
        <v>31</v>
      </c>
      <c r="B11" s="14">
        <f>[1]Buckeye!B11+[1]Danville!B11+'[1]Lexington Rd'!B11+[1]Merriwood!B11+'[1]Fall Lick'!B11+[1]Stanford!B11+'[1]Richmond Rd'!B11</f>
        <v>32919314</v>
      </c>
      <c r="C11" s="15">
        <f t="shared" si="2"/>
        <v>83285.864419999984</v>
      </c>
      <c r="D11" s="14">
        <f>[1]Berea!C11</f>
        <v>0</v>
      </c>
      <c r="E11" s="15">
        <f t="shared" si="3"/>
        <v>0</v>
      </c>
      <c r="F11" s="14">
        <f>'[1]City of Danville'!D11</f>
        <v>5173572</v>
      </c>
      <c r="G11" s="15">
        <f t="shared" si="4"/>
        <v>12488.38197936</v>
      </c>
      <c r="H11" s="14">
        <f t="shared" si="0"/>
        <v>38092886</v>
      </c>
      <c r="I11" s="15">
        <f t="shared" si="0"/>
        <v>95774.246399359981</v>
      </c>
      <c r="J11" s="14">
        <f>[1]Buckeye!F11+[1]Berea!F11+[1]Danville!F11+'[1]Lexington Rd'!F11+[1]Merriwood!F11+'[1]Fall Lick'!F11+[1]Stanford!F11+'[1]Richmond Rd'!F11+'[1]City of Danville'!F11</f>
        <v>28528600</v>
      </c>
      <c r="K11" s="14">
        <f>[1]Buckeye!G11+[1]Berea!G11+[1]Danville!G11+'[1]Lexington Rd'!G11+[1]Merriwood!G11+'[1]Fall Lick'!G11+[1]Stanford!G11+'[1]Richmond Rd'!G11</f>
        <v>-130700</v>
      </c>
      <c r="L11" s="16">
        <f>+[1]Buckeye!H11+[1]Berea!H11+[1]Danville!H11+'[1]Fall Lick'!H11+'[1]Lexington Rd'!H11+[1]Merriwood!H11+'[1]Richmond Rd'!H11+[1]Stanford!H11</f>
        <v>0</v>
      </c>
      <c r="M11" s="16">
        <v>-60800</v>
      </c>
      <c r="N11" s="14">
        <f>[1]Buckeye!I11+[1]Danville!I11+'[1]Lexington Rd'!I11+[1]Merriwood!I11+'[1]Fall Lick'!I11+'[1]City of Danville'!I11+[1]Stanford!I11+'[1]Richmond Rd'!I11</f>
        <v>191500</v>
      </c>
      <c r="O11" s="6">
        <f t="shared" si="5"/>
        <v>28528600</v>
      </c>
      <c r="P11" s="14">
        <f>'[1]Lexington Rd'!K11+'[1]Richmond Rd'!K11</f>
        <v>0</v>
      </c>
      <c r="Q11" s="14">
        <f>O11+P11</f>
        <v>28528600</v>
      </c>
      <c r="R11" s="14">
        <f>[1]Buckeye!M11+[1]Berea!M11+[1]Danville!M11+'[1]Lexington Rd'!M11+[1]Merriwood!M11+'[1]Fall Lick'!M11+[1]Stanford!M11+'[1]Richmond Rd'!M11</f>
        <v>85924</v>
      </c>
      <c r="S11" s="14">
        <f>[1]Buckeye!N11+[1]Berea!N11+[1]Danville!N11+'[1]Lexington Rd'!N11+[1]Merriwood!N11+'[1]Fall Lick'!N11+[1]Stanford!N11+'[1]Richmond Rd'!N11</f>
        <v>1363900</v>
      </c>
      <c r="T11" s="6">
        <f t="shared" si="6"/>
        <v>1449824</v>
      </c>
      <c r="U11" s="14">
        <f t="shared" si="7"/>
        <v>29978424</v>
      </c>
      <c r="V11" s="6">
        <f t="shared" si="8"/>
        <v>8114462</v>
      </c>
      <c r="W11" s="7">
        <f t="shared" si="1"/>
        <v>0.21301777975026623</v>
      </c>
      <c r="X11" s="14">
        <f>[1]Buckeye!S11+[1]Berea!S11+[1]Danville!S11+'[1]Lexington Rd'!S11+[1]Merriwood!S11+'[1]Fall Lick'!S11+[1]Stanford!S11+'[1]Richmond Rd'!S11</f>
        <v>70000</v>
      </c>
      <c r="Y11" s="14">
        <f>[1]Buckeye!T11+[1]Berea!T11+[1]Danville!T11+'[1]Lexington Rd'!T11+[1]Merriwood!T11+'[1]Fall Lick'!T11+[1]Stanford!T11+'[1]Richmond Rd'!T11</f>
        <v>0</v>
      </c>
      <c r="Z11" s="14">
        <f t="shared" si="9"/>
        <v>8044462</v>
      </c>
    </row>
    <row r="12" spans="1:26" x14ac:dyDescent="0.25">
      <c r="A12" t="s">
        <v>32</v>
      </c>
      <c r="B12" s="14">
        <f>[1]Buckeye!B12+[1]Danville!B12+'[1]Lexington Rd'!B12+[1]Merriwood!B12+'[1]Fall Lick'!B12+[1]Stanford!B12+'[1]Richmond Rd'!B12</f>
        <v>38317677</v>
      </c>
      <c r="C12" s="15">
        <f t="shared" si="2"/>
        <v>96943.722809999992</v>
      </c>
      <c r="D12" s="14">
        <f>[1]Berea!C12</f>
        <v>0</v>
      </c>
      <c r="E12" s="15">
        <f t="shared" si="3"/>
        <v>0</v>
      </c>
      <c r="F12" s="14">
        <f>'[1]City of Danville'!D12</f>
        <v>5749711</v>
      </c>
      <c r="G12" s="15">
        <f t="shared" si="4"/>
        <v>13879.112388679998</v>
      </c>
      <c r="H12" s="14">
        <f t="shared" si="0"/>
        <v>44067388</v>
      </c>
      <c r="I12" s="15">
        <f t="shared" si="0"/>
        <v>110822.83519868</v>
      </c>
      <c r="J12" s="14">
        <f>[1]Buckeye!F12+[1]Berea!F12+[1]Danville!F12+'[1]Lexington Rd'!F12+[1]Merriwood!F12+'[1]Fall Lick'!F12+[1]Stanford!F12+'[1]Richmond Rd'!F12+'[1]City of Danville'!F12</f>
        <v>36214300</v>
      </c>
      <c r="K12" s="14">
        <f>[1]Buckeye!G12+[1]Berea!G12+[1]Danville!G12+'[1]Lexington Rd'!G12+[1]Merriwood!G12+'[1]Fall Lick'!G12+[1]Stanford!G12+'[1]Richmond Rd'!G12</f>
        <v>-175900</v>
      </c>
      <c r="L12" s="16">
        <f>+[1]Buckeye!H12+[1]Berea!H12+[1]Danville!H12+'[1]Fall Lick'!H12+'[1]Lexington Rd'!H12+[1]Merriwood!H12+'[1]Richmond Rd'!H12+[1]Stanford!H12</f>
        <v>0</v>
      </c>
      <c r="M12" s="16">
        <v>65800</v>
      </c>
      <c r="N12" s="14">
        <f>[1]Buckeye!I12+[1]Danville!I12+'[1]Lexington Rd'!I12+[1]Merriwood!I12+'[1]Fall Lick'!I12+'[1]City of Danville'!I12+[1]Stanford!I12+'[1]Richmond Rd'!I12</f>
        <v>110100</v>
      </c>
      <c r="O12" s="6">
        <f t="shared" si="5"/>
        <v>36214300</v>
      </c>
      <c r="P12" s="14">
        <f>'[1]Lexington Rd'!K12+'[1]Richmond Rd'!K12</f>
        <v>0</v>
      </c>
      <c r="Q12" s="14">
        <f t="shared" si="10"/>
        <v>36214300</v>
      </c>
      <c r="R12" s="14">
        <f>[1]Buckeye!M12+[1]Berea!M12+[1]Danville!M12+'[1]Lexington Rd'!M12+[1]Merriwood!M12+'[1]Fall Lick'!M12+[1]Stanford!M12+'[1]Richmond Rd'!M12</f>
        <v>85924</v>
      </c>
      <c r="S12" s="14">
        <f>[1]Buckeye!N12+[1]Berea!N12+[1]Danville!N12+'[1]Lexington Rd'!N12+[1]Merriwood!N12+'[1]Fall Lick'!N12+[1]Stanford!N12+'[1]Richmond Rd'!N12</f>
        <v>1226000</v>
      </c>
      <c r="T12" s="6">
        <f t="shared" si="6"/>
        <v>1311924</v>
      </c>
      <c r="U12" s="14">
        <f t="shared" si="7"/>
        <v>37526224</v>
      </c>
      <c r="V12" s="6">
        <f t="shared" si="8"/>
        <v>6541164</v>
      </c>
      <c r="W12" s="7">
        <f t="shared" si="1"/>
        <v>0.14843548249331229</v>
      </c>
      <c r="X12" s="14">
        <f>[1]Buckeye!S12+[1]Berea!S12+[1]Danville!S12+'[1]Lexington Rd'!S12+[1]Merriwood!S12+'[1]Fall Lick'!S12+[1]Stanford!S12+'[1]Richmond Rd'!S12</f>
        <v>0</v>
      </c>
      <c r="Y12" s="14">
        <f>[1]Buckeye!T12+[1]Berea!T12+[1]Danville!T12+'[1]Lexington Rd'!T12+[1]Merriwood!T12+'[1]Fall Lick'!T12+[1]Stanford!T12+'[1]Richmond Rd'!T12</f>
        <v>0</v>
      </c>
      <c r="Z12" s="14">
        <f t="shared" si="9"/>
        <v>6541164</v>
      </c>
    </row>
    <row r="13" spans="1:26" x14ac:dyDescent="0.25">
      <c r="A13" t="s">
        <v>33</v>
      </c>
      <c r="B13" s="14">
        <f>[1]Buckeye!B13+[1]Danville!B13+'[1]Lexington Rd'!B13+[1]Merriwood!B13+'[1]Fall Lick'!B13+[1]Stanford!B13+'[1]Richmond Rd'!B13</f>
        <v>40991764</v>
      </c>
      <c r="C13" s="15">
        <f t="shared" si="2"/>
        <v>103709.16291999999</v>
      </c>
      <c r="D13" s="14">
        <f>[1]Berea!C13</f>
        <v>0</v>
      </c>
      <c r="E13" s="15">
        <f t="shared" si="3"/>
        <v>0</v>
      </c>
      <c r="F13" s="14">
        <f>'[1]City of Danville'!D13</f>
        <v>2869178</v>
      </c>
      <c r="G13" s="15">
        <f t="shared" si="4"/>
        <v>6925.8513906400003</v>
      </c>
      <c r="H13" s="14">
        <f t="shared" si="0"/>
        <v>43860942</v>
      </c>
      <c r="I13" s="15">
        <f t="shared" si="0"/>
        <v>110635.01431063999</v>
      </c>
      <c r="J13" s="14">
        <f>[1]Buckeye!F13+[1]Berea!F13+[1]Danville!F13+'[1]Lexington Rd'!F13+[1]Merriwood!F13+'[1]Fall Lick'!F13+[1]Stanford!F13+'[1]Richmond Rd'!F13+'[1]City of Danville'!F13</f>
        <v>37491114</v>
      </c>
      <c r="K13" s="14">
        <f>[1]Buckeye!G13+[1]Berea!G13+[1]Danville!G13+'[1]Lexington Rd'!G13+[1]Merriwood!G13+'[1]Fall Lick'!G13+[1]Stanford!G13+'[1]Richmond Rd'!G13</f>
        <v>-260400</v>
      </c>
      <c r="L13" s="16">
        <f>+[1]Buckeye!H13+[1]Berea!H13+[1]Danville!H13+'[1]Fall Lick'!H13+'[1]Lexington Rd'!H13+[1]Merriwood!H13+'[1]Richmond Rd'!H13+[1]Stanford!H13</f>
        <v>0</v>
      </c>
      <c r="M13" s="16">
        <v>165000</v>
      </c>
      <c r="N13" s="14">
        <f>[1]Buckeye!I13+[1]Danville!I13+'[1]Lexington Rd'!I13+[1]Merriwood!I13+'[1]Fall Lick'!I13+'[1]City of Danville'!I13+[1]Stanford!I13+'[1]Richmond Rd'!I13</f>
        <v>95400</v>
      </c>
      <c r="O13" s="6">
        <f t="shared" si="5"/>
        <v>37491114</v>
      </c>
      <c r="P13" s="14">
        <f>'[1]Lexington Rd'!K13+'[1]Richmond Rd'!K13</f>
        <v>0</v>
      </c>
      <c r="Q13" s="14">
        <f>O13+P13</f>
        <v>37491114</v>
      </c>
      <c r="R13" s="14">
        <f>[1]Buckeye!M13+[1]Berea!M13+[1]Danville!M13+'[1]Lexington Rd'!M13+[1]Merriwood!M13+'[1]Fall Lick'!M13+[1]Stanford!M13+'[1]Richmond Rd'!M13</f>
        <v>85924</v>
      </c>
      <c r="S13" s="14">
        <f>[1]Buckeye!N13+[1]Berea!N13+[1]Danville!N13+'[1]Lexington Rd'!N13+[1]Merriwood!N13+'[1]Fall Lick'!N13+[1]Stanford!N13+'[1]Richmond Rd'!N13</f>
        <v>1525000</v>
      </c>
      <c r="T13" s="6">
        <f t="shared" si="6"/>
        <v>1610924</v>
      </c>
      <c r="U13" s="14">
        <f t="shared" si="7"/>
        <v>39102038</v>
      </c>
      <c r="V13" s="6">
        <f t="shared" si="8"/>
        <v>4758904</v>
      </c>
      <c r="W13" s="7">
        <f t="shared" si="1"/>
        <v>0.10849981288591568</v>
      </c>
      <c r="X13" s="14">
        <f>[1]Buckeye!S13+[1]Berea!S13+[1]Danville!S13+'[1]Lexington Rd'!S13+[1]Merriwood!S13+'[1]Fall Lick'!S13+[1]Stanford!S13+'[1]Richmond Rd'!S13</f>
        <v>290000</v>
      </c>
      <c r="Y13" s="14">
        <f>[1]Buckeye!T13+[1]Berea!T13+[1]Danville!T13+'[1]Lexington Rd'!T13+[1]Merriwood!T13+'[1]Fall Lick'!T13+[1]Stanford!T13+'[1]Richmond Rd'!T13</f>
        <v>100000</v>
      </c>
      <c r="Z13" s="14">
        <f t="shared" si="9"/>
        <v>4368904</v>
      </c>
    </row>
    <row r="14" spans="1:26" x14ac:dyDescent="0.25">
      <c r="A14" t="s">
        <v>34</v>
      </c>
      <c r="B14" s="14">
        <f>[1]Buckeye!B14+[1]Danville!B14+'[1]Lexington Rd'!B14+[1]Merriwood!B14+'[1]Fall Lick'!B14+[1]Stanford!B14+'[1]Richmond Rd'!B14</f>
        <v>41042671</v>
      </c>
      <c r="C14" s="15">
        <f t="shared" si="2"/>
        <v>103837.95762999999</v>
      </c>
      <c r="D14" s="14">
        <f>[1]Berea!C14</f>
        <v>0</v>
      </c>
      <c r="E14" s="15">
        <f t="shared" si="3"/>
        <v>0</v>
      </c>
      <c r="F14" s="14">
        <f>'[1]City of Danville'!D14</f>
        <v>1978939</v>
      </c>
      <c r="G14" s="15">
        <f t="shared" si="4"/>
        <v>4776.9212733199993</v>
      </c>
      <c r="H14" s="14">
        <f t="shared" si="0"/>
        <v>43021610</v>
      </c>
      <c r="I14" s="15">
        <f t="shared" si="0"/>
        <v>108614.87890331999</v>
      </c>
      <c r="J14" s="14">
        <f>[1]Buckeye!F14+[1]Berea!F14+[1]Danville!F14+'[1]Lexington Rd'!F14+[1]Merriwood!F14+'[1]Fall Lick'!F14+[1]Stanford!F14+'[1]Richmond Rd'!F14+'[1]City of Danville'!F14</f>
        <v>33125702</v>
      </c>
      <c r="K14" s="14">
        <f>[1]Buckeye!G14+[1]Berea!G14+[1]Danville!G14+'[1]Lexington Rd'!G14+[1]Merriwood!G14+'[1]Fall Lick'!G14+[1]Stanford!G14+'[1]Richmond Rd'!G14</f>
        <v>-398100</v>
      </c>
      <c r="L14" s="16">
        <f>+[1]Buckeye!H14+[1]Berea!H14+[1]Danville!H14+'[1]Fall Lick'!H14+'[1]Lexington Rd'!H14+[1]Merriwood!H14+'[1]Richmond Rd'!H14+[1]Stanford!H14</f>
        <v>0</v>
      </c>
      <c r="M14" s="16">
        <v>200200</v>
      </c>
      <c r="N14" s="14">
        <f>[1]Buckeye!I14+[1]Danville!I14+'[1]Lexington Rd'!I14+[1]Merriwood!I14+'[1]Fall Lick'!I14+'[1]City of Danville'!I14+[1]Stanford!I14+'[1]Richmond Rd'!I14</f>
        <v>197900</v>
      </c>
      <c r="O14" s="6">
        <f t="shared" si="5"/>
        <v>33125702</v>
      </c>
      <c r="P14" s="14">
        <f>'[1]Lexington Rd'!K14+'[1]Richmond Rd'!K14</f>
        <v>0</v>
      </c>
      <c r="Q14" s="14">
        <f t="shared" si="10"/>
        <v>33125702</v>
      </c>
      <c r="R14" s="14">
        <f>[1]Buckeye!M14+[1]Berea!M14+[1]Danville!M14+'[1]Lexington Rd'!M14+[1]Merriwood!M14+'[1]Fall Lick'!M14+[1]Stanford!M14+'[1]Richmond Rd'!M14</f>
        <v>85924</v>
      </c>
      <c r="S14" s="14">
        <f>[1]Buckeye!N14+[1]Berea!N14+[1]Danville!N14+'[1]Lexington Rd'!N14+[1]Merriwood!N14+'[1]Fall Lick'!N14+[1]Stanford!N14+'[1]Richmond Rd'!N14</f>
        <v>575000</v>
      </c>
      <c r="T14" s="6">
        <f t="shared" si="6"/>
        <v>660924</v>
      </c>
      <c r="U14" s="14">
        <f t="shared" si="7"/>
        <v>33786626</v>
      </c>
      <c r="V14" s="6">
        <f t="shared" si="8"/>
        <v>9234984</v>
      </c>
      <c r="W14" s="7">
        <f t="shared" si="1"/>
        <v>0.21465919104375686</v>
      </c>
      <c r="X14" s="14">
        <f>[1]Buckeye!S14+[1]Berea!S14+[1]Danville!S14+'[1]Lexington Rd'!S14+[1]Merriwood!S14+'[1]Fall Lick'!S14+[1]Stanford!S14+'[1]Richmond Rd'!S14</f>
        <v>15000</v>
      </c>
      <c r="Y14" s="14">
        <f>[1]Buckeye!T14+[1]Berea!T14+[1]Danville!T14+'[1]Lexington Rd'!T14+[1]Merriwood!T14+'[1]Fall Lick'!T14+[1]Stanford!T14+'[1]Richmond Rd'!T14</f>
        <v>75000</v>
      </c>
      <c r="Z14" s="14">
        <f t="shared" si="9"/>
        <v>9144984</v>
      </c>
    </row>
    <row r="15" spans="1:26" x14ac:dyDescent="0.25">
      <c r="A15" t="s">
        <v>35</v>
      </c>
      <c r="B15" s="14">
        <f>[1]Buckeye!B15+[1]Danville!B15+'[1]Lexington Rd'!B15+[1]Merriwood!B15+'[1]Fall Lick'!B15+[1]Stanford!B15+'[1]Richmond Rd'!B15</f>
        <v>39465881</v>
      </c>
      <c r="C15" s="15">
        <f t="shared" si="2"/>
        <v>99848.678929999995</v>
      </c>
      <c r="D15" s="14">
        <f>[1]Berea!C15</f>
        <v>0</v>
      </c>
      <c r="E15" s="15">
        <f t="shared" si="3"/>
        <v>0</v>
      </c>
      <c r="F15" s="14">
        <f>'[1]City of Danville'!D15</f>
        <v>1833475</v>
      </c>
      <c r="G15" s="15">
        <f t="shared" si="4"/>
        <v>4425.7886329999992</v>
      </c>
      <c r="H15" s="14">
        <f t="shared" si="0"/>
        <v>41299356</v>
      </c>
      <c r="I15" s="15">
        <f t="shared" si="0"/>
        <v>104274.467563</v>
      </c>
      <c r="J15" s="14">
        <f>[1]Buckeye!F15+[1]Berea!F15+[1]Danville!F15+'[1]Lexington Rd'!F15+[1]Merriwood!F15+'[1]Fall Lick'!F15+[1]Stanford!F15+'[1]Richmond Rd'!F15+'[1]City of Danville'!F15</f>
        <v>29016001</v>
      </c>
      <c r="K15" s="14">
        <f>[1]Buckeye!G15+[1]Berea!G15+[1]Danville!G15+'[1]Lexington Rd'!G15+[1]Merriwood!G15+'[1]Fall Lick'!G15+[1]Stanford!G15+'[1]Richmond Rd'!G15</f>
        <v>-481200</v>
      </c>
      <c r="L15" s="16">
        <f>+[1]Buckeye!H15+[1]Berea!H15+[1]Danville!H15+'[1]Fall Lick'!H15+'[1]Lexington Rd'!H15+[1]Merriwood!H15+'[1]Richmond Rd'!H15+[1]Stanford!H15</f>
        <v>0</v>
      </c>
      <c r="M15" s="16">
        <v>315100</v>
      </c>
      <c r="N15" s="14">
        <f>[1]Buckeye!I15+[1]Danville!I15+'[1]Lexington Rd'!I15+[1]Merriwood!I15+'[1]Fall Lick'!I15+'[1]City of Danville'!I15+[1]Stanford!I15+'[1]Richmond Rd'!I15</f>
        <v>166100</v>
      </c>
      <c r="O15" s="6">
        <f t="shared" si="5"/>
        <v>29016001</v>
      </c>
      <c r="P15" s="14">
        <f>'[1]Lexington Rd'!K15+'[1]Richmond Rd'!K15</f>
        <v>10200</v>
      </c>
      <c r="Q15" s="14">
        <f t="shared" si="10"/>
        <v>29026201</v>
      </c>
      <c r="R15" s="14">
        <f>[1]Buckeye!M15+[1]Berea!M15+[1]Danville!M15+'[1]Lexington Rd'!M15+[1]Merriwood!M15+'[1]Fall Lick'!M15+[1]Stanford!M15+'[1]Richmond Rd'!M15</f>
        <v>85924</v>
      </c>
      <c r="S15" s="14">
        <f>[1]Buckeye!N15+[1]Berea!N15+[1]Danville!N15+'[1]Lexington Rd'!N15+[1]Merriwood!N15+'[1]Fall Lick'!N15+[1]Stanford!N15+'[1]Richmond Rd'!N15</f>
        <v>985000</v>
      </c>
      <c r="T15" s="6">
        <f t="shared" si="6"/>
        <v>1070924</v>
      </c>
      <c r="U15" s="14">
        <f t="shared" si="7"/>
        <v>30097125</v>
      </c>
      <c r="V15" s="6">
        <f t="shared" si="8"/>
        <v>11202231</v>
      </c>
      <c r="W15" s="7">
        <f t="shared" si="1"/>
        <v>0.27124468962663728</v>
      </c>
      <c r="X15" s="14">
        <f>[1]Buckeye!S15+[1]Berea!S15+[1]Danville!S15+'[1]Lexington Rd'!S15+[1]Merriwood!S15+'[1]Fall Lick'!S15+[1]Stanford!S15+'[1]Richmond Rd'!S15</f>
        <v>720000</v>
      </c>
      <c r="Y15" s="14">
        <f>[1]Buckeye!T15+[1]Berea!T15+[1]Danville!T15+'[1]Lexington Rd'!T15+[1]Merriwood!T15+'[1]Fall Lick'!T15+[1]Stanford!T15+'[1]Richmond Rd'!T15</f>
        <v>50000</v>
      </c>
      <c r="Z15" s="14">
        <f t="shared" si="9"/>
        <v>10432231</v>
      </c>
    </row>
    <row r="16" spans="1:26" x14ac:dyDescent="0.25">
      <c r="A16" t="s">
        <v>36</v>
      </c>
      <c r="B16" s="14">
        <f>[1]Buckeye!B16+[1]Danville!B16+'[1]Lexington Rd'!B16+[1]Merriwood!B16+'[1]Fall Lick'!B16+[1]Stanford!B16+'[1]Richmond Rd'!B16</f>
        <v>34309081</v>
      </c>
      <c r="C16" s="15">
        <f t="shared" si="2"/>
        <v>86801.974929999997</v>
      </c>
      <c r="D16" s="14">
        <f>[1]Berea!C16</f>
        <v>0</v>
      </c>
      <c r="E16" s="15">
        <f t="shared" si="3"/>
        <v>0</v>
      </c>
      <c r="F16" s="14">
        <f>'[1]City of Danville'!D16</f>
        <v>1745211</v>
      </c>
      <c r="G16" s="15">
        <f t="shared" si="4"/>
        <v>4212.7299286799998</v>
      </c>
      <c r="H16" s="14">
        <f t="shared" si="0"/>
        <v>36054292</v>
      </c>
      <c r="I16" s="15">
        <f t="shared" si="0"/>
        <v>91014.704858679994</v>
      </c>
      <c r="J16" s="14">
        <f>[1]Buckeye!F16+[1]Berea!F16+[1]Danville!F16+'[1]Lexington Rd'!F16+[1]Merriwood!F16+'[1]Fall Lick'!F16+[1]Stanford!F16+'[1]Richmond Rd'!F16+'[1]City of Danville'!F16</f>
        <v>29409203</v>
      </c>
      <c r="K16" s="14">
        <f>[1]Buckeye!G16+[1]Berea!G16+[1]Danville!G16+'[1]Lexington Rd'!G16+[1]Merriwood!G16+'[1]Fall Lick'!G16+[1]Stanford!G16+'[1]Richmond Rd'!G16</f>
        <v>-65800</v>
      </c>
      <c r="L16" s="16">
        <f>+[1]Buckeye!H16+[1]Berea!H16+[1]Danville!H16+'[1]Fall Lick'!H16+'[1]Lexington Rd'!H16+[1]Merriwood!H16+'[1]Richmond Rd'!H16+[1]Stanford!H16</f>
        <v>0</v>
      </c>
      <c r="M16" s="16">
        <v>-57600</v>
      </c>
      <c r="N16" s="14">
        <f>[1]Buckeye!I16+[1]Danville!I16+'[1]Lexington Rd'!I16+[1]Merriwood!I16+'[1]Fall Lick'!I16+'[1]City of Danville'!I16+[1]Stanford!I16+'[1]Richmond Rd'!I16</f>
        <v>123400</v>
      </c>
      <c r="O16" s="6">
        <f t="shared" si="5"/>
        <v>29409203</v>
      </c>
      <c r="P16" s="14">
        <f>'[1]Lexington Rd'!K16+'[1]Richmond Rd'!K16</f>
        <v>0</v>
      </c>
      <c r="Q16" s="14">
        <f t="shared" si="10"/>
        <v>29409203</v>
      </c>
      <c r="R16" s="14">
        <f>[1]Buckeye!M16+[1]Berea!M16+[1]Danville!M16+'[1]Lexington Rd'!M16+[1]Merriwood!M16+'[1]Fall Lick'!M16+[1]Stanford!M16+'[1]Richmond Rd'!M16</f>
        <v>85924</v>
      </c>
      <c r="S16" s="14">
        <f>[1]Buckeye!N16+[1]Berea!N16+[1]Danville!N16+'[1]Lexington Rd'!N16+[1]Merriwood!N16+'[1]Fall Lick'!N16+[1]Stanford!N16+'[1]Richmond Rd'!N16</f>
        <v>691000</v>
      </c>
      <c r="T16" s="6">
        <f t="shared" si="6"/>
        <v>776924</v>
      </c>
      <c r="U16" s="14">
        <f t="shared" si="7"/>
        <v>30186127</v>
      </c>
      <c r="V16" s="6">
        <f t="shared" si="8"/>
        <v>5868165</v>
      </c>
      <c r="W16" s="7">
        <f t="shared" si="1"/>
        <v>0.16275912448925636</v>
      </c>
      <c r="X16" s="14">
        <f>[1]Buckeye!S16+[1]Berea!S16+[1]Danville!S16+'[1]Lexington Rd'!S16+[1]Merriwood!S16+'[1]Fall Lick'!S16+[1]Stanford!S16+'[1]Richmond Rd'!S16</f>
        <v>20000</v>
      </c>
      <c r="Y16" s="14">
        <f>[1]Buckeye!T16+[1]Berea!T16+[1]Danville!T16+'[1]Lexington Rd'!T16+[1]Merriwood!T16+'[1]Fall Lick'!T16+[1]Stanford!T16+'[1]Richmond Rd'!T16</f>
        <v>0</v>
      </c>
      <c r="Z16" s="14">
        <f t="shared" si="9"/>
        <v>5848165</v>
      </c>
    </row>
    <row r="17" spans="1:26" x14ac:dyDescent="0.25">
      <c r="A17" t="s">
        <v>37</v>
      </c>
      <c r="B17" s="14">
        <f>[1]Buckeye!B17+[1]Danville!B17+'[1]Lexington Rd'!B17+[1]Merriwood!B17+'[1]Fall Lick'!B17+[1]Stanford!B17+'[1]Richmond Rd'!B17</f>
        <v>33423757</v>
      </c>
      <c r="C17" s="15">
        <f t="shared" si="2"/>
        <v>84562.105209999994</v>
      </c>
      <c r="D17" s="14">
        <f>[1]Berea!C17</f>
        <v>0</v>
      </c>
      <c r="E17" s="15">
        <f t="shared" si="3"/>
        <v>0</v>
      </c>
      <c r="F17" s="14">
        <f>'[1]City of Danville'!D17</f>
        <v>1571159</v>
      </c>
      <c r="G17" s="15">
        <f t="shared" si="4"/>
        <v>3792.5892869199997</v>
      </c>
      <c r="H17" s="14">
        <f t="shared" si="0"/>
        <v>34994916</v>
      </c>
      <c r="I17" s="15">
        <f t="shared" si="0"/>
        <v>88354.694496919998</v>
      </c>
      <c r="J17" s="14">
        <f>[1]Buckeye!F17+[1]Berea!F17+[1]Danville!F17+'[1]Lexington Rd'!F17+[1]Merriwood!F17+'[1]Fall Lick'!F17+[1]Stanford!F17+'[1]Richmond Rd'!F17+'[1]City of Danville'!F17</f>
        <v>26012000</v>
      </c>
      <c r="K17" s="14">
        <f>[1]Buckeye!G17+[1]Berea!G17+[1]Danville!G17+'[1]Lexington Rd'!G17+[1]Merriwood!G17+'[1]Fall Lick'!G17+[1]Stanford!G17+'[1]Richmond Rd'!G17</f>
        <v>-197900</v>
      </c>
      <c r="L17" s="16">
        <f>+[1]Buckeye!H17+[1]Berea!H17+[1]Danville!H17+'[1]Fall Lick'!H17+'[1]Lexington Rd'!H17+[1]Merriwood!H17+'[1]Richmond Rd'!H17+[1]Stanford!H17</f>
        <v>0</v>
      </c>
      <c r="M17" s="16">
        <v>167300</v>
      </c>
      <c r="N17" s="14">
        <f>[1]Buckeye!I17+[1]Danville!I17+'[1]Lexington Rd'!I17+[1]Merriwood!I17+'[1]Fall Lick'!I17+'[1]City of Danville'!I17+[1]Stanford!I17+'[1]Richmond Rd'!I17</f>
        <v>30600</v>
      </c>
      <c r="O17" s="6">
        <f t="shared" si="5"/>
        <v>26012000</v>
      </c>
      <c r="P17" s="14">
        <f>'[1]Lexington Rd'!K17+'[1]Richmond Rd'!K17</f>
        <v>8500</v>
      </c>
      <c r="Q17" s="14">
        <f t="shared" si="10"/>
        <v>26020500</v>
      </c>
      <c r="R17" s="14">
        <f>[1]Buckeye!M17+[1]Berea!M17+[1]Danville!M17+'[1]Lexington Rd'!M17+[1]Merriwood!M17+'[1]Fall Lick'!M17+[1]Stanford!M17+'[1]Richmond Rd'!M17</f>
        <v>85924</v>
      </c>
      <c r="S17" s="14">
        <f>[1]Buckeye!N17+[1]Berea!N17+[1]Danville!N17+'[1]Lexington Rd'!N17+[1]Merriwood!N17+'[1]Fall Lick'!N17+[1]Stanford!N17+'[1]Richmond Rd'!N17</f>
        <v>1159000</v>
      </c>
      <c r="T17" s="6">
        <f t="shared" si="6"/>
        <v>1244924</v>
      </c>
      <c r="U17" s="14">
        <f t="shared" si="7"/>
        <v>27265424</v>
      </c>
      <c r="V17" s="6">
        <f t="shared" si="8"/>
        <v>7729492</v>
      </c>
      <c r="W17" s="7">
        <f t="shared" si="1"/>
        <v>0.22087471220105229</v>
      </c>
      <c r="X17" s="14">
        <f>[1]Buckeye!S17+[1]Berea!S17+[1]Danville!S17+'[1]Lexington Rd'!S17+[1]Merriwood!S17+'[1]Fall Lick'!S17+[1]Stanford!S17+'[1]Richmond Rd'!S17</f>
        <v>160000</v>
      </c>
      <c r="Y17" s="14">
        <f>[1]Buckeye!T17+[1]Berea!T17+[1]Danville!T17+'[1]Lexington Rd'!T17+[1]Merriwood!T17+'[1]Fall Lick'!T17+[1]Stanford!T17+'[1]Richmond Rd'!T17</f>
        <v>0</v>
      </c>
      <c r="Z17" s="14">
        <f t="shared" si="9"/>
        <v>7569492</v>
      </c>
    </row>
    <row r="18" spans="1:26" ht="15.75" thickBot="1" x14ac:dyDescent="0.3">
      <c r="A18" t="s">
        <v>38</v>
      </c>
      <c r="B18" s="17">
        <f t="shared" ref="B18:S18" si="11">SUM(B6:B17)</f>
        <v>426805239</v>
      </c>
      <c r="C18" s="18">
        <f t="shared" si="11"/>
        <v>1079817.2546699999</v>
      </c>
      <c r="D18" s="17">
        <f t="shared" si="11"/>
        <v>0</v>
      </c>
      <c r="E18" s="18">
        <f t="shared" si="11"/>
        <v>0</v>
      </c>
      <c r="F18" s="17">
        <f t="shared" si="11"/>
        <v>31442635</v>
      </c>
      <c r="G18" s="18">
        <f t="shared" si="11"/>
        <v>75898.747773800002</v>
      </c>
      <c r="H18" s="17">
        <f t="shared" si="11"/>
        <v>458247874</v>
      </c>
      <c r="I18" s="18">
        <f t="shared" si="11"/>
        <v>1155716.0024438</v>
      </c>
      <c r="J18" s="17">
        <f t="shared" si="11"/>
        <v>343693720</v>
      </c>
      <c r="K18" s="17">
        <f t="shared" si="11"/>
        <v>-2858600</v>
      </c>
      <c r="L18" s="17">
        <f>SUM(L6:L17)</f>
        <v>0</v>
      </c>
      <c r="M18" s="17"/>
      <c r="N18" s="17">
        <f>SUM(N6:N17)</f>
        <v>1370300</v>
      </c>
      <c r="O18" s="17">
        <f>SUM(O6:O17)</f>
        <v>343693720</v>
      </c>
      <c r="P18" s="17">
        <f>SUM(P6:P17)</f>
        <v>54500</v>
      </c>
      <c r="Q18" s="17">
        <f t="shared" si="11"/>
        <v>343748220</v>
      </c>
      <c r="R18" s="17">
        <f>SUM(R6:R17)</f>
        <v>1031088</v>
      </c>
      <c r="S18" s="17">
        <f t="shared" si="11"/>
        <v>12015900</v>
      </c>
      <c r="T18" s="17">
        <f>SUM(T6:T17)</f>
        <v>13046988</v>
      </c>
      <c r="U18" s="17">
        <f>SUM(U6:U17)</f>
        <v>356795208</v>
      </c>
      <c r="V18" s="17">
        <f>SUM(V6:V17)</f>
        <v>101452666</v>
      </c>
      <c r="W18" s="19"/>
      <c r="X18" s="17">
        <f>SUM(X6:X17)</f>
        <v>1795000</v>
      </c>
      <c r="Y18" s="17">
        <f>SUM(Y6:Y17)</f>
        <v>225000</v>
      </c>
      <c r="Z18" s="17">
        <f>SUM(Z6:Z17)</f>
        <v>99432666</v>
      </c>
    </row>
    <row r="19" spans="1:26" ht="15.75" thickTop="1" x14ac:dyDescent="0.25">
      <c r="A19" t="s">
        <v>39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P19" s="10"/>
      <c r="Q19" s="10"/>
      <c r="R19" s="10"/>
      <c r="S19" s="20" t="s">
        <v>22</v>
      </c>
      <c r="T19" s="20"/>
      <c r="U19" s="21"/>
      <c r="V19" s="8">
        <f>V18/H18</f>
        <v>0.22139255140330449</v>
      </c>
      <c r="W19" s="10"/>
      <c r="X19" s="2"/>
      <c r="Y19" s="2"/>
      <c r="Z19" s="2"/>
    </row>
    <row r="20" spans="1:26" x14ac:dyDescent="0.25">
      <c r="A20" t="s">
        <v>40</v>
      </c>
      <c r="B20" s="22">
        <v>2.5299999999999998</v>
      </c>
      <c r="C20" s="23"/>
      <c r="D20" s="22"/>
      <c r="E20" s="10"/>
      <c r="F20" s="9">
        <v>2.4138799999999998</v>
      </c>
      <c r="G20" s="10"/>
      <c r="H20" s="10"/>
      <c r="I20" s="10"/>
      <c r="J20" s="10"/>
      <c r="K20" s="10"/>
      <c r="L20" s="10"/>
      <c r="M20" s="10"/>
      <c r="N20" s="10"/>
      <c r="P20" s="10"/>
      <c r="Q20" s="10"/>
      <c r="R20" s="10"/>
      <c r="S20" s="10"/>
      <c r="T20" s="10"/>
      <c r="U20" s="10"/>
      <c r="V20" s="10"/>
      <c r="W20" s="10"/>
      <c r="X20" s="2"/>
      <c r="Y20" s="2"/>
      <c r="Z20" s="2"/>
    </row>
  </sheetData>
  <mergeCells count="4">
    <mergeCell ref="B4:C4"/>
    <mergeCell ref="D4:E4"/>
    <mergeCell ref="F4:G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Coffman</dc:creator>
  <cp:lastModifiedBy>Mark Frost</cp:lastModifiedBy>
  <dcterms:created xsi:type="dcterms:W3CDTF">2026-01-29T15:47:10Z</dcterms:created>
  <dcterms:modified xsi:type="dcterms:W3CDTF">2026-02-01T03:17:16Z</dcterms:modified>
</cp:coreProperties>
</file>