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kofirm-my.sharepoint.com/personal/gerald_wuetcher_skofirm_com/Documents/valley gas/"/>
    </mc:Choice>
  </mc:AlternateContent>
  <xr:revisionPtr revIDLastSave="0" documentId="8_{01B2F5A6-E9AB-4390-B5B9-3BAC51DBF95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ver Sheet" sheetId="11" r:id="rId1"/>
    <sheet name="Schedule I" sheetId="1" r:id="rId2"/>
    <sheet name="Schedule II" sheetId="2" r:id="rId3"/>
    <sheet name="Schedule III" sheetId="7" r:id="rId4"/>
    <sheet name="Schedule IV" sheetId="15" r:id="rId5"/>
    <sheet name="Purchases and Sales Data" sheetId="13" r:id="rId6"/>
    <sheet name="GCR Rate and Recovery" sheetId="1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W.O.R.K.B.O.O.K..C.O.N.T.E.N.T.S____">'[1]Workbook Contents'!$A$1</definedName>
    <definedName name="_Fill" hidden="1">#REF!</definedName>
    <definedName name="ACT_BEGIN_DATE">'[1]1. MAIN INPUTS'!$F$24</definedName>
    <definedName name="ACT_END_DATE">'[1]1. MAIN INPUTS'!$F$23</definedName>
    <definedName name="AREA">#REF!</definedName>
    <definedName name="BORROW_TEX">#REF!</definedName>
    <definedName name="CarriageTran">'[1]gca T4'!$B$8:$E$98</definedName>
    <definedName name="CASE_CUR">'[1]1. MAIN INPUTS'!$Q$5</definedName>
    <definedName name="CASE_CURRENT">'[1]1. MAIN INPUTS'!$F$5</definedName>
    <definedName name="CASE_PRE">'[1]1. MAIN INPUTS'!$Q$19</definedName>
    <definedName name="CASE_PREVIOUS">'[1]1. MAIN INPUTS'!$J$5</definedName>
    <definedName name="CasePre">'[1]1. MAIN INPUTS'!$F$7</definedName>
    <definedName name="CASH_MON_LABEL">'[1]1. MAIN INPUTS'!$N$20</definedName>
    <definedName name="CASH_OUT_RP">'[1]C.13'!$A$1:$K$37</definedName>
    <definedName name="CASH_YEAR_LABEL">'[1]1. MAIN INPUTS'!$N$22</definedName>
    <definedName name="Cashout">'[2]Pipeline Cashout'!$A$9:$C$140</definedName>
    <definedName name="Cashouts">'[3]tbl Texas'!$A$8:$E$52</definedName>
    <definedName name="CF_Month_1">#REF!</definedName>
    <definedName name="CF_Month_2">#REF!</definedName>
    <definedName name="CF_Month_3">#REF!</definedName>
    <definedName name="CF_SALES">[1]CF!$A$8:$C$97</definedName>
    <definedName name="CONT_2385">'[1]Cont. 2385'!$A$9:$T$10</definedName>
    <definedName name="CONT_2546">'[1]Cont. 2546'!$A$10:$T$13</definedName>
    <definedName name="CONT_2546.1">'[1]Cont. 2546.1'!$A$10:$T$13</definedName>
    <definedName name="CONT_2548">'[1]Cont. 2548'!$A$9:$T$12</definedName>
    <definedName name="CONT_2548.1">'[1]Cont. 2548.1'!$A$9:$T$12</definedName>
    <definedName name="CONT_2550">'[1]Cont. 2550'!$A$9:$T$12</definedName>
    <definedName name="CONT_2550.1">'[1]Cont. 2550.1'!$A$9:$T$12</definedName>
    <definedName name="CONT_2551">'[1]Cont. 2551'!$A$9:$T$12</definedName>
    <definedName name="CONT_2551.1">'[1]Cont. 2551.1'!$A$9:$T$12</definedName>
    <definedName name="CONT_3355">'[1]Cont.3355'!$A$9:$AF$12</definedName>
    <definedName name="CONT_3355.1">'[1]Cont. 3355.1'!$A$9:$AF$11</definedName>
    <definedName name="CONT_3770">'[1]Cont. 3770'!$A$9:$AF$10</definedName>
    <definedName name="CONT_3817">'[1]Cont. 3817'!$A$9:$AF$10</definedName>
    <definedName name="CONT_3819">'[1]Cont. 3819'!$A$9:$AF$10</definedName>
    <definedName name="CONT_NO210">'[1]Cont. NO210'!$A$9:$AF$10</definedName>
    <definedName name="CONT_NO340">'[1]Cont. NO340'!$A$9:$AF$10</definedName>
    <definedName name="CONT_NO410">'[1]Cont. NO435'!$A$9:$AF$10</definedName>
    <definedName name="Cont014573">'[1]Cont. 014573'!$A$10:$T$18</definedName>
    <definedName name="Cont9213">'[1]Cont.9213'!$A$9:$AF$10</definedName>
    <definedName name="content_rp">#REF!</definedName>
    <definedName name="CRIT_SALES_DB">#REF!</definedName>
    <definedName name="CRIT_STORAGE_DB">#REF!</definedName>
    <definedName name="CRIT_TRANS_DB">#REF!</definedName>
    <definedName name="Database_PBR_Savings">#REF!</definedName>
    <definedName name="DatabaseStats">#REF!</definedName>
    <definedName name="DatabaseUsd">#REF!</definedName>
    <definedName name="DATE_ACTUALS">'[1]1. MAIN INPUTS'!$F$23</definedName>
    <definedName name="DATE_CASHOUT">'[1]1. MAIN INPUTS'!$F$18</definedName>
    <definedName name="DATE_CASHOUT_ST">'[1]1. MAIN INPUTS'!$F$21</definedName>
    <definedName name="DATE_CASHOUTS">'[1]1. MAIN INPUTS'!$F$18</definedName>
    <definedName name="DATE_GCA">'[1]1. MAIN INPUTS'!$F$9</definedName>
    <definedName name="DATE_GCA_DAY">'[1]1. MAIN INPUTS'!$R$21</definedName>
    <definedName name="DATE_GCA_LABEL">'[1]1. MAIN INPUTS'!$F$11</definedName>
    <definedName name="DATE_GCA_MONTH">'[1]1. MAIN INPUTS'!$Q$21</definedName>
    <definedName name="DATE_GCA_YEAR">'[1]1. MAIN INPUTS'!$S$21</definedName>
    <definedName name="Date_Issued">'[1]1. MAIN INPUTS'!$F$1</definedName>
    <definedName name="DATE_MON_LABEL">'[1]1. MAIN INPUTS'!$Q$21</definedName>
    <definedName name="DATE_PREVIOUS">'[1]1. MAIN INPUTS'!$J$9</definedName>
    <definedName name="DATE_PROJECTION">'[1]1. MAIN INPUTS'!$F$27</definedName>
    <definedName name="DateEffective">[4]Macros!$D$9</definedName>
    <definedName name="DB_C\T3">'[1]gca T3'!$A$7:$E$11</definedName>
    <definedName name="DB_C\T4">'[1]gca T4'!$A$7:$E$11</definedName>
    <definedName name="DB_G1">'[1]gca G1'!$A$7:$K$11</definedName>
    <definedName name="DB_G2">'[1]gca G2'!$A$7:$K$11</definedName>
    <definedName name="DB_HLF\G1">'[1]gca G1 HLF'!$A$7:$L$11</definedName>
    <definedName name="DB_SALES">#REF!</definedName>
    <definedName name="DB_STORAGE">#REF!</definedName>
    <definedName name="DB_STORAGE_RP">#REF!</definedName>
    <definedName name="DB_T2\G1">'[1]gca T2 G1'!$A$7:$G$11</definedName>
    <definedName name="DB_T2\G2">'[1]gca T2 G2'!$A$7:$G$11</definedName>
    <definedName name="DB_T2\HLF">'[1]gca T2 G1 HLF'!$A$7:$H$11</definedName>
    <definedName name="DB_TRANSPORT">#REF!</definedName>
    <definedName name="DB_TRANSPORT_RP">#REF!</definedName>
    <definedName name="DEMAND_FIRM">[1]B.8!$H$19</definedName>
    <definedName name="DEMAND_HLF">[1]B.8!$J$19</definedName>
    <definedName name="DEMAND_INTER">[1]B.8!$I$19</definedName>
    <definedName name="DolFirm">'[1]gca G1'!$B$8:$K$94</definedName>
    <definedName name="DolInt">'[1]gca G2'!$B$8:$K$98</definedName>
    <definedName name="DolIntTran">'[1]gca T2 G2'!$B$8:$G$98</definedName>
    <definedName name="EffectiveDate">#REF!</definedName>
    <definedName name="EWACOG">'[5]Backup Page'!$J$17</definedName>
    <definedName name="EXHIBIT_A1_RP">[1]A.1!$A$1:$M$63</definedName>
    <definedName name="EXHIBIT_A2_RP">[1]A.2!$A$1:$M$33</definedName>
    <definedName name="EXHIBIT_A3_RP">[1]A.3!$A$1:$L$49</definedName>
    <definedName name="EXHIBIT_A4_RP">[1]A.4!$A$1:$L$26</definedName>
    <definedName name="EXHIBIT_A5_RP">[1]A.5!$A$1:$L$41</definedName>
    <definedName name="EXHIBIT_B1_RP">[1]B.1!$A$1:$K$77</definedName>
    <definedName name="EXHIBIT_B2_RP">[1]B.3!$A$1:$K$38</definedName>
    <definedName name="EXHIBIT_B3_RP">[1]B.4!$A$1:$K$56</definedName>
    <definedName name="EXHIBIT_B4_RP">[1]B.5!$A$1:$I$36</definedName>
    <definedName name="EXHIBIT_B5_RP">[1]B.6!$A$1:$J$48</definedName>
    <definedName name="EXHIBIT_B6_RP">[1]B.8!$A$1:$J$57</definedName>
    <definedName name="EXHIBIT_B7_RP">[1]B.9!$A$1:$J$51</definedName>
    <definedName name="EXHIBIT_B8_RP">[1]B.10!$A$1:$H$48</definedName>
    <definedName name="FirmDemRefFactor">#REF!</definedName>
    <definedName name="FirmRefFactor">#REF!</definedName>
    <definedName name="FirstCell">#REF!</definedName>
    <definedName name="GCA\G2">'[1]gca G2'!$A$8:$K$16</definedName>
    <definedName name="GCA\LVS1">'[1]gca LVS1'!$B$8:$E$13</definedName>
    <definedName name="GCA\LVS2">'[1]gca LVS2'!$B$8:$F$13</definedName>
    <definedName name="GCA_CF_SALES">[1]CF!$B$8:$C$97</definedName>
    <definedName name="GCA_COMMODITY">[1]B.10!$G$50</definedName>
    <definedName name="GCA_DATE">'[1]1. MAIN INPUTS'!$F$9</definedName>
    <definedName name="GCA_DEM_FIRM">[1]B.8!$H$19</definedName>
    <definedName name="GCA_DEM_HLF_MDQ">[1]B.8!$F$57</definedName>
    <definedName name="GCA_DEM_INTER">[1]B.8!$I$19</definedName>
    <definedName name="GCA_DEMAND_FIRM">[1]B.8!$H$19</definedName>
    <definedName name="gca_effect_adate">'[1]1. MAIN INPUTS'!$F$12</definedName>
    <definedName name="GCA_EFFECTIVE">'[1]1. MAIN INPUTS'!$F$9</definedName>
    <definedName name="GCA_G1">'[1]gca G1'!$A$8:$Q$98</definedName>
    <definedName name="GCA_G1_HLF">'[1]gca G1 HLF'!$A$8:$S$98</definedName>
    <definedName name="GCA_G2">'[1]gca G2'!$A$8:$Q$98</definedName>
    <definedName name="gca_lvs1">'[1]gca LVS1'!$A$8:$E$88</definedName>
    <definedName name="GCA_LVS1_HLF">'[1]gca LVS1 HLF'!$A$8:$F$88</definedName>
    <definedName name="gca_lvs2">'[1]gca LVS2'!$A$8:$E$88</definedName>
    <definedName name="GCA_PBRRF">[1]PBRRF!$B$8:$C$52</definedName>
    <definedName name="GCA_REF_SALES">[1]R_Sales!$A$8:$K$108</definedName>
    <definedName name="GCA_REF_TRANSPORT">[1]R_Transport!$A$8:$K$108</definedName>
    <definedName name="GCA_T2_G1">'[1]gca T2 G1'!$A$8:$G$98</definedName>
    <definedName name="GCA_T2_G1_HLF">'[1]gca T2 G1 HLF'!$A$8:$H$98</definedName>
    <definedName name="GCA_T2_G2">'[1]gca T2 G2'!$A$8:$G$98</definedName>
    <definedName name="GCA_T3">'[1]gca T3'!$A$8:$E$98</definedName>
    <definedName name="gca_t4">'[1]gca T4'!$A$8:$E$98</definedName>
    <definedName name="GCA_TOP">[1]B.9!$G$17</definedName>
    <definedName name="GCA_TRANSITION">[1]B.9!$G$18</definedName>
    <definedName name="GCA_YEAR_LABEL">'[1]1. MAIN INPUTS'!$T$21</definedName>
    <definedName name="History">[5]History!$A$12:$N$145</definedName>
    <definedName name="HLF">'[1]gca G1 HLF'!$B$8:$L$98</definedName>
    <definedName name="int_rate">#REF!</definedName>
    <definedName name="InterDemRefFactor">#REF!</definedName>
    <definedName name="InterRefFactor">#REF!</definedName>
    <definedName name="LABEL_12MONTHS">'[1]1. MAIN INPUTS'!$S$23</definedName>
    <definedName name="LABEL_MONTH">'[1]1. MAIN INPUTS'!$S$23</definedName>
    <definedName name="LABEL_YEAR">'[1]1. MAIN INPUTS'!$T$23</definedName>
    <definedName name="LVS_COG">#REF!</definedName>
    <definedName name="LVS_COG_FINAL">#REF!</definedName>
    <definedName name="LVS_COG_PRELIM">#REF!</definedName>
    <definedName name="LVS_EFFECTIVE">'[1]1. MAIN INPUTS'!$J$18</definedName>
    <definedName name="LVS_HLF_NON_COMMODITY">'[1]gca T2 G1 HLF'!$B$8:$H$98</definedName>
    <definedName name="LVS_Non_Commodity">'[1]gca T2 G1'!$B$8:$G$98</definedName>
    <definedName name="LVS2_NON_COMMODITY">'[1]gca T2 G2'!$B$8:$G$98</definedName>
    <definedName name="MarketAdjusted">'[6]C.2'!#REF!</definedName>
    <definedName name="MarketPrice">'[6]C.2'!#REF!</definedName>
    <definedName name="MONTH_1">'[1]1. MAIN INPUTS'!$H$185</definedName>
    <definedName name="MONTH_10">'[1]1. MAIN INPUTS'!$H$194</definedName>
    <definedName name="MONTH_11">'[1]1. MAIN INPUTS'!$H$195</definedName>
    <definedName name="MONTH_12">'[1]1. MAIN INPUTS'!$H$196</definedName>
    <definedName name="MONTH_2">'[1]1. MAIN INPUTS'!$H$186</definedName>
    <definedName name="MONTH_3">'[1]1. MAIN INPUTS'!$H$187</definedName>
    <definedName name="MONTH_4">'[1]1. MAIN INPUTS'!$H$188</definedName>
    <definedName name="MONTH_5">'[1]1. MAIN INPUTS'!$H$189</definedName>
    <definedName name="MONTH_6">'[1]1. MAIN INPUTS'!$H$190</definedName>
    <definedName name="MONTH_7">'[1]1. MAIN INPUTS'!$H$191</definedName>
    <definedName name="MONTH_8">'[1]1. MAIN INPUTS'!$H$192</definedName>
    <definedName name="MONTH_9">'[1]1. MAIN INPUTS'!$H$193</definedName>
    <definedName name="MONTH_NO">'[1]1. MAIN INPUTS'!$Q$23</definedName>
    <definedName name="Month1">#REF!</definedName>
    <definedName name="Month2">#REF!</definedName>
    <definedName name="Month3">#REF!</definedName>
    <definedName name="NA">'[7]Main Inputs'!$C$5</definedName>
    <definedName name="NumberTrueUp">'[5]Additional Backup'!$J$1</definedName>
    <definedName name="OVERVIEW_RP">#REF!</definedName>
    <definedName name="PBRRF">[1]PBRRF!$A$8:$C$52</definedName>
    <definedName name="PriceCommodity">'[6]C.2'!#REF!</definedName>
    <definedName name="PriceCommodityAdjusted">'[6]C.2'!#REF!</definedName>
    <definedName name="_xlnm.Print_Area" localSheetId="1">'Schedule I'!$B$1:$J$48</definedName>
    <definedName name="_xlnm.Print_Area" localSheetId="2">'Schedule II'!$A$1:$F$37</definedName>
    <definedName name="_xlnm.Print_Area" localSheetId="3">'Schedule III'!$A$1:$D$20</definedName>
    <definedName name="Print_Total">#REF!</definedName>
    <definedName name="SALES_DB">#REF!</definedName>
    <definedName name="SEASON">'[1]1. MAIN INPUTS'!$F$13</definedName>
    <definedName name="SecondEffectiveDate">'[5]Additional Backup'!$B$1</definedName>
    <definedName name="SecondTrueUp">'[5]Additional Backup'!$F$35</definedName>
    <definedName name="StatusDraft">'[1]1. MAIN INPUTS'!$F$2</definedName>
    <definedName name="TABLE_SEASON">'[1]1. MAIN INPUTS'!$J$185:$K$196</definedName>
    <definedName name="TB_G1">'[1]G 1'!$A$8:$L$11</definedName>
    <definedName name="TB_G1\HLF">[1]G1_HLF!$A$8:$L$11</definedName>
    <definedName name="TB_G2">'[1]G 2'!$A$8:$L$10</definedName>
    <definedName name="TB_NNS_DEM_2">'[1]NNS demand'!$A$8:$I$48</definedName>
    <definedName name="TB_T2\G1">[1]T2_G1!$A$8:$L$33</definedName>
    <definedName name="TB_T2\G1\HLF">[1]T2_G1_HLF!$A$8:$L$31</definedName>
    <definedName name="TB_T2\G2">[1]T2_G2!$A$8:$L$31</definedName>
    <definedName name="TB_T3">[1]T3!$A$8:$L$32</definedName>
    <definedName name="TB_T4">[1]T4!$A$8:$L$32</definedName>
    <definedName name="tbl_Month">#REF!</definedName>
    <definedName name="tbl_Nymex">#REF!</definedName>
    <definedName name="tbl_TariffRevisions">#REF!</definedName>
    <definedName name="TEN_CASH">'[1]Ten Cash'!$A$9:$B$48</definedName>
    <definedName name="TEN_EST_PUR">'[1]Purchases Ten'!$A$10:$AC$101</definedName>
    <definedName name="TEN_FT_G">'[1]FT G'!$A$9:$P$19</definedName>
    <definedName name="TEN_FT_GS">'[1]FT GS'!$A$8:$V$19</definedName>
    <definedName name="ten_fta">'[1]FT A'!$A$9:$E$22</definedName>
    <definedName name="TEN_FTG">'[1]FT G'!$A$10:$P$27</definedName>
    <definedName name="TEN_FTG_COMMOD">'[1]FT G C'!$A$9:$L$25</definedName>
    <definedName name="TEN_FTG_DEMAND">'[1]FT G'!$A$10:$P$27</definedName>
    <definedName name="TEN_FTGS">'[1]FT GS'!$A$9:$V$29</definedName>
    <definedName name="ten_fuel">[1]Fuel_tenn!$A$10:$F$18</definedName>
    <definedName name="TEN_RES_FEE">#REF!</definedName>
    <definedName name="TEN_SS">'[1]S S'!$A$10:$L$22</definedName>
    <definedName name="TEN_STORAGE">#REF!</definedName>
    <definedName name="TEN_TRANSITION">#REF!</definedName>
    <definedName name="Tenn">[2]Tenn!$A$8:$F$22</definedName>
    <definedName name="test">'[1]gca G1'!$H$1:$I$2</definedName>
    <definedName name="tex_borrow">#REF!</definedName>
    <definedName name="TEX_CASH">'[1]Tex Cash'!$A$10:$B$136</definedName>
    <definedName name="TEX_EST_PUR">'[1]Purchases Tex'!$A$9:$T$100</definedName>
    <definedName name="TEX_FT_COMMOD">'[1]FT commodity'!$A$10:$AF$31</definedName>
    <definedName name="TEX_FT_DEMAND">'[1]FT demand'!$A$10:$AJ$36</definedName>
    <definedName name="TEX_FUEL">[1]Fuel!$A$10:$O$23</definedName>
    <definedName name="TEX_NNS_COMMOD">'[1]NNS commodity'!$A$9:$U$37</definedName>
    <definedName name="TEX_NNS_DEM">'[1]NNS demand'!$A$8:$AA$9</definedName>
    <definedName name="TEX_NNS_DEMAND">'[1]NNS demand'!$A$9:$AA$38</definedName>
    <definedName name="TEX_RES_FEE">'[1]Tex Res'!$A$8:$B$11</definedName>
    <definedName name="TEX_TRANSITION">'[1]Cont. T13687'!#REF!</definedName>
    <definedName name="Texas">[2]Texas!$A$7:$E$37</definedName>
    <definedName name="TexasGasNNS">'[6]C.2'!#REF!</definedName>
    <definedName name="TexasGasNoticePayback">#REF!</definedName>
    <definedName name="TGX_2">[1]B.1!$B$11:$K$21</definedName>
    <definedName name="ThirdEffectiveDate">'[5]Additional Backup'!$B$39</definedName>
    <definedName name="ThirdTrueUp">'[5]Additional Backup'!$F$73</definedName>
    <definedName name="TrueUp">'[5]Backup Page'!$F$31</definedName>
    <definedName name="Trunkline">'[1]Trunk Res Fee'!$A$8:$Q$11</definedName>
    <definedName name="TrunklineCommodity">'[1]Trunk Rates'!$A$9:$F$23</definedName>
    <definedName name="TrunklineGas">'[1]7. Trunkline Gas'!$A$1</definedName>
    <definedName name="TrunklinePurchase">'[1]Purchases Trk'!$A$10:$D$90</definedName>
    <definedName name="TrunkRates">'[1]Trunk Rates'!$A$1</definedName>
    <definedName name="WKG_G1">'[1]G 1'!$B$9:$N$12</definedName>
    <definedName name="WKG_G1\HLF">[1]G1_HLF!$B$9:$N$12</definedName>
    <definedName name="WKG_G2">'[1]G 2'!$B$9:$N$11</definedName>
    <definedName name="WKG_LVS1">'[1]LVS 1'!$B$9:$L$12</definedName>
    <definedName name="WKG_LVS2">'[1]LVS 2'!$B$9:$L$11</definedName>
    <definedName name="WKG_REF_SALES">[1]R_Sales!$A$8:$I$26</definedName>
    <definedName name="WKG_STORAGE">#REF!</definedName>
    <definedName name="WKG_T2\G1">[1]T2_G1!$B$9:$L$12</definedName>
    <definedName name="WKG_T2\G1\HLF">[1]T2_G1_HLF!$B$9:$L$12</definedName>
    <definedName name="WKG_T2\G2">[1]T2_G2!$B$9:$N$11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5" l="1"/>
  <c r="I3" i="15" s="1"/>
  <c r="J1" i="15"/>
  <c r="J5" i="15" s="1"/>
  <c r="H91" i="16"/>
  <c r="H92" i="16"/>
  <c r="C9" i="2"/>
  <c r="H3" i="15" l="1"/>
  <c r="H1" i="15" s="1"/>
  <c r="I1" i="15"/>
  <c r="I26" i="15" s="1"/>
  <c r="J6" i="15"/>
  <c r="J7" i="15"/>
  <c r="J26" i="15"/>
  <c r="I38" i="15"/>
  <c r="I6" i="15"/>
  <c r="I5" i="15"/>
  <c r="I7" i="15"/>
  <c r="H16" i="15"/>
  <c r="H11" i="15"/>
  <c r="H49" i="15"/>
  <c r="H50" i="15"/>
  <c r="H32" i="15"/>
  <c r="P84" i="13"/>
  <c r="P85" i="13"/>
  <c r="P86" i="13"/>
  <c r="P87" i="13"/>
  <c r="P88" i="13"/>
  <c r="P89" i="13"/>
  <c r="P90" i="13"/>
  <c r="P91" i="13"/>
  <c r="P92" i="13"/>
  <c r="P93" i="13"/>
  <c r="P94" i="13"/>
  <c r="P95" i="13"/>
  <c r="P96" i="13"/>
  <c r="P97" i="13"/>
  <c r="P98" i="13"/>
  <c r="P99" i="13"/>
  <c r="P100" i="13"/>
  <c r="P101" i="13"/>
  <c r="P102" i="13"/>
  <c r="P103" i="13"/>
  <c r="P104" i="13"/>
  <c r="P105" i="13"/>
  <c r="P106" i="13"/>
  <c r="P107" i="13"/>
  <c r="P108" i="13"/>
  <c r="P109" i="13"/>
  <c r="P110" i="13"/>
  <c r="P111" i="13"/>
  <c r="P112" i="13"/>
  <c r="P113" i="13"/>
  <c r="P114" i="13"/>
  <c r="P115" i="13"/>
  <c r="P116" i="13"/>
  <c r="P117" i="13"/>
  <c r="P118" i="13"/>
  <c r="P119" i="13"/>
  <c r="P120" i="13"/>
  <c r="P121" i="13"/>
  <c r="P122" i="13"/>
  <c r="P123" i="13"/>
  <c r="P124" i="13"/>
  <c r="P125" i="13"/>
  <c r="P126" i="13"/>
  <c r="P127" i="13"/>
  <c r="P128" i="13"/>
  <c r="P129" i="13"/>
  <c r="P130" i="13"/>
  <c r="P131" i="13"/>
  <c r="P132" i="13"/>
  <c r="P133" i="13"/>
  <c r="P134" i="13"/>
  <c r="P135" i="13"/>
  <c r="P136" i="13"/>
  <c r="P137" i="13"/>
  <c r="P138" i="13"/>
  <c r="P139" i="13"/>
  <c r="P140" i="13"/>
  <c r="P141" i="13"/>
  <c r="P142" i="13"/>
  <c r="P143" i="13"/>
  <c r="P144" i="13"/>
  <c r="P145" i="13"/>
  <c r="P146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6" i="13"/>
  <c r="G127" i="13"/>
  <c r="G128" i="13"/>
  <c r="G129" i="13"/>
  <c r="G130" i="13"/>
  <c r="G131" i="13"/>
  <c r="G132" i="13"/>
  <c r="G133" i="13"/>
  <c r="G134" i="13"/>
  <c r="G135" i="13"/>
  <c r="G136" i="13"/>
  <c r="G137" i="13"/>
  <c r="G138" i="13"/>
  <c r="G139" i="13"/>
  <c r="G140" i="13"/>
  <c r="G141" i="13"/>
  <c r="G142" i="13"/>
  <c r="G143" i="13"/>
  <c r="G144" i="13"/>
  <c r="G145" i="13"/>
  <c r="G146" i="13"/>
  <c r="H26" i="15" l="1"/>
  <c r="H34" i="15" s="1"/>
  <c r="H7" i="15"/>
  <c r="H24" i="15" s="1"/>
  <c r="H25" i="15" s="1"/>
  <c r="H28" i="15" s="1"/>
  <c r="H6" i="15"/>
  <c r="H5" i="15"/>
  <c r="H21" i="15" s="1"/>
  <c r="H8" i="15"/>
  <c r="H17" i="15" s="1"/>
  <c r="I45" i="15"/>
  <c r="H48" i="15"/>
  <c r="K14" i="1"/>
  <c r="D50" i="15"/>
  <c r="D49" i="15"/>
  <c r="P57" i="13"/>
  <c r="P58" i="13"/>
  <c r="P59" i="13"/>
  <c r="P60" i="13"/>
  <c r="P61" i="13"/>
  <c r="P62" i="13"/>
  <c r="P63" i="13"/>
  <c r="P64" i="13"/>
  <c r="P65" i="13"/>
  <c r="P66" i="13"/>
  <c r="P67" i="13"/>
  <c r="P68" i="13"/>
  <c r="P69" i="13"/>
  <c r="P70" i="13"/>
  <c r="P71" i="13"/>
  <c r="P72" i="13"/>
  <c r="P73" i="13"/>
  <c r="P74" i="13"/>
  <c r="P75" i="13"/>
  <c r="P76" i="13"/>
  <c r="P77" i="13"/>
  <c r="P78" i="13"/>
  <c r="P79" i="13"/>
  <c r="P80" i="13"/>
  <c r="P81" i="13"/>
  <c r="P82" i="13"/>
  <c r="P83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H30" i="15" l="1"/>
  <c r="H9" i="15"/>
  <c r="H27" i="15"/>
  <c r="H18" i="15"/>
  <c r="H19" i="15" s="1"/>
  <c r="I16" i="15" s="1"/>
  <c r="H12" i="15"/>
  <c r="H13" i="15"/>
  <c r="H23" i="15"/>
  <c r="J24" i="15"/>
  <c r="J25" i="15" s="1"/>
  <c r="J34" i="15"/>
  <c r="J32" i="15"/>
  <c r="I24" i="15"/>
  <c r="I25" i="15" s="1"/>
  <c r="I34" i="15"/>
  <c r="I32" i="15"/>
  <c r="F15" i="2"/>
  <c r="F16" i="2"/>
  <c r="H3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4" i="16"/>
  <c r="H5" i="16" s="1"/>
  <c r="R57" i="13"/>
  <c r="R58" i="13"/>
  <c r="R59" i="13"/>
  <c r="R60" i="13"/>
  <c r="R61" i="13"/>
  <c r="R62" i="13"/>
  <c r="R63" i="13"/>
  <c r="R64" i="13"/>
  <c r="R65" i="13"/>
  <c r="R66" i="13"/>
  <c r="R67" i="13"/>
  <c r="R68" i="13"/>
  <c r="R69" i="13"/>
  <c r="R70" i="13"/>
  <c r="R71" i="13"/>
  <c r="R72" i="13"/>
  <c r="R73" i="13"/>
  <c r="R74" i="13"/>
  <c r="R75" i="13"/>
  <c r="R76" i="13"/>
  <c r="R77" i="13"/>
  <c r="R78" i="13"/>
  <c r="R79" i="13"/>
  <c r="R80" i="13"/>
  <c r="R81" i="13"/>
  <c r="R82" i="13"/>
  <c r="R83" i="13"/>
  <c r="R84" i="13"/>
  <c r="R85" i="13"/>
  <c r="R86" i="13"/>
  <c r="R87" i="13"/>
  <c r="R88" i="13"/>
  <c r="R89" i="13"/>
  <c r="R90" i="13"/>
  <c r="R91" i="13"/>
  <c r="R92" i="13"/>
  <c r="R93" i="13"/>
  <c r="R94" i="13"/>
  <c r="R95" i="13"/>
  <c r="R96" i="13"/>
  <c r="R97" i="13"/>
  <c r="R98" i="13"/>
  <c r="R99" i="13"/>
  <c r="R100" i="13"/>
  <c r="R101" i="13"/>
  <c r="R102" i="13"/>
  <c r="R103" i="13"/>
  <c r="R104" i="13"/>
  <c r="R105" i="13"/>
  <c r="R106" i="13"/>
  <c r="R107" i="13"/>
  <c r="R108" i="13"/>
  <c r="R109" i="13"/>
  <c r="R110" i="13"/>
  <c r="R111" i="13"/>
  <c r="R112" i="13"/>
  <c r="R113" i="13"/>
  <c r="R114" i="13"/>
  <c r="R115" i="13"/>
  <c r="R116" i="13"/>
  <c r="R117" i="13"/>
  <c r="R118" i="13"/>
  <c r="R119" i="13"/>
  <c r="R120" i="13"/>
  <c r="R121" i="13"/>
  <c r="R122" i="13"/>
  <c r="R123" i="13"/>
  <c r="R124" i="13"/>
  <c r="R125" i="13"/>
  <c r="R126" i="13"/>
  <c r="R127" i="13"/>
  <c r="R128" i="13"/>
  <c r="R129" i="13"/>
  <c r="R130" i="13"/>
  <c r="R131" i="13"/>
  <c r="R132" i="13"/>
  <c r="R133" i="13"/>
  <c r="R134" i="13"/>
  <c r="R135" i="13"/>
  <c r="R136" i="13"/>
  <c r="R137" i="13"/>
  <c r="R138" i="13"/>
  <c r="R139" i="13"/>
  <c r="R140" i="13"/>
  <c r="R141" i="13"/>
  <c r="R142" i="13"/>
  <c r="R143" i="13"/>
  <c r="R144" i="13"/>
  <c r="R145" i="13"/>
  <c r="R146" i="13"/>
  <c r="R4" i="13"/>
  <c r="R5" i="13"/>
  <c r="R6" i="13"/>
  <c r="R7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36" i="13"/>
  <c r="R37" i="13"/>
  <c r="R38" i="13"/>
  <c r="R39" i="13"/>
  <c r="R40" i="13"/>
  <c r="R41" i="13"/>
  <c r="R42" i="13"/>
  <c r="R43" i="13"/>
  <c r="R44" i="13"/>
  <c r="R45" i="13"/>
  <c r="R46" i="13"/>
  <c r="R47" i="13"/>
  <c r="R48" i="13"/>
  <c r="R49" i="13"/>
  <c r="R50" i="13"/>
  <c r="R51" i="13"/>
  <c r="R52" i="13"/>
  <c r="R53" i="13"/>
  <c r="R54" i="13"/>
  <c r="R55" i="13"/>
  <c r="R56" i="13"/>
  <c r="R3" i="13"/>
  <c r="Q13" i="13"/>
  <c r="Q14" i="13"/>
  <c r="Q15" i="13"/>
  <c r="Q57" i="13"/>
  <c r="Q58" i="13"/>
  <c r="Q59" i="13"/>
  <c r="Q60" i="13"/>
  <c r="Q61" i="13"/>
  <c r="Q62" i="13"/>
  <c r="Q63" i="13"/>
  <c r="Q64" i="13"/>
  <c r="Q65" i="13"/>
  <c r="Q66" i="13"/>
  <c r="Q67" i="13"/>
  <c r="Q68" i="13"/>
  <c r="Q69" i="13"/>
  <c r="Q70" i="13"/>
  <c r="Q71" i="13"/>
  <c r="Q72" i="13"/>
  <c r="Q73" i="13"/>
  <c r="Q74" i="13"/>
  <c r="Q75" i="13"/>
  <c r="Q76" i="13"/>
  <c r="Q77" i="13"/>
  <c r="Q78" i="13"/>
  <c r="Q79" i="13"/>
  <c r="Q80" i="13"/>
  <c r="Q81" i="13"/>
  <c r="Q82" i="13"/>
  <c r="Q83" i="13"/>
  <c r="Q84" i="13"/>
  <c r="Q85" i="13"/>
  <c r="Q86" i="13"/>
  <c r="Q87" i="13"/>
  <c r="Q88" i="13"/>
  <c r="Q89" i="13"/>
  <c r="Q90" i="13"/>
  <c r="Q91" i="13"/>
  <c r="Q92" i="13"/>
  <c r="Q93" i="13"/>
  <c r="Q94" i="13"/>
  <c r="Q95" i="13"/>
  <c r="Q96" i="13"/>
  <c r="Q97" i="13"/>
  <c r="Q98" i="13"/>
  <c r="Q99" i="13"/>
  <c r="Q100" i="13"/>
  <c r="Q101" i="13"/>
  <c r="Q102" i="13"/>
  <c r="Q103" i="13"/>
  <c r="Q104" i="13"/>
  <c r="Q105" i="13"/>
  <c r="Q106" i="13"/>
  <c r="Q107" i="13"/>
  <c r="Q108" i="13"/>
  <c r="Q109" i="13"/>
  <c r="Q110" i="13"/>
  <c r="Q111" i="13"/>
  <c r="Q112" i="13"/>
  <c r="Q113" i="13"/>
  <c r="Q114" i="13"/>
  <c r="Q115" i="13"/>
  <c r="Q116" i="13"/>
  <c r="Q117" i="13"/>
  <c r="Q118" i="13"/>
  <c r="Q119" i="13"/>
  <c r="Q120" i="13"/>
  <c r="Q121" i="13"/>
  <c r="Q122" i="13"/>
  <c r="Q123" i="13"/>
  <c r="Q124" i="13"/>
  <c r="Q125" i="13"/>
  <c r="Q126" i="13"/>
  <c r="Q127" i="13"/>
  <c r="Q128" i="13"/>
  <c r="Q129" i="13"/>
  <c r="Q130" i="13"/>
  <c r="Q131" i="13"/>
  <c r="Q132" i="13"/>
  <c r="Q133" i="13"/>
  <c r="Q134" i="13"/>
  <c r="Q135" i="13"/>
  <c r="Q136" i="13"/>
  <c r="Q137" i="13"/>
  <c r="Q138" i="13"/>
  <c r="Q139" i="13"/>
  <c r="Q140" i="13"/>
  <c r="Q141" i="13"/>
  <c r="Q142" i="13"/>
  <c r="Q143" i="13"/>
  <c r="Q144" i="13"/>
  <c r="Q145" i="13"/>
  <c r="Q146" i="13"/>
  <c r="Q12" i="13"/>
  <c r="Q4" i="13"/>
  <c r="Q5" i="13"/>
  <c r="Q6" i="13"/>
  <c r="Q7" i="13"/>
  <c r="Q8" i="13"/>
  <c r="Q9" i="13"/>
  <c r="Q10" i="13"/>
  <c r="Q11" i="13"/>
  <c r="Q3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4" i="13"/>
  <c r="K125" i="13"/>
  <c r="K126" i="13"/>
  <c r="K127" i="13"/>
  <c r="K128" i="13"/>
  <c r="K129" i="13"/>
  <c r="K130" i="13"/>
  <c r="K131" i="13"/>
  <c r="K132" i="13"/>
  <c r="K133" i="13"/>
  <c r="K134" i="13"/>
  <c r="K135" i="13"/>
  <c r="K136" i="13"/>
  <c r="K137" i="13"/>
  <c r="K138" i="13"/>
  <c r="K139" i="13"/>
  <c r="K140" i="13"/>
  <c r="K141" i="13"/>
  <c r="K142" i="13"/>
  <c r="K143" i="13"/>
  <c r="K144" i="13"/>
  <c r="K145" i="13"/>
  <c r="K14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3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B4" i="16"/>
  <c r="B5" i="16" s="1"/>
  <c r="A3" i="16"/>
  <c r="D48" i="15"/>
  <c r="V4" i="13"/>
  <c r="V3" i="13" s="1"/>
  <c r="A3" i="13"/>
  <c r="H14" i="15" l="1"/>
  <c r="I11" i="15" s="1"/>
  <c r="H22" i="15"/>
  <c r="H31" i="15" s="1"/>
  <c r="H33" i="15" s="1"/>
  <c r="H35" i="15" s="1"/>
  <c r="J8" i="15"/>
  <c r="J23" i="15" s="1"/>
  <c r="I8" i="15"/>
  <c r="I28" i="15"/>
  <c r="I27" i="15"/>
  <c r="J21" i="15"/>
  <c r="J9" i="15"/>
  <c r="J30" i="15"/>
  <c r="I21" i="15"/>
  <c r="I9" i="15"/>
  <c r="I30" i="15"/>
  <c r="J28" i="15"/>
  <c r="J27" i="15"/>
  <c r="A4" i="16"/>
  <c r="C3" i="16"/>
  <c r="J3" i="16" s="1"/>
  <c r="M3" i="16"/>
  <c r="N3" i="16"/>
  <c r="B6" i="16"/>
  <c r="H6" i="16" s="1"/>
  <c r="H7" i="16" s="1"/>
  <c r="H8" i="16" s="1"/>
  <c r="A5" i="16"/>
  <c r="J17" i="15" l="1"/>
  <c r="J18" i="15"/>
  <c r="J12" i="15"/>
  <c r="I17" i="15"/>
  <c r="I23" i="15"/>
  <c r="I12" i="15"/>
  <c r="I18" i="15"/>
  <c r="I13" i="15"/>
  <c r="O3" i="16"/>
  <c r="A6" i="16"/>
  <c r="B7" i="16"/>
  <c r="I22" i="15" l="1"/>
  <c r="I31" i="15" s="1"/>
  <c r="I33" i="15" s="1"/>
  <c r="I35" i="15" s="1"/>
  <c r="I14" i="15"/>
  <c r="J11" i="15" s="1"/>
  <c r="I19" i="15"/>
  <c r="J16" i="15" s="1"/>
  <c r="J19" i="15" s="1"/>
  <c r="B8" i="16"/>
  <c r="A7" i="16"/>
  <c r="J13" i="15" l="1"/>
  <c r="J22" i="15" s="1"/>
  <c r="J31" i="15" s="1"/>
  <c r="J33" i="15" s="1"/>
  <c r="J35" i="15" s="1"/>
  <c r="I37" i="15" s="1"/>
  <c r="I39" i="15" s="1"/>
  <c r="A8" i="16"/>
  <c r="B9" i="16"/>
  <c r="H9" i="16" s="1"/>
  <c r="H10" i="16" s="1"/>
  <c r="H11" i="16" s="1"/>
  <c r="J14" i="15" l="1"/>
  <c r="B10" i="16"/>
  <c r="A9" i="16"/>
  <c r="B11" i="16" l="1"/>
  <c r="A10" i="16"/>
  <c r="A11" i="16" l="1"/>
  <c r="B12" i="16"/>
  <c r="H12" i="16" s="1"/>
  <c r="H13" i="16" s="1"/>
  <c r="H14" i="16" s="1"/>
  <c r="A12" i="16" l="1"/>
  <c r="B13" i="16"/>
  <c r="B14" i="16" l="1"/>
  <c r="A13" i="16"/>
  <c r="A14" i="16" l="1"/>
  <c r="B15" i="16"/>
  <c r="H15" i="16" s="1"/>
  <c r="H16" i="16" s="1"/>
  <c r="H17" i="16" s="1"/>
  <c r="A15" i="16" l="1"/>
  <c r="B16" i="16"/>
  <c r="B17" i="16" l="1"/>
  <c r="A16" i="16"/>
  <c r="A17" i="16" l="1"/>
  <c r="B18" i="16"/>
  <c r="H18" i="16" s="1"/>
  <c r="H19" i="16" s="1"/>
  <c r="H20" i="16" s="1"/>
  <c r="B19" i="16" l="1"/>
  <c r="A18" i="16"/>
  <c r="B20" i="16" l="1"/>
  <c r="A19" i="16"/>
  <c r="A20" i="16" l="1"/>
  <c r="B21" i="16"/>
  <c r="H21" i="16" s="1"/>
  <c r="H22" i="16" s="1"/>
  <c r="H23" i="16" s="1"/>
  <c r="A21" i="16" l="1"/>
  <c r="B22" i="16"/>
  <c r="A22" i="16" l="1"/>
  <c r="B23" i="16"/>
  <c r="A23" i="16" l="1"/>
  <c r="B24" i="16"/>
  <c r="H24" i="16" s="1"/>
  <c r="H25" i="16" s="1"/>
  <c r="H26" i="16" s="1"/>
  <c r="B25" i="16" l="1"/>
  <c r="A24" i="16"/>
  <c r="B26" i="16" l="1"/>
  <c r="A25" i="16"/>
  <c r="B27" i="16" l="1"/>
  <c r="H27" i="16" s="1"/>
  <c r="H28" i="16" s="1"/>
  <c r="H29" i="16" s="1"/>
  <c r="A26" i="16"/>
  <c r="B28" i="16" l="1"/>
  <c r="A27" i="16"/>
  <c r="B29" i="16" l="1"/>
  <c r="A28" i="16"/>
  <c r="B30" i="16" l="1"/>
  <c r="H30" i="16" s="1"/>
  <c r="H31" i="16" s="1"/>
  <c r="H32" i="16" s="1"/>
  <c r="A29" i="16"/>
  <c r="B31" i="16" l="1"/>
  <c r="A30" i="16"/>
  <c r="B32" i="16" l="1"/>
  <c r="A31" i="16"/>
  <c r="B33" i="16" l="1"/>
  <c r="H33" i="16" s="1"/>
  <c r="H34" i="16" s="1"/>
  <c r="H35" i="16" s="1"/>
  <c r="A32" i="16"/>
  <c r="A33" i="16" l="1"/>
  <c r="B34" i="16"/>
  <c r="B35" i="16" l="1"/>
  <c r="A34" i="16"/>
  <c r="A35" i="16" l="1"/>
  <c r="B36" i="16"/>
  <c r="H36" i="16" s="1"/>
  <c r="H37" i="16" s="1"/>
  <c r="H38" i="16" s="1"/>
  <c r="A36" i="16" l="1"/>
  <c r="B37" i="16"/>
  <c r="A37" i="16" l="1"/>
  <c r="B38" i="16"/>
  <c r="B39" i="16" l="1"/>
  <c r="H39" i="16" s="1"/>
  <c r="H40" i="16" s="1"/>
  <c r="H41" i="16" s="1"/>
  <c r="A38" i="16"/>
  <c r="I10" i="2"/>
  <c r="B40" i="16" l="1"/>
  <c r="A39" i="16"/>
  <c r="I11" i="2"/>
  <c r="I12" i="2" s="1"/>
  <c r="A40" i="16" l="1"/>
  <c r="B41" i="16"/>
  <c r="B4" i="13"/>
  <c r="A4" i="13" s="1"/>
  <c r="L4" i="13"/>
  <c r="L5" i="13" s="1"/>
  <c r="L6" i="13" s="1"/>
  <c r="L7" i="13" s="1"/>
  <c r="L8" i="13" s="1"/>
  <c r="L9" i="13" s="1"/>
  <c r="L10" i="13" s="1"/>
  <c r="L11" i="13" s="1"/>
  <c r="L12" i="13" s="1"/>
  <c r="L13" i="13" s="1"/>
  <c r="L14" i="13" s="1"/>
  <c r="K14" i="13"/>
  <c r="G15" i="13"/>
  <c r="K15" i="13"/>
  <c r="G16" i="13"/>
  <c r="K16" i="13"/>
  <c r="P16" i="13"/>
  <c r="Q16" i="13" s="1"/>
  <c r="G17" i="13"/>
  <c r="K17" i="13"/>
  <c r="P17" i="13"/>
  <c r="Q17" i="13" s="1"/>
  <c r="G18" i="13"/>
  <c r="K18" i="13"/>
  <c r="P18" i="13"/>
  <c r="Q18" i="13" s="1"/>
  <c r="G19" i="13"/>
  <c r="K19" i="13"/>
  <c r="P19" i="13"/>
  <c r="Q19" i="13" s="1"/>
  <c r="G20" i="13"/>
  <c r="K20" i="13"/>
  <c r="P20" i="13"/>
  <c r="Q20" i="13" s="1"/>
  <c r="G21" i="13"/>
  <c r="K21" i="13"/>
  <c r="P21" i="13"/>
  <c r="Q21" i="13" s="1"/>
  <c r="G22" i="13"/>
  <c r="K22" i="13"/>
  <c r="P22" i="13"/>
  <c r="Q22" i="13" s="1"/>
  <c r="G23" i="13"/>
  <c r="K23" i="13"/>
  <c r="P23" i="13"/>
  <c r="Q23" i="13" s="1"/>
  <c r="G24" i="13"/>
  <c r="K24" i="13"/>
  <c r="P24" i="13"/>
  <c r="Q24" i="13" s="1"/>
  <c r="G25" i="13"/>
  <c r="K25" i="13"/>
  <c r="P25" i="13"/>
  <c r="Q25" i="13" s="1"/>
  <c r="G26" i="13"/>
  <c r="K26" i="13"/>
  <c r="P26" i="13"/>
  <c r="Q26" i="13" s="1"/>
  <c r="G27" i="13"/>
  <c r="K27" i="13"/>
  <c r="L27" i="13"/>
  <c r="L28" i="13" s="1"/>
  <c r="L29" i="13" s="1"/>
  <c r="L30" i="13" s="1"/>
  <c r="L31" i="13" s="1"/>
  <c r="L32" i="13" s="1"/>
  <c r="L33" i="13" s="1"/>
  <c r="L34" i="13" s="1"/>
  <c r="L35" i="13" s="1"/>
  <c r="L36" i="13" s="1"/>
  <c r="L37" i="13" s="1"/>
  <c r="L38" i="13" s="1"/>
  <c r="L39" i="13" s="1"/>
  <c r="L40" i="13" s="1"/>
  <c r="L41" i="13" s="1"/>
  <c r="L42" i="13" s="1"/>
  <c r="L43" i="13" s="1"/>
  <c r="L44" i="13" s="1"/>
  <c r="L45" i="13" s="1"/>
  <c r="L46" i="13" s="1"/>
  <c r="L47" i="13" s="1"/>
  <c r="L48" i="13" s="1"/>
  <c r="L49" i="13" s="1"/>
  <c r="L50" i="13" s="1"/>
  <c r="L51" i="13" s="1"/>
  <c r="L52" i="13" s="1"/>
  <c r="L53" i="13" s="1"/>
  <c r="L54" i="13" s="1"/>
  <c r="L55" i="13" s="1"/>
  <c r="L56" i="13" s="1"/>
  <c r="L57" i="13" s="1"/>
  <c r="L58" i="13" s="1"/>
  <c r="L59" i="13" s="1"/>
  <c r="L60" i="13" s="1"/>
  <c r="L61" i="13" s="1"/>
  <c r="L62" i="13" s="1"/>
  <c r="L63" i="13" s="1"/>
  <c r="L64" i="13" s="1"/>
  <c r="L65" i="13" s="1"/>
  <c r="L66" i="13" s="1"/>
  <c r="L67" i="13" s="1"/>
  <c r="L68" i="13" s="1"/>
  <c r="L69" i="13" s="1"/>
  <c r="L70" i="13" s="1"/>
  <c r="L71" i="13" s="1"/>
  <c r="L72" i="13" s="1"/>
  <c r="L73" i="13" s="1"/>
  <c r="L74" i="13" s="1"/>
  <c r="L75" i="13" s="1"/>
  <c r="L76" i="13" s="1"/>
  <c r="L77" i="13" s="1"/>
  <c r="L78" i="13" s="1"/>
  <c r="L79" i="13" s="1"/>
  <c r="L80" i="13" s="1"/>
  <c r="L81" i="13" s="1"/>
  <c r="L82" i="13" s="1"/>
  <c r="L83" i="13" s="1"/>
  <c r="L84" i="13" s="1"/>
  <c r="L85" i="13" s="1"/>
  <c r="L86" i="13" s="1"/>
  <c r="L87" i="13" s="1"/>
  <c r="L88" i="13" s="1"/>
  <c r="L89" i="13" s="1"/>
  <c r="L90" i="13" s="1"/>
  <c r="L91" i="13" s="1"/>
  <c r="L92" i="13" s="1"/>
  <c r="L93" i="13" s="1"/>
  <c r="L94" i="13" s="1"/>
  <c r="L95" i="13" s="1"/>
  <c r="L96" i="13" s="1"/>
  <c r="L97" i="13" s="1"/>
  <c r="L98" i="13" s="1"/>
  <c r="L99" i="13" s="1"/>
  <c r="L100" i="13" s="1"/>
  <c r="L101" i="13" s="1"/>
  <c r="L102" i="13" s="1"/>
  <c r="L103" i="13" s="1"/>
  <c r="L104" i="13" s="1"/>
  <c r="L105" i="13" s="1"/>
  <c r="L106" i="13" s="1"/>
  <c r="L107" i="13" s="1"/>
  <c r="L108" i="13" s="1"/>
  <c r="L109" i="13" s="1"/>
  <c r="L110" i="13" s="1"/>
  <c r="L111" i="13" s="1"/>
  <c r="L112" i="13" s="1"/>
  <c r="L113" i="13" s="1"/>
  <c r="L114" i="13" s="1"/>
  <c r="L115" i="13" s="1"/>
  <c r="L116" i="13" s="1"/>
  <c r="L117" i="13" s="1"/>
  <c r="L118" i="13" s="1"/>
  <c r="L119" i="13" s="1"/>
  <c r="L120" i="13" s="1"/>
  <c r="L121" i="13" s="1"/>
  <c r="L122" i="13" s="1"/>
  <c r="L123" i="13" s="1"/>
  <c r="L124" i="13" s="1"/>
  <c r="L125" i="13" s="1"/>
  <c r="L126" i="13" s="1"/>
  <c r="L127" i="13" s="1"/>
  <c r="L128" i="13" s="1"/>
  <c r="L129" i="13" s="1"/>
  <c r="L130" i="13" s="1"/>
  <c r="L131" i="13" s="1"/>
  <c r="L132" i="13" s="1"/>
  <c r="L133" i="13" s="1"/>
  <c r="L134" i="13" s="1"/>
  <c r="L135" i="13" s="1"/>
  <c r="L136" i="13" s="1"/>
  <c r="L137" i="13" s="1"/>
  <c r="L138" i="13" s="1"/>
  <c r="L139" i="13" s="1"/>
  <c r="L140" i="13" s="1"/>
  <c r="L141" i="13" s="1"/>
  <c r="L142" i="13" s="1"/>
  <c r="L143" i="13" s="1"/>
  <c r="L144" i="13" s="1"/>
  <c r="L145" i="13" s="1"/>
  <c r="L146" i="13" s="1"/>
  <c r="P27" i="13"/>
  <c r="Q27" i="13" s="1"/>
  <c r="G28" i="13"/>
  <c r="K28" i="13"/>
  <c r="P28" i="13"/>
  <c r="Q28" i="13" s="1"/>
  <c r="G29" i="13"/>
  <c r="K29" i="13"/>
  <c r="P29" i="13"/>
  <c r="Q29" i="13" s="1"/>
  <c r="G30" i="13"/>
  <c r="K30" i="13"/>
  <c r="P30" i="13"/>
  <c r="Q30" i="13" s="1"/>
  <c r="G31" i="13"/>
  <c r="K31" i="13"/>
  <c r="P31" i="13"/>
  <c r="Q31" i="13" s="1"/>
  <c r="G32" i="13"/>
  <c r="K32" i="13"/>
  <c r="P32" i="13"/>
  <c r="Q32" i="13" s="1"/>
  <c r="G33" i="13"/>
  <c r="K33" i="13"/>
  <c r="P33" i="13"/>
  <c r="Q33" i="13" s="1"/>
  <c r="G34" i="13"/>
  <c r="K34" i="13"/>
  <c r="P34" i="13"/>
  <c r="Q34" i="13" s="1"/>
  <c r="G35" i="13"/>
  <c r="K35" i="13"/>
  <c r="P35" i="13"/>
  <c r="Q35" i="13" s="1"/>
  <c r="G36" i="13"/>
  <c r="K36" i="13"/>
  <c r="P36" i="13"/>
  <c r="Q36" i="13" s="1"/>
  <c r="G37" i="13"/>
  <c r="K37" i="13"/>
  <c r="P37" i="13"/>
  <c r="Q37" i="13" s="1"/>
  <c r="G38" i="13"/>
  <c r="K38" i="13"/>
  <c r="P38" i="13"/>
  <c r="Q38" i="13" s="1"/>
  <c r="G39" i="13"/>
  <c r="K39" i="13"/>
  <c r="P39" i="13"/>
  <c r="Q39" i="13" s="1"/>
  <c r="G40" i="13"/>
  <c r="K40" i="13"/>
  <c r="P40" i="13"/>
  <c r="Q40" i="13" s="1"/>
  <c r="G41" i="13"/>
  <c r="K41" i="13"/>
  <c r="P41" i="13"/>
  <c r="Q41" i="13" s="1"/>
  <c r="G42" i="13"/>
  <c r="K42" i="13"/>
  <c r="P42" i="13"/>
  <c r="Q42" i="13" s="1"/>
  <c r="G43" i="13"/>
  <c r="K43" i="13"/>
  <c r="P43" i="13"/>
  <c r="Q43" i="13" s="1"/>
  <c r="G44" i="13"/>
  <c r="K44" i="13"/>
  <c r="P44" i="13"/>
  <c r="Q44" i="13" s="1"/>
  <c r="G45" i="13"/>
  <c r="K45" i="13"/>
  <c r="P45" i="13"/>
  <c r="Q45" i="13" s="1"/>
  <c r="G46" i="13"/>
  <c r="K46" i="13"/>
  <c r="P46" i="13"/>
  <c r="Q46" i="13" s="1"/>
  <c r="G47" i="13"/>
  <c r="K47" i="13"/>
  <c r="P47" i="13"/>
  <c r="Q47" i="13" s="1"/>
  <c r="G48" i="13"/>
  <c r="K48" i="13"/>
  <c r="P48" i="13"/>
  <c r="Q48" i="13" s="1"/>
  <c r="G49" i="13"/>
  <c r="K49" i="13"/>
  <c r="P49" i="13"/>
  <c r="Q49" i="13" s="1"/>
  <c r="G50" i="13"/>
  <c r="K50" i="13"/>
  <c r="P50" i="13"/>
  <c r="Q50" i="13" s="1"/>
  <c r="G51" i="13"/>
  <c r="K51" i="13"/>
  <c r="P51" i="13"/>
  <c r="Q51" i="13" s="1"/>
  <c r="G52" i="13"/>
  <c r="K52" i="13"/>
  <c r="P52" i="13"/>
  <c r="Q52" i="13" s="1"/>
  <c r="G53" i="13"/>
  <c r="K53" i="13"/>
  <c r="P53" i="13"/>
  <c r="Q53" i="13" s="1"/>
  <c r="G54" i="13"/>
  <c r="K54" i="13"/>
  <c r="P54" i="13"/>
  <c r="Q54" i="13" s="1"/>
  <c r="G55" i="13"/>
  <c r="K55" i="13"/>
  <c r="P55" i="13"/>
  <c r="Q55" i="13" s="1"/>
  <c r="G56" i="13"/>
  <c r="H56" i="13"/>
  <c r="K56" i="13"/>
  <c r="P56" i="13"/>
  <c r="Q56" i="13" s="1"/>
  <c r="H13" i="2"/>
  <c r="E14" i="2" s="1"/>
  <c r="F20" i="2"/>
  <c r="F19" i="2"/>
  <c r="F18" i="2"/>
  <c r="F17" i="2"/>
  <c r="B29" i="2"/>
  <c r="N4" i="16" l="1"/>
  <c r="C4" i="16"/>
  <c r="J4" i="16" s="1"/>
  <c r="M4" i="16"/>
  <c r="O4" i="16" s="1"/>
  <c r="C5" i="16"/>
  <c r="J5" i="16" s="1"/>
  <c r="B42" i="16"/>
  <c r="H42" i="16" s="1"/>
  <c r="H43" i="16" s="1"/>
  <c r="H44" i="16" s="1"/>
  <c r="A41" i="16"/>
  <c r="B5" i="13"/>
  <c r="A5" i="13" s="1"/>
  <c r="N5" i="16" l="1"/>
  <c r="M5" i="16"/>
  <c r="O5" i="16" s="1"/>
  <c r="A42" i="16"/>
  <c r="B43" i="16"/>
  <c r="B6" i="13"/>
  <c r="A6" i="13" l="1"/>
  <c r="A43" i="16"/>
  <c r="B44" i="16"/>
  <c r="B7" i="13"/>
  <c r="M6" i="16" l="1"/>
  <c r="N6" i="16"/>
  <c r="C6" i="16"/>
  <c r="J6" i="16" s="1"/>
  <c r="C7" i="16"/>
  <c r="J7" i="16" s="1"/>
  <c r="A7" i="13"/>
  <c r="A44" i="16"/>
  <c r="B45" i="16"/>
  <c r="H45" i="16" s="1"/>
  <c r="H46" i="16" s="1"/>
  <c r="H47" i="16" s="1"/>
  <c r="B8" i="13"/>
  <c r="A8" i="13" s="1"/>
  <c r="M7" i="16" l="1"/>
  <c r="M8" i="16"/>
  <c r="O6" i="16"/>
  <c r="N8" i="16"/>
  <c r="N7" i="16"/>
  <c r="C8" i="16"/>
  <c r="J8" i="16" s="1"/>
  <c r="A45" i="16"/>
  <c r="B46" i="16"/>
  <c r="B9" i="13"/>
  <c r="O8" i="16" l="1"/>
  <c r="A9" i="13"/>
  <c r="O7" i="16"/>
  <c r="A46" i="16"/>
  <c r="B47" i="16"/>
  <c r="B10" i="13"/>
  <c r="A10" i="13" l="1"/>
  <c r="N9" i="16"/>
  <c r="N10" i="16"/>
  <c r="M9" i="16"/>
  <c r="C10" i="16"/>
  <c r="J10" i="16" s="1"/>
  <c r="M10" i="16"/>
  <c r="C9" i="16"/>
  <c r="J9" i="16" s="1"/>
  <c r="B48" i="16"/>
  <c r="H48" i="16" s="1"/>
  <c r="H49" i="16" s="1"/>
  <c r="H50" i="16" s="1"/>
  <c r="A47" i="16"/>
  <c r="B11" i="13"/>
  <c r="A11" i="13" l="1"/>
  <c r="O9" i="16"/>
  <c r="O10" i="16"/>
  <c r="B49" i="16"/>
  <c r="A48" i="16"/>
  <c r="B12" i="13"/>
  <c r="A12" i="13" s="1"/>
  <c r="C13" i="16" l="1"/>
  <c r="J13" i="16" s="1"/>
  <c r="M11" i="16"/>
  <c r="C12" i="16"/>
  <c r="J12" i="16" s="1"/>
  <c r="B50" i="16"/>
  <c r="A49" i="16"/>
  <c r="B13" i="13"/>
  <c r="A13" i="13" s="1"/>
  <c r="B51" i="16" l="1"/>
  <c r="H51" i="16" s="1"/>
  <c r="H52" i="16" s="1"/>
  <c r="H53" i="16" s="1"/>
  <c r="A50" i="16"/>
  <c r="B14" i="13"/>
  <c r="A14" i="13" s="1"/>
  <c r="N14" i="16" l="1"/>
  <c r="B52" i="16"/>
  <c r="A51" i="16"/>
  <c r="B15" i="13"/>
  <c r="A15" i="13" s="1"/>
  <c r="B53" i="16" l="1"/>
  <c r="A52" i="16"/>
  <c r="B16" i="13"/>
  <c r="A16" i="13" s="1"/>
  <c r="A53" i="16" l="1"/>
  <c r="B54" i="16"/>
  <c r="H54" i="16" s="1"/>
  <c r="H55" i="16" s="1"/>
  <c r="H56" i="16" s="1"/>
  <c r="B17" i="13"/>
  <c r="A17" i="13" s="1"/>
  <c r="B55" i="16" l="1"/>
  <c r="A54" i="16"/>
  <c r="B18" i="13"/>
  <c r="A18" i="13" s="1"/>
  <c r="A55" i="16" l="1"/>
  <c r="B56" i="16"/>
  <c r="B19" i="13"/>
  <c r="A19" i="13" s="1"/>
  <c r="A56" i="16" l="1"/>
  <c r="B57" i="16"/>
  <c r="H57" i="16" s="1"/>
  <c r="H58" i="16" s="1"/>
  <c r="H59" i="16" s="1"/>
  <c r="B20" i="13"/>
  <c r="A20" i="13" s="1"/>
  <c r="A57" i="16" l="1"/>
  <c r="B58" i="16"/>
  <c r="B21" i="13"/>
  <c r="A21" i="13" s="1"/>
  <c r="A58" i="16" l="1"/>
  <c r="B59" i="16"/>
  <c r="B22" i="13"/>
  <c r="A22" i="13" s="1"/>
  <c r="A59" i="16" l="1"/>
  <c r="B60" i="16"/>
  <c r="H60" i="16" s="1"/>
  <c r="H61" i="16" s="1"/>
  <c r="H62" i="16" s="1"/>
  <c r="B23" i="13"/>
  <c r="A23" i="13" s="1"/>
  <c r="B61" i="16" l="1"/>
  <c r="A60" i="16"/>
  <c r="B24" i="13"/>
  <c r="A24" i="13" s="1"/>
  <c r="B62" i="16" l="1"/>
  <c r="A61" i="16"/>
  <c r="B25" i="13"/>
  <c r="A25" i="13" s="1"/>
  <c r="B63" i="16" l="1"/>
  <c r="H63" i="16" s="1"/>
  <c r="H64" i="16" s="1"/>
  <c r="H65" i="16" s="1"/>
  <c r="A62" i="16"/>
  <c r="B26" i="13"/>
  <c r="A26" i="13" s="1"/>
  <c r="B64" i="16" l="1"/>
  <c r="A63" i="16"/>
  <c r="B27" i="13"/>
  <c r="A27" i="13" s="1"/>
  <c r="A64" i="16" l="1"/>
  <c r="B65" i="16"/>
  <c r="B28" i="13"/>
  <c r="A28" i="13" s="1"/>
  <c r="A65" i="16" l="1"/>
  <c r="B66" i="16"/>
  <c r="H66" i="16" s="1"/>
  <c r="H67" i="16" s="1"/>
  <c r="H68" i="16" s="1"/>
  <c r="H69" i="16" s="1"/>
  <c r="H70" i="16" s="1"/>
  <c r="H71" i="16" s="1"/>
  <c r="H72" i="16" s="1"/>
  <c r="H73" i="16" s="1"/>
  <c r="H74" i="16" s="1"/>
  <c r="H75" i="16" s="1"/>
  <c r="H76" i="16" s="1"/>
  <c r="H77" i="16" s="1"/>
  <c r="H78" i="16" s="1"/>
  <c r="H79" i="16" s="1"/>
  <c r="H80" i="16" s="1"/>
  <c r="H81" i="16" s="1"/>
  <c r="H82" i="16" s="1"/>
  <c r="H83" i="16" s="1"/>
  <c r="H84" i="16" s="1"/>
  <c r="H85" i="16" s="1"/>
  <c r="H86" i="16" s="1"/>
  <c r="B29" i="13"/>
  <c r="A29" i="13" s="1"/>
  <c r="A66" i="16" l="1"/>
  <c r="B67" i="16"/>
  <c r="B30" i="13"/>
  <c r="A30" i="13" s="1"/>
  <c r="A67" i="16" l="1"/>
  <c r="B68" i="16"/>
  <c r="B31" i="13"/>
  <c r="A31" i="13" s="1"/>
  <c r="B69" i="16" l="1"/>
  <c r="A68" i="16"/>
  <c r="B32" i="13"/>
  <c r="A32" i="13" s="1"/>
  <c r="A69" i="16" l="1"/>
  <c r="B70" i="16"/>
  <c r="B33" i="13"/>
  <c r="A33" i="13" s="1"/>
  <c r="B71" i="16" l="1"/>
  <c r="A70" i="16"/>
  <c r="B34" i="13"/>
  <c r="A34" i="13" s="1"/>
  <c r="B72" i="16" l="1"/>
  <c r="A71" i="16"/>
  <c r="B35" i="13"/>
  <c r="A35" i="13" s="1"/>
  <c r="A72" i="16" l="1"/>
  <c r="B73" i="16"/>
  <c r="B36" i="13"/>
  <c r="A36" i="13" s="1"/>
  <c r="B74" i="16" l="1"/>
  <c r="A73" i="16"/>
  <c r="B37" i="13"/>
  <c r="A37" i="13" s="1"/>
  <c r="B75" i="16" l="1"/>
  <c r="A74" i="16"/>
  <c r="B38" i="13"/>
  <c r="A38" i="13" s="1"/>
  <c r="A75" i="16" l="1"/>
  <c r="B76" i="16"/>
  <c r="B39" i="13"/>
  <c r="A39" i="13" s="1"/>
  <c r="J48" i="1"/>
  <c r="J13" i="1" s="1"/>
  <c r="L13" i="1" s="1"/>
  <c r="D12" i="7"/>
  <c r="B77" i="16" l="1"/>
  <c r="A76" i="16"/>
  <c r="B40" i="13"/>
  <c r="A40" i="13" s="1"/>
  <c r="B78" i="16" l="1"/>
  <c r="A77" i="16"/>
  <c r="B41" i="13"/>
  <c r="A41" i="13" s="1"/>
  <c r="B79" i="16" l="1"/>
  <c r="A78" i="16"/>
  <c r="B42" i="13"/>
  <c r="A42" i="13" s="1"/>
  <c r="B80" i="16" l="1"/>
  <c r="A79" i="16"/>
  <c r="B43" i="13"/>
  <c r="A43" i="13" s="1"/>
  <c r="B81" i="16" l="1"/>
  <c r="A80" i="16"/>
  <c r="B44" i="13"/>
  <c r="A44" i="13" s="1"/>
  <c r="B82" i="16" l="1"/>
  <c r="A81" i="16"/>
  <c r="B45" i="13"/>
  <c r="A45" i="13" s="1"/>
  <c r="B83" i="16" l="1"/>
  <c r="A82" i="16"/>
  <c r="B46" i="13"/>
  <c r="A46" i="13" s="1"/>
  <c r="B84" i="16" l="1"/>
  <c r="A83" i="16"/>
  <c r="B47" i="13"/>
  <c r="A47" i="13" s="1"/>
  <c r="B85" i="16" l="1"/>
  <c r="A84" i="16"/>
  <c r="B48" i="13"/>
  <c r="A48" i="13" s="1"/>
  <c r="B86" i="16" l="1"/>
  <c r="A85" i="16"/>
  <c r="B49" i="13"/>
  <c r="A49" i="13" s="1"/>
  <c r="A86" i="16" l="1"/>
  <c r="B87" i="16"/>
  <c r="H87" i="16" s="1"/>
  <c r="H88" i="16" s="1"/>
  <c r="H89" i="16" s="1"/>
  <c r="B50" i="13"/>
  <c r="A50" i="13" s="1"/>
  <c r="A87" i="16" l="1"/>
  <c r="B88" i="16"/>
  <c r="B51" i="13"/>
  <c r="A51" i="13" s="1"/>
  <c r="A88" i="16" l="1"/>
  <c r="B89" i="16"/>
  <c r="B52" i="13"/>
  <c r="A52" i="13" s="1"/>
  <c r="A89" i="16" l="1"/>
  <c r="B90" i="16"/>
  <c r="B53" i="13"/>
  <c r="A53" i="13" s="1"/>
  <c r="A90" i="16" l="1"/>
  <c r="B91" i="16"/>
  <c r="B54" i="13"/>
  <c r="A54" i="13" s="1"/>
  <c r="A91" i="16" l="1"/>
  <c r="B92" i="16"/>
  <c r="B55" i="13"/>
  <c r="A55" i="13" s="1"/>
  <c r="A92" i="16" l="1"/>
  <c r="B93" i="16"/>
  <c r="B56" i="13"/>
  <c r="A56" i="13" s="1"/>
  <c r="B94" i="16" l="1"/>
  <c r="A93" i="16"/>
  <c r="B57" i="13"/>
  <c r="A57" i="13" s="1"/>
  <c r="A94" i="16" l="1"/>
  <c r="B95" i="16"/>
  <c r="B58" i="13"/>
  <c r="A58" i="13" s="1"/>
  <c r="A95" i="16" l="1"/>
  <c r="B96" i="16"/>
  <c r="B59" i="13"/>
  <c r="A59" i="13" s="1"/>
  <c r="B97" i="16" l="1"/>
  <c r="A96" i="16"/>
  <c r="B60" i="13"/>
  <c r="A60" i="13" s="1"/>
  <c r="B98" i="16" l="1"/>
  <c r="A97" i="16"/>
  <c r="B61" i="13"/>
  <c r="A61" i="13" s="1"/>
  <c r="A98" i="16" l="1"/>
  <c r="B99" i="16"/>
  <c r="B62" i="13"/>
  <c r="A62" i="13" s="1"/>
  <c r="A99" i="16" l="1"/>
  <c r="B100" i="16"/>
  <c r="B63" i="13"/>
  <c r="A63" i="13" s="1"/>
  <c r="A100" i="16" l="1"/>
  <c r="B101" i="16"/>
  <c r="B64" i="13"/>
  <c r="A64" i="13" s="1"/>
  <c r="B102" i="16" l="1"/>
  <c r="A101" i="16"/>
  <c r="B65" i="13"/>
  <c r="A65" i="13" s="1"/>
  <c r="A102" i="16" l="1"/>
  <c r="B103" i="16"/>
  <c r="B66" i="13"/>
  <c r="A66" i="13" s="1"/>
  <c r="A103" i="16" l="1"/>
  <c r="B104" i="16"/>
  <c r="B67" i="13"/>
  <c r="A67" i="13" s="1"/>
  <c r="A104" i="16" l="1"/>
  <c r="B105" i="16"/>
  <c r="B68" i="13"/>
  <c r="A68" i="13" s="1"/>
  <c r="A105" i="16" l="1"/>
  <c r="B106" i="16"/>
  <c r="B69" i="13"/>
  <c r="A69" i="13" s="1"/>
  <c r="A106" i="16" l="1"/>
  <c r="B107" i="16"/>
  <c r="B70" i="13"/>
  <c r="A70" i="13" s="1"/>
  <c r="A107" i="16" l="1"/>
  <c r="B108" i="16"/>
  <c r="B71" i="13"/>
  <c r="A71" i="13" s="1"/>
  <c r="B109" i="16" l="1"/>
  <c r="A108" i="16"/>
  <c r="B72" i="13"/>
  <c r="A72" i="13" s="1"/>
  <c r="A109" i="16" l="1"/>
  <c r="B110" i="16"/>
  <c r="B73" i="13"/>
  <c r="A73" i="13" s="1"/>
  <c r="B111" i="16" l="1"/>
  <c r="A110" i="16"/>
  <c r="B74" i="13"/>
  <c r="A74" i="13" s="1"/>
  <c r="A111" i="16" l="1"/>
  <c r="B112" i="16"/>
  <c r="B75" i="13"/>
  <c r="A75" i="13" s="1"/>
  <c r="A112" i="16" l="1"/>
  <c r="B113" i="16"/>
  <c r="B76" i="13"/>
  <c r="A76" i="13" s="1"/>
  <c r="A113" i="16" l="1"/>
  <c r="B114" i="16"/>
  <c r="B77" i="13"/>
  <c r="A77" i="13" s="1"/>
  <c r="B115" i="16" l="1"/>
  <c r="A114" i="16"/>
  <c r="B78" i="13"/>
  <c r="A78" i="13" s="1"/>
  <c r="B116" i="16" l="1"/>
  <c r="A115" i="16"/>
  <c r="B79" i="13"/>
  <c r="A79" i="13" s="1"/>
  <c r="B117" i="16" l="1"/>
  <c r="A116" i="16"/>
  <c r="B80" i="13"/>
  <c r="A80" i="13" s="1"/>
  <c r="A117" i="16" l="1"/>
  <c r="B118" i="16"/>
  <c r="B81" i="13"/>
  <c r="A81" i="13" s="1"/>
  <c r="B119" i="16" l="1"/>
  <c r="A118" i="16"/>
  <c r="B82" i="13"/>
  <c r="A82" i="13" s="1"/>
  <c r="B120" i="16" l="1"/>
  <c r="A119" i="16"/>
  <c r="B83" i="13"/>
  <c r="A83" i="13" s="1"/>
  <c r="B121" i="16" l="1"/>
  <c r="A120" i="16"/>
  <c r="B84" i="13"/>
  <c r="A84" i="13" s="1"/>
  <c r="B122" i="16" l="1"/>
  <c r="A121" i="16"/>
  <c r="B85" i="13"/>
  <c r="A85" i="13" s="1"/>
  <c r="A122" i="16" l="1"/>
  <c r="B123" i="16"/>
  <c r="B86" i="13"/>
  <c r="B87" i="13" l="1"/>
  <c r="A86" i="13"/>
  <c r="A123" i="16"/>
  <c r="B124" i="16"/>
  <c r="A87" i="13" l="1"/>
  <c r="B88" i="13"/>
  <c r="B125" i="16"/>
  <c r="A124" i="16"/>
  <c r="A88" i="13" l="1"/>
  <c r="B89" i="13"/>
  <c r="A125" i="16"/>
  <c r="B126" i="16"/>
  <c r="A89" i="13" l="1"/>
  <c r="B90" i="13"/>
  <c r="A126" i="16"/>
  <c r="B127" i="16"/>
  <c r="A90" i="13" l="1"/>
  <c r="B91" i="13"/>
  <c r="B128" i="16"/>
  <c r="A127" i="16"/>
  <c r="B92" i="13" l="1"/>
  <c r="A91" i="13"/>
  <c r="B129" i="16"/>
  <c r="A128" i="16"/>
  <c r="A92" i="13" l="1"/>
  <c r="B93" i="13"/>
  <c r="B130" i="16"/>
  <c r="A129" i="16"/>
  <c r="A93" i="13" l="1"/>
  <c r="B94" i="13"/>
  <c r="B131" i="16"/>
  <c r="A130" i="16"/>
  <c r="A94" i="13" l="1"/>
  <c r="B95" i="13"/>
  <c r="A131" i="16"/>
  <c r="B132" i="16"/>
  <c r="B96" i="13" l="1"/>
  <c r="A95" i="13"/>
  <c r="A132" i="16"/>
  <c r="B133" i="16"/>
  <c r="A96" i="13" l="1"/>
  <c r="B97" i="13"/>
  <c r="A133" i="16"/>
  <c r="B134" i="16"/>
  <c r="B98" i="13" l="1"/>
  <c r="A97" i="13"/>
  <c r="B135" i="16"/>
  <c r="A134" i="16"/>
  <c r="A98" i="13" l="1"/>
  <c r="B99" i="13"/>
  <c r="A135" i="16"/>
  <c r="B136" i="16"/>
  <c r="A99" i="13" l="1"/>
  <c r="B100" i="13"/>
  <c r="A136" i="16"/>
  <c r="B137" i="16"/>
  <c r="A100" i="13" l="1"/>
  <c r="B101" i="13"/>
  <c r="B138" i="16"/>
  <c r="A137" i="16"/>
  <c r="B102" i="13" l="1"/>
  <c r="A101" i="13"/>
  <c r="A138" i="16"/>
  <c r="B139" i="16"/>
  <c r="B103" i="13" l="1"/>
  <c r="A102" i="13"/>
  <c r="A139" i="16"/>
  <c r="B140" i="16"/>
  <c r="A103" i="13" l="1"/>
  <c r="B104" i="13"/>
  <c r="A140" i="16"/>
  <c r="B141" i="16"/>
  <c r="A104" i="13" l="1"/>
  <c r="B105" i="13"/>
  <c r="B142" i="16"/>
  <c r="A141" i="16"/>
  <c r="B106" i="13" l="1"/>
  <c r="A105" i="13"/>
  <c r="A142" i="16"/>
  <c r="B143" i="16"/>
  <c r="A106" i="13" l="1"/>
  <c r="B107" i="13"/>
  <c r="A143" i="16"/>
  <c r="B144" i="16"/>
  <c r="A107" i="13" l="1"/>
  <c r="B108" i="13"/>
  <c r="A144" i="16"/>
  <c r="B145" i="16"/>
  <c r="B109" i="13" l="1"/>
  <c r="A108" i="13"/>
  <c r="A145" i="16"/>
  <c r="B146" i="16"/>
  <c r="A146" i="16" s="1"/>
  <c r="A109" i="13" l="1"/>
  <c r="B110" i="13"/>
  <c r="A110" i="13" l="1"/>
  <c r="B111" i="13"/>
  <c r="A111" i="13" l="1"/>
  <c r="B112" i="13"/>
  <c r="J36" i="1"/>
  <c r="J40" i="1" s="1"/>
  <c r="J12" i="1" s="1"/>
  <c r="B113" i="13" l="1"/>
  <c r="A112" i="13"/>
  <c r="L12" i="1"/>
  <c r="A113" i="13" l="1"/>
  <c r="B114" i="13"/>
  <c r="A114" i="13" l="1"/>
  <c r="B115" i="13"/>
  <c r="A115" i="13" l="1"/>
  <c r="B116" i="13"/>
  <c r="A116" i="13" l="1"/>
  <c r="B117" i="13"/>
  <c r="B118" i="13" l="1"/>
  <c r="A117" i="13"/>
  <c r="A118" i="13" l="1"/>
  <c r="B119" i="13"/>
  <c r="B120" i="13" l="1"/>
  <c r="A119" i="13"/>
  <c r="B121" i="13" l="1"/>
  <c r="A120" i="13"/>
  <c r="A121" i="13" l="1"/>
  <c r="B122" i="13"/>
  <c r="A122" i="13" l="1"/>
  <c r="B123" i="13"/>
  <c r="A123" i="13" l="1"/>
  <c r="B124" i="13"/>
  <c r="B125" i="13" l="1"/>
  <c r="A124" i="13"/>
  <c r="B126" i="13" l="1"/>
  <c r="A125" i="13"/>
  <c r="V6" i="13"/>
  <c r="V14" i="13"/>
  <c r="B30" i="2" s="1"/>
  <c r="V19" i="13"/>
  <c r="B14" i="2" s="1"/>
  <c r="D14" i="2" s="1"/>
  <c r="V21" i="13"/>
  <c r="V16" i="13"/>
  <c r="V20" i="13"/>
  <c r="V17" i="13"/>
  <c r="V18" i="13"/>
  <c r="V7" i="13"/>
  <c r="V9" i="13"/>
  <c r="V13" i="13"/>
  <c r="V11" i="13"/>
  <c r="V10" i="13"/>
  <c r="V8" i="13"/>
  <c r="V12" i="13"/>
  <c r="J23" i="1" l="1"/>
  <c r="D13" i="7"/>
  <c r="D14" i="7" s="1"/>
  <c r="J28" i="1" s="1"/>
  <c r="J32" i="1" s="1"/>
  <c r="L11" i="1" s="1"/>
  <c r="F14" i="2"/>
  <c r="F27" i="2" s="1"/>
  <c r="F33" i="2" s="1"/>
  <c r="D27" i="2"/>
  <c r="E29" i="2" s="1"/>
  <c r="A126" i="13"/>
  <c r="B127" i="13"/>
  <c r="F34" i="2" l="1"/>
  <c r="F35" i="2" s="1"/>
  <c r="D30" i="2"/>
  <c r="F36" i="2"/>
  <c r="A127" i="13"/>
  <c r="B128" i="13"/>
  <c r="B129" i="13" l="1"/>
  <c r="A128" i="13"/>
  <c r="F37" i="2"/>
  <c r="J22" i="1" s="1"/>
  <c r="J24" i="1" s="1"/>
  <c r="J10" i="1" s="1"/>
  <c r="L10" i="1" l="1"/>
  <c r="J14" i="1"/>
  <c r="L14" i="1" s="1"/>
  <c r="A129" i="13"/>
  <c r="B130" i="13"/>
  <c r="B131" i="13" l="1"/>
  <c r="A130" i="13"/>
  <c r="A131" i="13" l="1"/>
  <c r="B132" i="13"/>
  <c r="A132" i="13" l="1"/>
  <c r="B133" i="13"/>
  <c r="A133" i="13" l="1"/>
  <c r="B134" i="13"/>
  <c r="B135" i="13" l="1"/>
  <c r="A134" i="13"/>
  <c r="A135" i="13" l="1"/>
  <c r="B136" i="13"/>
  <c r="A136" i="13" l="1"/>
  <c r="B137" i="13"/>
  <c r="A137" i="13" l="1"/>
  <c r="B138" i="13"/>
  <c r="A138" i="13" l="1"/>
  <c r="B139" i="13"/>
  <c r="A139" i="13" l="1"/>
  <c r="B140" i="13"/>
  <c r="B141" i="13" l="1"/>
  <c r="A140" i="13"/>
  <c r="A141" i="13" l="1"/>
  <c r="B142" i="13"/>
  <c r="B143" i="13" l="1"/>
  <c r="A142" i="13"/>
  <c r="B144" i="13" l="1"/>
  <c r="A143" i="13"/>
  <c r="B145" i="13" l="1"/>
  <c r="A144" i="13"/>
  <c r="A145" i="13" l="1"/>
  <c r="B146" i="13"/>
  <c r="A146" i="13" l="1"/>
  <c r="C33" i="16"/>
  <c r="J33" i="16" s="1"/>
  <c r="N26" i="16"/>
  <c r="C37" i="16"/>
  <c r="J37" i="16" s="1"/>
  <c r="C38" i="16"/>
  <c r="J38" i="16" s="1"/>
  <c r="N12" i="16"/>
  <c r="M32" i="16"/>
  <c r="N27" i="16"/>
  <c r="N39" i="16"/>
  <c r="M27" i="16"/>
  <c r="O27" i="16" s="1"/>
  <c r="C34" i="16"/>
  <c r="J34" i="16" s="1"/>
  <c r="N29" i="16"/>
  <c r="M18" i="16"/>
  <c r="M15" i="16"/>
  <c r="C21" i="16"/>
  <c r="J21" i="16" s="1"/>
  <c r="N16" i="16"/>
  <c r="N37" i="16"/>
  <c r="N21" i="16"/>
  <c r="C32" i="16"/>
  <c r="J32" i="16" s="1"/>
  <c r="M22" i="16"/>
  <c r="O22" i="16" s="1"/>
  <c r="C23" i="16"/>
  <c r="J23" i="16" s="1"/>
  <c r="C28" i="16"/>
  <c r="J28" i="16" s="1"/>
  <c r="M23" i="16"/>
  <c r="C15" i="16"/>
  <c r="J15" i="16" s="1"/>
  <c r="M12" i="16"/>
  <c r="C29" i="16"/>
  <c r="J29" i="16" s="1"/>
  <c r="M28" i="16"/>
  <c r="N33" i="16"/>
  <c r="M16" i="16"/>
  <c r="C11" i="16"/>
  <c r="J11" i="16" s="1"/>
  <c r="M33" i="16"/>
  <c r="N32" i="16"/>
  <c r="N38" i="16"/>
  <c r="N15" i="16"/>
  <c r="C17" i="16"/>
  <c r="J17" i="16" s="1"/>
  <c r="M39" i="16"/>
  <c r="N17" i="16"/>
  <c r="N28" i="16"/>
  <c r="N11" i="16"/>
  <c r="O11" i="16" s="1"/>
  <c r="N22" i="16"/>
  <c r="M21" i="16"/>
  <c r="M34" i="16"/>
  <c r="O34" i="16" s="1"/>
  <c r="C39" i="16"/>
  <c r="J39" i="16" s="1"/>
  <c r="C24" i="16"/>
  <c r="J24" i="16" s="1"/>
  <c r="C27" i="16"/>
  <c r="J27" i="16" s="1"/>
  <c r="M13" i="16"/>
  <c r="N20" i="16"/>
  <c r="M26" i="16"/>
  <c r="O26" i="16" s="1"/>
  <c r="N19" i="16"/>
  <c r="C19" i="16"/>
  <c r="J19" i="16" s="1"/>
  <c r="M17" i="16"/>
  <c r="C25" i="16"/>
  <c r="J25" i="16" s="1"/>
  <c r="M37" i="16"/>
  <c r="M38" i="16"/>
  <c r="N31" i="16"/>
  <c r="C16" i="16"/>
  <c r="J16" i="16" s="1"/>
  <c r="C22" i="16"/>
  <c r="J22" i="16" s="1"/>
  <c r="N23" i="16"/>
  <c r="M19" i="16"/>
  <c r="O19" i="16" s="1"/>
  <c r="N34" i="16"/>
  <c r="C35" i="16"/>
  <c r="J35" i="16" s="1"/>
  <c r="M20" i="16"/>
  <c r="N13" i="16"/>
  <c r="C14" i="16"/>
  <c r="J14" i="16" s="1"/>
  <c r="N30" i="16"/>
  <c r="C30" i="16"/>
  <c r="J30" i="16" s="1"/>
  <c r="M24" i="16"/>
  <c r="M30" i="16"/>
  <c r="C31" i="16"/>
  <c r="J31" i="16" s="1"/>
  <c r="M35" i="16"/>
  <c r="O35" i="16" s="1"/>
  <c r="C26" i="16"/>
  <c r="J26" i="16" s="1"/>
  <c r="N18" i="16"/>
  <c r="N25" i="16"/>
  <c r="N35" i="16"/>
  <c r="M36" i="16"/>
  <c r="M14" i="16"/>
  <c r="O14" i="16" s="1"/>
  <c r="M29" i="16"/>
  <c r="C42" i="16"/>
  <c r="J42" i="16" s="1"/>
  <c r="N41" i="16"/>
  <c r="C36" i="16"/>
  <c r="J36" i="16" s="1"/>
  <c r="M31" i="16"/>
  <c r="O31" i="16" s="1"/>
  <c r="M41" i="16"/>
  <c r="O41" i="16" s="1"/>
  <c r="N36" i="16"/>
  <c r="N43" i="16"/>
  <c r="M25" i="16"/>
  <c r="O25" i="16" s="1"/>
  <c r="N40" i="16"/>
  <c r="C18" i="16"/>
  <c r="J18" i="16" s="1"/>
  <c r="C41" i="16"/>
  <c r="J41" i="16" s="1"/>
  <c r="M40" i="16"/>
  <c r="M42" i="16"/>
  <c r="N24" i="16"/>
  <c r="C20" i="16"/>
  <c r="J20" i="16" s="1"/>
  <c r="N44" i="16"/>
  <c r="M43" i="16"/>
  <c r="C40" i="16"/>
  <c r="J40" i="16" s="1"/>
  <c r="C43" i="16"/>
  <c r="J43" i="16" s="1"/>
  <c r="N42" i="16"/>
  <c r="M45" i="16"/>
  <c r="M44" i="16"/>
  <c r="C45" i="16"/>
  <c r="J45" i="16" s="1"/>
  <c r="N45" i="16"/>
  <c r="C44" i="16"/>
  <c r="J44" i="16" s="1"/>
  <c r="C47" i="16"/>
  <c r="J47" i="16" s="1"/>
  <c r="C46" i="16"/>
  <c r="J46" i="16" s="1"/>
  <c r="M46" i="16"/>
  <c r="M49" i="16"/>
  <c r="O49" i="16" s="1"/>
  <c r="M47" i="16"/>
  <c r="N47" i="16"/>
  <c r="N46" i="16"/>
  <c r="C49" i="16"/>
  <c r="J49" i="16" s="1"/>
  <c r="N49" i="16"/>
  <c r="C52" i="16"/>
  <c r="J52" i="16" s="1"/>
  <c r="M48" i="16"/>
  <c r="C48" i="16"/>
  <c r="J48" i="16" s="1"/>
  <c r="N50" i="16"/>
  <c r="N51" i="16"/>
  <c r="N48" i="16"/>
  <c r="M51" i="16"/>
  <c r="M52" i="16"/>
  <c r="N52" i="16"/>
  <c r="C51" i="16"/>
  <c r="J51" i="16" s="1"/>
  <c r="C50" i="16"/>
  <c r="J50" i="16" s="1"/>
  <c r="M50" i="16"/>
  <c r="M53" i="16"/>
  <c r="C53" i="16"/>
  <c r="J53" i="16" s="1"/>
  <c r="N53" i="16"/>
  <c r="C54" i="16"/>
  <c r="J54" i="16" s="1"/>
  <c r="N54" i="16"/>
  <c r="M54" i="16"/>
  <c r="O54" i="16" s="1"/>
  <c r="C55" i="16"/>
  <c r="J55" i="16" s="1"/>
  <c r="M55" i="16"/>
  <c r="O55" i="16" s="1"/>
  <c r="M56" i="16"/>
  <c r="O56" i="16" s="1"/>
  <c r="N55" i="16"/>
  <c r="N56" i="16"/>
  <c r="C56" i="16"/>
  <c r="J56" i="16" s="1"/>
  <c r="N57" i="16"/>
  <c r="M57" i="16"/>
  <c r="C57" i="16"/>
  <c r="J57" i="16" s="1"/>
  <c r="C58" i="16"/>
  <c r="J58" i="16" s="1"/>
  <c r="N58" i="16"/>
  <c r="M58" i="16"/>
  <c r="O58" i="16" s="1"/>
  <c r="M59" i="16"/>
  <c r="M60" i="16"/>
  <c r="N59" i="16"/>
  <c r="C59" i="16"/>
  <c r="J59" i="16" s="1"/>
  <c r="C62" i="16"/>
  <c r="J62" i="16" s="1"/>
  <c r="M61" i="16"/>
  <c r="C61" i="16"/>
  <c r="J61" i="16" s="1"/>
  <c r="N60" i="16"/>
  <c r="C60" i="16"/>
  <c r="J60" i="16" s="1"/>
  <c r="C63" i="16"/>
  <c r="J63" i="16" s="1"/>
  <c r="N62" i="16"/>
  <c r="N61" i="16"/>
  <c r="N63" i="16"/>
  <c r="M64" i="16"/>
  <c r="M62" i="16"/>
  <c r="M63" i="16"/>
  <c r="C64" i="16"/>
  <c r="J64" i="16" s="1"/>
  <c r="N64" i="16"/>
  <c r="M67" i="16"/>
  <c r="C66" i="16"/>
  <c r="J66" i="16" s="1"/>
  <c r="C65" i="16"/>
  <c r="J65" i="16" s="1"/>
  <c r="N67" i="16"/>
  <c r="M66" i="16"/>
  <c r="M65" i="16"/>
  <c r="N65" i="16"/>
  <c r="M68" i="16"/>
  <c r="C67" i="16"/>
  <c r="J67" i="16" s="1"/>
  <c r="C69" i="16"/>
  <c r="J69" i="16" s="1"/>
  <c r="N68" i="16"/>
  <c r="N66" i="16"/>
  <c r="C70" i="16"/>
  <c r="J70" i="16" s="1"/>
  <c r="N69" i="16"/>
  <c r="M70" i="16"/>
  <c r="C68" i="16"/>
  <c r="J68" i="16" s="1"/>
  <c r="M69" i="16"/>
  <c r="O69" i="16" s="1"/>
  <c r="N71" i="16"/>
  <c r="M71" i="16"/>
  <c r="O71" i="16" s="1"/>
  <c r="N70" i="16"/>
  <c r="C71" i="16"/>
  <c r="J71" i="16" s="1"/>
  <c r="C72" i="16"/>
  <c r="J72" i="16" s="1"/>
  <c r="C73" i="16"/>
  <c r="J73" i="16" s="1"/>
  <c r="M73" i="16"/>
  <c r="N72" i="16"/>
  <c r="M72" i="16"/>
  <c r="O72" i="16" s="1"/>
  <c r="N74" i="16"/>
  <c r="M76" i="16"/>
  <c r="M74" i="16"/>
  <c r="O74" i="16" s="1"/>
  <c r="C74" i="16"/>
  <c r="J74" i="16" s="1"/>
  <c r="N73" i="16"/>
  <c r="M75" i="16"/>
  <c r="M77" i="16"/>
  <c r="C75" i="16"/>
  <c r="J75" i="16" s="1"/>
  <c r="N75" i="16"/>
  <c r="C76" i="16"/>
  <c r="J76" i="16" s="1"/>
  <c r="N76" i="16"/>
  <c r="C77" i="16"/>
  <c r="J77" i="16" s="1"/>
  <c r="N77" i="16"/>
  <c r="M78" i="16"/>
  <c r="N78" i="16"/>
  <c r="C78" i="16"/>
  <c r="J78" i="16" s="1"/>
  <c r="M79" i="16"/>
  <c r="N79" i="16"/>
  <c r="C79" i="16"/>
  <c r="J79" i="16" s="1"/>
  <c r="C81" i="16"/>
  <c r="J81" i="16" s="1"/>
  <c r="M82" i="16"/>
  <c r="N80" i="16"/>
  <c r="M80" i="16"/>
  <c r="N81" i="16"/>
  <c r="C84" i="16"/>
  <c r="J84" i="16" s="1"/>
  <c r="C82" i="16"/>
  <c r="J82" i="16" s="1"/>
  <c r="M81" i="16"/>
  <c r="O81" i="16" s="1"/>
  <c r="C80" i="16"/>
  <c r="J80" i="16" s="1"/>
  <c r="C83" i="16"/>
  <c r="J83" i="16" s="1"/>
  <c r="M86" i="16"/>
  <c r="N82" i="16"/>
  <c r="M83" i="16"/>
  <c r="M85" i="16"/>
  <c r="N83" i="16"/>
  <c r="M84" i="16"/>
  <c r="N84" i="16"/>
  <c r="N85" i="16"/>
  <c r="C85" i="16"/>
  <c r="J85" i="16" s="1"/>
  <c r="M89" i="16"/>
  <c r="C86" i="16"/>
  <c r="J86" i="16" s="1"/>
  <c r="C88" i="16"/>
  <c r="J88" i="16" s="1"/>
  <c r="N86" i="16"/>
  <c r="C87" i="16"/>
  <c r="J87" i="16" s="1"/>
  <c r="N87" i="16"/>
  <c r="M87" i="16"/>
  <c r="M88" i="16"/>
  <c r="N89" i="16"/>
  <c r="N88" i="16"/>
  <c r="C89" i="16"/>
  <c r="J89" i="16" s="1"/>
  <c r="M90" i="16"/>
  <c r="N90" i="16"/>
  <c r="C90" i="16"/>
  <c r="J90" i="16" s="1"/>
  <c r="N93" i="16"/>
  <c r="C92" i="16"/>
  <c r="J92" i="16" s="1"/>
  <c r="C93" i="16"/>
  <c r="J93" i="16" s="1"/>
  <c r="M93" i="16"/>
  <c r="N92" i="16"/>
  <c r="M91" i="16"/>
  <c r="C91" i="16"/>
  <c r="J91" i="16" s="1"/>
  <c r="M92" i="16"/>
  <c r="N94" i="16"/>
  <c r="N91" i="16"/>
  <c r="N96" i="16"/>
  <c r="M94" i="16"/>
  <c r="O94" i="16" s="1"/>
  <c r="C94" i="16"/>
  <c r="J94" i="16" s="1"/>
  <c r="M95" i="16"/>
  <c r="C95" i="16"/>
  <c r="J95" i="16" s="1"/>
  <c r="N95" i="16"/>
  <c r="C97" i="16"/>
  <c r="J97" i="16" s="1"/>
  <c r="M96" i="16"/>
  <c r="C96" i="16"/>
  <c r="J96" i="16" s="1"/>
  <c r="M97" i="16"/>
  <c r="C98" i="16"/>
  <c r="J98" i="16" s="1"/>
  <c r="N98" i="16"/>
  <c r="N97" i="16"/>
  <c r="M98" i="16"/>
  <c r="O98" i="16" s="1"/>
  <c r="M99" i="16"/>
  <c r="O99" i="16" s="1"/>
  <c r="N100" i="16"/>
  <c r="C99" i="16"/>
  <c r="J99" i="16" s="1"/>
  <c r="C100" i="16"/>
  <c r="J100" i="16" s="1"/>
  <c r="M100" i="16"/>
  <c r="M101" i="16"/>
  <c r="N99" i="16"/>
  <c r="M103" i="16"/>
  <c r="C101" i="16"/>
  <c r="J101" i="16" s="1"/>
  <c r="N101" i="16"/>
  <c r="N104" i="16"/>
  <c r="C102" i="16"/>
  <c r="J102" i="16" s="1"/>
  <c r="C103" i="16"/>
  <c r="J103" i="16" s="1"/>
  <c r="M105" i="16"/>
  <c r="N103" i="16"/>
  <c r="M104" i="16"/>
  <c r="C104" i="16"/>
  <c r="J104" i="16" s="1"/>
  <c r="N102" i="16"/>
  <c r="M102" i="16"/>
  <c r="N105" i="16"/>
  <c r="C108" i="16"/>
  <c r="J108" i="16" s="1"/>
  <c r="C106" i="16"/>
  <c r="J106" i="16" s="1"/>
  <c r="N106" i="16"/>
  <c r="M106" i="16"/>
  <c r="O106" i="16" s="1"/>
  <c r="C105" i="16"/>
  <c r="J105" i="16" s="1"/>
  <c r="M107" i="16"/>
  <c r="C107" i="16"/>
  <c r="J107" i="16" s="1"/>
  <c r="N108" i="16"/>
  <c r="N107" i="16"/>
  <c r="M109" i="16"/>
  <c r="N111" i="16"/>
  <c r="M108" i="16"/>
  <c r="O108" i="16" s="1"/>
  <c r="C109" i="16"/>
  <c r="J109" i="16" s="1"/>
  <c r="N110" i="16"/>
  <c r="M111" i="16"/>
  <c r="O111" i="16" s="1"/>
  <c r="M110" i="16"/>
  <c r="O110" i="16" s="1"/>
  <c r="C110" i="16"/>
  <c r="J110" i="16" s="1"/>
  <c r="C111" i="16"/>
  <c r="J111" i="16" s="1"/>
  <c r="N109" i="16"/>
  <c r="C112" i="16"/>
  <c r="J112" i="16" s="1"/>
  <c r="M112" i="16"/>
  <c r="C113" i="16"/>
  <c r="J113" i="16" s="1"/>
  <c r="N112" i="16"/>
  <c r="M113" i="16"/>
  <c r="M116" i="16"/>
  <c r="N113" i="16"/>
  <c r="C115" i="16"/>
  <c r="J115" i="16" s="1"/>
  <c r="M115" i="16"/>
  <c r="M114" i="16"/>
  <c r="C114" i="16"/>
  <c r="J114" i="16" s="1"/>
  <c r="N115" i="16"/>
  <c r="C117" i="16"/>
  <c r="J117" i="16" s="1"/>
  <c r="N114" i="16"/>
  <c r="C116" i="16"/>
  <c r="J116" i="16" s="1"/>
  <c r="C118" i="16"/>
  <c r="J118" i="16" s="1"/>
  <c r="M119" i="16"/>
  <c r="M117" i="16"/>
  <c r="N118" i="16"/>
  <c r="N117" i="16"/>
  <c r="N116" i="16"/>
  <c r="M118" i="16"/>
  <c r="O118" i="16" s="1"/>
  <c r="C120" i="16"/>
  <c r="J120" i="16" s="1"/>
  <c r="C119" i="16"/>
  <c r="J119" i="16" s="1"/>
  <c r="N119" i="16"/>
  <c r="N122" i="16"/>
  <c r="M121" i="16"/>
  <c r="N120" i="16"/>
  <c r="C123" i="16"/>
  <c r="J123" i="16" s="1"/>
  <c r="N121" i="16"/>
  <c r="C121" i="16"/>
  <c r="J121" i="16" s="1"/>
  <c r="C124" i="16"/>
  <c r="J124" i="16" s="1"/>
  <c r="M122" i="16"/>
  <c r="M120" i="16"/>
  <c r="C122" i="16"/>
  <c r="J122" i="16" s="1"/>
  <c r="C126" i="16"/>
  <c r="J126" i="16" s="1"/>
  <c r="N125" i="16"/>
  <c r="M123" i="16"/>
  <c r="M124" i="16"/>
  <c r="N124" i="16"/>
  <c r="N123" i="16"/>
  <c r="C125" i="16"/>
  <c r="J125" i="16" s="1"/>
  <c r="M126" i="16"/>
  <c r="C128" i="16"/>
  <c r="J128" i="16" s="1"/>
  <c r="N127" i="16"/>
  <c r="M125" i="16"/>
  <c r="O125" i="16" s="1"/>
  <c r="N128" i="16"/>
  <c r="N126" i="16"/>
  <c r="C127" i="16"/>
  <c r="J127" i="16" s="1"/>
  <c r="M127" i="16"/>
  <c r="M128" i="16"/>
  <c r="M130" i="16"/>
  <c r="M129" i="16"/>
  <c r="N130" i="16"/>
  <c r="C129" i="16"/>
  <c r="J129" i="16" s="1"/>
  <c r="M134" i="16"/>
  <c r="N134" i="16"/>
  <c r="N129" i="16"/>
  <c r="C130" i="16"/>
  <c r="J130" i="16" s="1"/>
  <c r="N131" i="16"/>
  <c r="M131" i="16"/>
  <c r="N132" i="16"/>
  <c r="C132" i="16"/>
  <c r="J132" i="16" s="1"/>
  <c r="M132" i="16"/>
  <c r="O132" i="16" s="1"/>
  <c r="M133" i="16"/>
  <c r="C131" i="16"/>
  <c r="J131" i="16" s="1"/>
  <c r="N133" i="16"/>
  <c r="M136" i="16"/>
  <c r="C133" i="16"/>
  <c r="J133" i="16" s="1"/>
  <c r="C134" i="16"/>
  <c r="J134" i="16" s="1"/>
  <c r="C135" i="16"/>
  <c r="J135" i="16" s="1"/>
  <c r="C136" i="16"/>
  <c r="J136" i="16" s="1"/>
  <c r="N136" i="16"/>
  <c r="M135" i="16"/>
  <c r="N135" i="16"/>
  <c r="N137" i="16"/>
  <c r="N138" i="16"/>
  <c r="N140" i="16"/>
  <c r="C138" i="16"/>
  <c r="J138" i="16" s="1"/>
  <c r="M137" i="16"/>
  <c r="O137" i="16" s="1"/>
  <c r="M138" i="16"/>
  <c r="O138" i="16" s="1"/>
  <c r="C137" i="16"/>
  <c r="J137" i="16" s="1"/>
  <c r="M140" i="16"/>
  <c r="O140" i="16" s="1"/>
  <c r="C140" i="16"/>
  <c r="J140" i="16" s="1"/>
  <c r="C139" i="16"/>
  <c r="J139" i="16" s="1"/>
  <c r="M143" i="16"/>
  <c r="N139" i="16"/>
  <c r="N141" i="16"/>
  <c r="M142" i="16"/>
  <c r="M139" i="16"/>
  <c r="O139" i="16" s="1"/>
  <c r="M141" i="16"/>
  <c r="O141" i="16" s="1"/>
  <c r="C141" i="16"/>
  <c r="J141" i="16" s="1"/>
  <c r="C144" i="16"/>
  <c r="J144" i="16" s="1"/>
  <c r="N144" i="16"/>
  <c r="C142" i="16"/>
  <c r="J142" i="16" s="1"/>
  <c r="N142" i="16"/>
  <c r="C145" i="16"/>
  <c r="J145" i="16" s="1"/>
  <c r="N143" i="16"/>
  <c r="N146" i="16"/>
  <c r="C143" i="16"/>
  <c r="J143" i="16" s="1"/>
  <c r="M144" i="16"/>
  <c r="M145" i="16"/>
  <c r="C146" i="16"/>
  <c r="J146" i="16" s="1"/>
  <c r="N145" i="16"/>
  <c r="M146" i="16"/>
  <c r="O146" i="16" s="1"/>
  <c r="O86" i="16" l="1"/>
  <c r="O57" i="16"/>
  <c r="O87" i="16"/>
  <c r="O145" i="16"/>
  <c r="O39" i="16"/>
  <c r="O32" i="16"/>
  <c r="O116" i="16"/>
  <c r="O70" i="16"/>
  <c r="O21" i="16"/>
  <c r="O130" i="16"/>
  <c r="O102" i="16"/>
  <c r="O84" i="16"/>
  <c r="O80" i="16"/>
  <c r="O67" i="16"/>
  <c r="O44" i="16"/>
  <c r="O143" i="16"/>
  <c r="O135" i="16"/>
  <c r="O127" i="16"/>
  <c r="O85" i="16"/>
  <c r="O20" i="16"/>
  <c r="O15" i="16"/>
  <c r="O128" i="16"/>
  <c r="O96" i="16"/>
  <c r="O50" i="16"/>
  <c r="O136" i="16"/>
  <c r="O131" i="16"/>
  <c r="O104" i="16"/>
  <c r="O93" i="16"/>
  <c r="O18" i="16"/>
  <c r="O83" i="16"/>
  <c r="O46" i="16"/>
  <c r="O142" i="16"/>
  <c r="O61" i="16"/>
  <c r="O133" i="16"/>
  <c r="O65" i="16"/>
  <c r="O117" i="16"/>
  <c r="O66" i="16"/>
  <c r="O59" i="16"/>
  <c r="O45" i="16"/>
  <c r="O38" i="16"/>
  <c r="O124" i="16"/>
  <c r="O119" i="16"/>
  <c r="O95" i="16"/>
  <c r="O52" i="16"/>
  <c r="O36" i="16"/>
  <c r="O37" i="16"/>
  <c r="O33" i="16"/>
  <c r="O123" i="16"/>
  <c r="O82" i="16"/>
  <c r="O51" i="16"/>
  <c r="O121" i="16"/>
  <c r="O77" i="16"/>
  <c r="O97" i="16"/>
  <c r="O126" i="16"/>
  <c r="O88" i="16"/>
  <c r="O60" i="16"/>
  <c r="O43" i="16"/>
  <c r="O103" i="16"/>
  <c r="O28" i="16"/>
  <c r="O89" i="16"/>
  <c r="O122" i="16"/>
  <c r="O101" i="16"/>
  <c r="O92" i="16"/>
  <c r="O63" i="16"/>
  <c r="O48" i="16"/>
  <c r="O12" i="16"/>
  <c r="O113" i="16"/>
  <c r="O90" i="16"/>
  <c r="O53" i="16"/>
  <c r="O29" i="16"/>
  <c r="O16" i="16"/>
  <c r="O120" i="16"/>
  <c r="O79" i="16"/>
  <c r="O114" i="16"/>
  <c r="O100" i="16"/>
  <c r="O62" i="16"/>
  <c r="O42" i="16"/>
  <c r="O30" i="16"/>
  <c r="O13" i="16"/>
  <c r="O47" i="16"/>
  <c r="O112" i="16"/>
  <c r="J151" i="16"/>
  <c r="O75" i="16"/>
  <c r="O68" i="16"/>
  <c r="O105" i="16"/>
  <c r="O76" i="16"/>
  <c r="J149" i="16"/>
  <c r="O73" i="16"/>
  <c r="O17" i="16"/>
  <c r="O144" i="16"/>
  <c r="O109" i="16"/>
  <c r="O134" i="16"/>
  <c r="O129" i="16"/>
  <c r="O115" i="16"/>
  <c r="O107" i="16"/>
  <c r="O91" i="16"/>
  <c r="O78" i="16"/>
  <c r="O64" i="16"/>
  <c r="O40" i="16"/>
  <c r="O24" i="16"/>
  <c r="O23" i="16"/>
  <c r="K32" i="16"/>
  <c r="K37" i="16"/>
  <c r="K16" i="16"/>
  <c r="K17" i="16"/>
  <c r="K12" i="16"/>
  <c r="K9" i="16"/>
  <c r="K5" i="16"/>
  <c r="K26" i="16"/>
  <c r="K34" i="16"/>
  <c r="K6" i="16"/>
  <c r="K28" i="16"/>
  <c r="K33" i="16"/>
  <c r="K27" i="16"/>
  <c r="K11" i="16"/>
  <c r="K24" i="16"/>
  <c r="K10" i="16"/>
  <c r="K23" i="16"/>
  <c r="K13" i="16"/>
  <c r="K21" i="16"/>
  <c r="K20" i="16"/>
  <c r="K39" i="16"/>
  <c r="K15" i="16"/>
  <c r="K22" i="16"/>
  <c r="K31" i="16"/>
  <c r="K18" i="16"/>
  <c r="K19" i="16"/>
  <c r="K30" i="16"/>
  <c r="K36" i="16"/>
  <c r="K8" i="16"/>
  <c r="K38" i="16"/>
  <c r="K14" i="16"/>
  <c r="K35" i="16"/>
  <c r="K4" i="16"/>
  <c r="K42" i="16"/>
  <c r="K40" i="16"/>
  <c r="K7" i="16"/>
  <c r="K41" i="16"/>
  <c r="K29" i="16"/>
  <c r="K3" i="16"/>
  <c r="K25" i="16"/>
  <c r="K43" i="16"/>
  <c r="K44" i="16"/>
  <c r="K45" i="16"/>
  <c r="K46" i="16"/>
  <c r="K47" i="16"/>
  <c r="K49" i="16"/>
  <c r="K51" i="16"/>
  <c r="K48" i="16"/>
  <c r="K50" i="16"/>
  <c r="K53" i="16"/>
  <c r="K52" i="16"/>
  <c r="K54" i="16"/>
  <c r="K55" i="16"/>
  <c r="K57" i="16"/>
  <c r="K56" i="16"/>
  <c r="K58" i="16"/>
  <c r="K59" i="16"/>
  <c r="K60" i="16"/>
  <c r="K61" i="16"/>
  <c r="K62" i="16"/>
  <c r="K63" i="16"/>
  <c r="K64" i="16"/>
  <c r="K65" i="16"/>
  <c r="K66" i="16"/>
  <c r="K67" i="16"/>
  <c r="K68" i="16"/>
  <c r="K69" i="16"/>
  <c r="K72" i="16"/>
  <c r="K70" i="16"/>
  <c r="K71" i="16"/>
  <c r="K73" i="16"/>
  <c r="K74" i="16"/>
  <c r="K75" i="16"/>
  <c r="K77" i="16"/>
  <c r="K78" i="16"/>
  <c r="K76" i="16"/>
  <c r="K79" i="16"/>
  <c r="K82" i="16"/>
  <c r="K80" i="16"/>
  <c r="K81" i="16"/>
  <c r="K83" i="16"/>
  <c r="K84" i="16"/>
  <c r="K85" i="16"/>
  <c r="K86" i="16"/>
  <c r="K89" i="16"/>
  <c r="K87" i="16"/>
  <c r="K90" i="16"/>
  <c r="K88" i="16"/>
  <c r="K91" i="16"/>
  <c r="K92" i="16"/>
  <c r="K93" i="16"/>
  <c r="K94" i="16"/>
  <c r="K95" i="16"/>
  <c r="K96" i="16"/>
  <c r="K97" i="16"/>
  <c r="K98" i="16"/>
  <c r="K99" i="16"/>
  <c r="K101" i="16"/>
  <c r="K102" i="16"/>
  <c r="K100" i="16"/>
  <c r="K103" i="16"/>
  <c r="K104" i="16"/>
  <c r="K106" i="16"/>
  <c r="K105" i="16"/>
  <c r="K107" i="16"/>
  <c r="K108" i="16"/>
  <c r="K110" i="16"/>
  <c r="K109" i="16"/>
  <c r="K113" i="16"/>
  <c r="K111" i="16"/>
  <c r="K112" i="16"/>
  <c r="K115" i="16"/>
  <c r="K116" i="16"/>
  <c r="K114" i="16"/>
  <c r="K117" i="16"/>
  <c r="K118" i="16"/>
  <c r="K120" i="16"/>
  <c r="K119" i="16"/>
  <c r="K122" i="16"/>
  <c r="K121" i="16"/>
  <c r="K123" i="16"/>
  <c r="K124" i="16"/>
  <c r="K126" i="16"/>
  <c r="K125" i="16"/>
  <c r="K128" i="16"/>
  <c r="K130" i="16"/>
  <c r="K127" i="16"/>
  <c r="K129" i="16"/>
  <c r="K132" i="16"/>
  <c r="K131" i="16"/>
  <c r="K134" i="16"/>
  <c r="K133" i="16"/>
  <c r="K135" i="16"/>
  <c r="K136" i="16"/>
  <c r="K138" i="16"/>
  <c r="K137" i="16"/>
  <c r="K139" i="16"/>
  <c r="K140" i="16"/>
  <c r="K144" i="16"/>
  <c r="K141" i="16"/>
  <c r="K142" i="16"/>
  <c r="K143" i="16"/>
  <c r="K145" i="16"/>
  <c r="K146" i="16"/>
  <c r="K151" i="16" l="1"/>
  <c r="O149" i="16"/>
  <c r="Q149" i="16" s="1"/>
  <c r="K152" i="16"/>
  <c r="K149" i="16"/>
  <c r="L149" i="16" s="1"/>
  <c r="O151" i="16"/>
  <c r="Q151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Sarah.Jankowski</author>
  </authors>
  <commentList>
    <comment ref="H8" authorId="0" shapeId="0" xr:uid="{E50F631D-5760-4242-8D0C-A336F838D5DF}">
      <text>
        <r>
          <rPr>
            <sz val="9"/>
            <color indexed="81"/>
            <rFont val="Tahoma"/>
            <family val="2"/>
          </rPr>
          <t>Fuel page is not up dated from prior application</t>
        </r>
      </text>
    </comment>
    <comment ref="B14" authorId="0" shapeId="0" xr:uid="{308A847A-1607-4A52-8433-0048B5A250D9}">
      <text>
        <r>
          <rPr>
            <sz val="9"/>
            <color indexed="81"/>
            <rFont val="Tahoma"/>
            <family val="2"/>
          </rPr>
          <t>Actual Mcf Purchases for 12 months ended taken from Usage thru City Gate</t>
        </r>
      </text>
    </comment>
    <comment ref="E14" authorId="0" shapeId="0" xr:uid="{FE498E8E-0CF3-4A72-B5B7-A0CDBF380C44}">
      <text>
        <r>
          <rPr>
            <sz val="9"/>
            <color indexed="81"/>
            <rFont val="Tahoma"/>
            <family val="2"/>
          </rPr>
          <t>From Fuel page</t>
        </r>
      </text>
    </comment>
  </commentList>
</comments>
</file>

<file path=xl/sharedStrings.xml><?xml version="1.0" encoding="utf-8"?>
<sst xmlns="http://schemas.openxmlformats.org/spreadsheetml/2006/main" count="450" uniqueCount="219">
  <si>
    <t>SCHEDULE I</t>
  </si>
  <si>
    <t>GAS COST RECOVERY RATE SUMMARY</t>
  </si>
  <si>
    <t>Component</t>
  </si>
  <si>
    <t>Unit</t>
  </si>
  <si>
    <t>Amount</t>
  </si>
  <si>
    <t>$/Mcf</t>
  </si>
  <si>
    <t>Refund Adjustment (RA)</t>
  </si>
  <si>
    <t>Actual Adjustment (AA)</t>
  </si>
  <si>
    <t>Balance Adjustment (BA)</t>
  </si>
  <si>
    <t>Gas Cost Recovery Rate (GCR)</t>
  </si>
  <si>
    <t>A. EXPECTED GAS COST CALCULATION</t>
  </si>
  <si>
    <t>Total Expected Gas Cost (Sch II)</t>
  </si>
  <si>
    <t>Expected Gas Cost</t>
  </si>
  <si>
    <t>B. REFUND ADJUSTMENT CALCULATION</t>
  </si>
  <si>
    <t>Supplier Refund Adjustment for Reporting Period (Sch III)</t>
  </si>
  <si>
    <t>+Previous Quarter Supplier Refund Adjustment</t>
  </si>
  <si>
    <t>+Second Previous Quarter Supplier Refund Adjustment</t>
  </si>
  <si>
    <t>+Third Previous Quarter Supplier Refund Adjustment</t>
  </si>
  <si>
    <t>=Refund Adjustment (RA)</t>
  </si>
  <si>
    <t>$ Mcf</t>
  </si>
  <si>
    <t>C. ACTUAL ADJUSTMENT CALCULATION</t>
  </si>
  <si>
    <t>Actual Adjustment for the Reporting Period (Sch IV)</t>
  </si>
  <si>
    <t>+Previous Quarter Reported Actual Adjustment</t>
  </si>
  <si>
    <t>+Second Previous Quarter Reported Actual Adjustment</t>
  </si>
  <si>
    <t>+Third Previous Quarter Reported Actual Adjustment</t>
  </si>
  <si>
    <t>=Actual Adjustment (AA)</t>
  </si>
  <si>
    <t>D. BALANCE ADJUSTMENT CALCULATION</t>
  </si>
  <si>
    <t>Balance Adjustment for the Reporting Period (Sch V)</t>
  </si>
  <si>
    <t>+Previous Quarter Reported Balance Adjustment</t>
  </si>
  <si>
    <t>+Second Previous Quarter Reported Balance Adjustment</t>
  </si>
  <si>
    <t>+Third Previous Quarter Reported Balance Adjustment</t>
  </si>
  <si>
    <t>=Balance Adjustment (BA)</t>
  </si>
  <si>
    <t>SCHEDULE II</t>
  </si>
  <si>
    <t>EXPECTED GAS COST</t>
  </si>
  <si>
    <t xml:space="preserve">Actual Mcf Purchases for 12 months ended </t>
  </si>
  <si>
    <t>(1)</t>
  </si>
  <si>
    <t>(2)</t>
  </si>
  <si>
    <t>(3)</t>
  </si>
  <si>
    <t>(4)</t>
  </si>
  <si>
    <t>(5)</t>
  </si>
  <si>
    <t>(6)</t>
  </si>
  <si>
    <t>Btu</t>
  </si>
  <si>
    <t>(4) x (5)</t>
  </si>
  <si>
    <t>Supplier</t>
  </si>
  <si>
    <t>Dth</t>
  </si>
  <si>
    <t>Conversion Factor</t>
  </si>
  <si>
    <t>Mcf</t>
  </si>
  <si>
    <t>Rate</t>
  </si>
  <si>
    <t>Cost</t>
  </si>
  <si>
    <t>Totals</t>
  </si>
  <si>
    <t xml:space="preserve">Line loss for 12 months ended </t>
  </si>
  <si>
    <t>is based on purchases of</t>
  </si>
  <si>
    <t>and sales of</t>
  </si>
  <si>
    <t>Mcf.</t>
  </si>
  <si>
    <t>Total Expected Cost of Purchases (6)</t>
  </si>
  <si>
    <t>/ Mcf Purchases (4)</t>
  </si>
  <si>
    <t>= Average Expected Cost Per Mcf Purchased</t>
  </si>
  <si>
    <t>x Allowable Mcf Purchases (must not exceed Mcf sales / .95)</t>
  </si>
  <si>
    <t>= Total Expected Gas Cost (to Schedule IA)</t>
  </si>
  <si>
    <t>$</t>
  </si>
  <si>
    <t>= Difference</t>
  </si>
  <si>
    <t>SUPPLIER REFUND ADJUSTMENT</t>
  </si>
  <si>
    <t>Description</t>
  </si>
  <si>
    <t>Supplier Refunds Received during 2 Month Period</t>
  </si>
  <si>
    <t>Interest Factor (90 Day Commercial Paper Rate)</t>
  </si>
  <si>
    <t>Refunds Including Interest</t>
  </si>
  <si>
    <t>Divided by 12 Month Projected Sales Ended</t>
  </si>
  <si>
    <t>Current Supplier Refund Adjustment</t>
  </si>
  <si>
    <t>SCHEDULE III</t>
  </si>
  <si>
    <t>/Sales for the 12 months ended</t>
  </si>
  <si>
    <t>Expected Gas Cost (EGC)</t>
  </si>
  <si>
    <t>Rates to be effective for service rendered from</t>
  </si>
  <si>
    <t>Page 1</t>
  </si>
  <si>
    <t>QUARTERLY REPORT OF GAS COST</t>
  </si>
  <si>
    <t>RECOVERY RATE CALCULATION</t>
  </si>
  <si>
    <t>Date Filed:</t>
  </si>
  <si>
    <t>Date Rates to be Effective:</t>
  </si>
  <si>
    <t xml:space="preserve">  </t>
  </si>
  <si>
    <t>Reporting Period is Calendar Quarter Ended:</t>
  </si>
  <si>
    <t>2023-00186</t>
  </si>
  <si>
    <t>2023-00282</t>
  </si>
  <si>
    <t xml:space="preserve">Case Which is in Effect during period: </t>
  </si>
  <si>
    <t>2022-00411</t>
  </si>
  <si>
    <t>2023-00065</t>
  </si>
  <si>
    <t>Purchase Cost</t>
  </si>
  <si>
    <t>(a)</t>
  </si>
  <si>
    <t>Input</t>
  </si>
  <si>
    <t>Usage Purchased</t>
  </si>
  <si>
    <t>(b)</t>
  </si>
  <si>
    <t>dth</t>
  </si>
  <si>
    <t>Usage Thru City Gate</t>
  </si>
  <si>
    <t>(c)</t>
  </si>
  <si>
    <t>Storage Injection/(Withdrawls)</t>
  </si>
  <si>
    <t>(d)</t>
  </si>
  <si>
    <t>(b-c)</t>
  </si>
  <si>
    <t>Unit Cost of Purchased Gas</t>
  </si>
  <si>
    <t>(e)</t>
  </si>
  <si>
    <t>(a/b)</t>
  </si>
  <si>
    <t>$/dth</t>
  </si>
  <si>
    <t>Prior month balance - Costs</t>
  </si>
  <si>
    <t>(f)</t>
  </si>
  <si>
    <t>(from prior month)</t>
  </si>
  <si>
    <t>Plus: Injections</t>
  </si>
  <si>
    <t>(g)</t>
  </si>
  <si>
    <t>if (d&gt;0), then (d x e)</t>
  </si>
  <si>
    <t>Less: Withdrawal</t>
  </si>
  <si>
    <t>(h)</t>
  </si>
  <si>
    <t>if (d&lt;0), then (d x (f / j) )</t>
  </si>
  <si>
    <t>End month balance - Costs</t>
  </si>
  <si>
    <t>(i)</t>
  </si>
  <si>
    <t>(f + g + h)</t>
  </si>
  <si>
    <t>Prior month balance - Gas</t>
  </si>
  <si>
    <t>(j)</t>
  </si>
  <si>
    <t>(k)</t>
  </si>
  <si>
    <t>if (d&gt;0), then (d)</t>
  </si>
  <si>
    <t>(l)</t>
  </si>
  <si>
    <t>if (d&lt;0), then (d)</t>
  </si>
  <si>
    <t>End month balance - Gas</t>
  </si>
  <si>
    <t>(m)</t>
  </si>
  <si>
    <t>Purchase Cost inlcuding storage</t>
  </si>
  <si>
    <t>(n)</t>
  </si>
  <si>
    <t>Purchase Cost excluding storage</t>
  </si>
  <si>
    <t>(o)</t>
  </si>
  <si>
    <t>Usage Purchased (for sale)</t>
  </si>
  <si>
    <t>(p)</t>
  </si>
  <si>
    <t>(q)</t>
  </si>
  <si>
    <t>Actual Sales</t>
  </si>
  <si>
    <t xml:space="preserve">(r) </t>
  </si>
  <si>
    <t>5% Line Loss Limiter</t>
  </si>
  <si>
    <t>(s)</t>
  </si>
  <si>
    <t>formula</t>
  </si>
  <si>
    <t>Allowable Total Sales (5% limit)</t>
  </si>
  <si>
    <t>(t)</t>
  </si>
  <si>
    <t>Unit Cost of Gas (Invoiced)</t>
  </si>
  <si>
    <t>(u)</t>
  </si>
  <si>
    <t>Unit Cost of Gas (exclude storage)</t>
  </si>
  <si>
    <t>(v)</t>
  </si>
  <si>
    <t>(o / t)</t>
  </si>
  <si>
    <t>EGC in Effect for month</t>
  </si>
  <si>
    <t>(w)</t>
  </si>
  <si>
    <t>(x)</t>
  </si>
  <si>
    <t>(v - w)</t>
  </si>
  <si>
    <t>(y)</t>
  </si>
  <si>
    <t>Monthly cost difference</t>
  </si>
  <si>
    <t>(z)</t>
  </si>
  <si>
    <t>(x * y)</t>
  </si>
  <si>
    <t>Total cost difference (Month 1 + Month 2 + Month 3)</t>
  </si>
  <si>
    <t>Sales for 12 months ended</t>
  </si>
  <si>
    <t>Current Quarter AA</t>
  </si>
  <si>
    <t>End Balance</t>
  </si>
  <si>
    <t>Storage bank</t>
  </si>
  <si>
    <t>mcf</t>
  </si>
  <si>
    <t>$/mcf</t>
  </si>
  <si>
    <t>dth to Mcf</t>
  </si>
  <si>
    <t>Valley Gas, Inc.</t>
  </si>
  <si>
    <t>Approved in Case No.</t>
  </si>
  <si>
    <t>x</t>
  </si>
  <si>
    <t>Current Case</t>
  </si>
  <si>
    <t>Prior Case</t>
  </si>
  <si>
    <t>Difference</t>
  </si>
  <si>
    <t>Reporting Period used in the calculations</t>
  </si>
  <si>
    <t>Constellation Energy</t>
  </si>
  <si>
    <t>From fuel page</t>
  </si>
  <si>
    <t>Overall $$$ per Mcf</t>
  </si>
  <si>
    <t>Total Usage</t>
  </si>
  <si>
    <t>Total Gas Cost</t>
  </si>
  <si>
    <t>Inventory Volume</t>
  </si>
  <si>
    <t>Transportation Cost</t>
  </si>
  <si>
    <t>Monthly Gas Cost</t>
  </si>
  <si>
    <t>Usage Pur</t>
  </si>
  <si>
    <t>Purchases</t>
  </si>
  <si>
    <t>Industrial Revenue</t>
  </si>
  <si>
    <t>Industrial Usage</t>
  </si>
  <si>
    <t>Total Resid &amp; Comm Revenue</t>
  </si>
  <si>
    <t>Total Resid &amp; Comm Usage</t>
  </si>
  <si>
    <t>Commerical Revenue</t>
  </si>
  <si>
    <t>Commerical Usage</t>
  </si>
  <si>
    <t>Residential Revenue</t>
  </si>
  <si>
    <t>Residential Usage</t>
  </si>
  <si>
    <t>Date</t>
  </si>
  <si>
    <t>Sales</t>
  </si>
  <si>
    <t>VLOOKUP Value</t>
  </si>
  <si>
    <t>12 month period ended</t>
  </si>
  <si>
    <t>Reporting period Totals</t>
  </si>
  <si>
    <t>12 month period beginning</t>
  </si>
  <si>
    <t>GCR in Effect</t>
  </si>
  <si>
    <t>Case number approving rate</t>
  </si>
  <si>
    <t>2018-00409</t>
  </si>
  <si>
    <t>2019-00094</t>
  </si>
  <si>
    <t>2019-00203</t>
  </si>
  <si>
    <t>2019-00344</t>
  </si>
  <si>
    <t>2019-00431</t>
  </si>
  <si>
    <t>2020-00065</t>
  </si>
  <si>
    <t>2020-00164</t>
  </si>
  <si>
    <t>2020-00286</t>
  </si>
  <si>
    <t>2020-00389</t>
  </si>
  <si>
    <t>2021-00093</t>
  </si>
  <si>
    <t>2021-00200</t>
  </si>
  <si>
    <t>2021-00344</t>
  </si>
  <si>
    <t>2021-00435</t>
  </si>
  <si>
    <t>2022-00055</t>
  </si>
  <si>
    <t>2022-00149</t>
  </si>
  <si>
    <t>2022-00303</t>
  </si>
  <si>
    <t>2023-00385</t>
  </si>
  <si>
    <t>2024-00175</t>
  </si>
  <si>
    <t>Gas Cost Revenue</t>
  </si>
  <si>
    <t>Inventory Volume passed thru</t>
  </si>
  <si>
    <t>Revenue from Data Sheet</t>
  </si>
  <si>
    <t>Reporting Period ended used for calculation</t>
  </si>
  <si>
    <t>(n / 1.03)</t>
  </si>
  <si>
    <t>1 dth = 0.98 mcf</t>
  </si>
  <si>
    <t>1 Mcf = 1.03 dth</t>
  </si>
  <si>
    <t>Could include Base</t>
  </si>
  <si>
    <t>(n + (-1*( g + h ) ) )</t>
  </si>
  <si>
    <t>[ If W then n &lt; o, if I then n &gt; o ]</t>
  </si>
  <si>
    <t>If (s) = LIMIT, then (q x 0.95)</t>
  </si>
  <si>
    <t>(a / ( b / 1.03)</t>
  </si>
  <si>
    <t>EGC in Effect</t>
  </si>
  <si>
    <t>2025-00389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</si>
</sst>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_);[Red]\(&quot;$&quot;#,##0.0000\)"/>
    <numFmt numFmtId="165" formatCode="mmmm\ d\,\ yyyy"/>
    <numFmt numFmtId="166" formatCode="_(* #,##0_);_(* \(#,##0\);_(* &quot;-&quot;??_);_(@_)"/>
    <numFmt numFmtId="167" formatCode="_(* #,##0.0_);_(* \(#,##0.0\);_(* &quot;-&quot;??_);_(@_)"/>
    <numFmt numFmtId="168" formatCode="[$-409]mmmm\ d\,\ yyyy;@"/>
    <numFmt numFmtId="169" formatCode="[$-409]mmm\-yy;@"/>
    <numFmt numFmtId="170" formatCode="_(&quot;$&quot;* #,##0.0000_);_(&quot;$&quot;* \(#,##0.0000\);_(&quot;$&quot;* &quot;-&quot;??_);_(@_)"/>
    <numFmt numFmtId="171" formatCode="_(&quot;$&quot;* #,##0.000_);_(&quot;$&quot;* \(#,##0.000\);_(&quot;$&quot;* &quot;-&quot;??_);_(@_)"/>
    <numFmt numFmtId="172" formatCode="0.0000_);\(0.0000\)"/>
    <numFmt numFmtId="173" formatCode="mmm\ yy;@"/>
    <numFmt numFmtId="174" formatCode="#,##0.0000_);\(#,##0.0000\)"/>
    <numFmt numFmtId="175" formatCode="mmmm;@"/>
    <numFmt numFmtId="176" formatCode="0.0000"/>
    <numFmt numFmtId="177" formatCode="_(* #,##0.0_);_(* \(#,##0.0\);_(* &quot;-&quot;?_);_(@_)"/>
  </numFmts>
  <fonts count="2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1.5"/>
      <name val="Arial Narrow"/>
      <family val="2"/>
    </font>
    <font>
      <sz val="11.5"/>
      <name val="ZapfCalligr BT"/>
      <family val="1"/>
    </font>
    <font>
      <b/>
      <sz val="11.5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ZapfCalligr BT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9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4" fontId="15" fillId="0" borderId="0" applyFont="0" applyFill="0" applyBorder="0" applyAlignment="0" applyProtection="0"/>
    <xf numFmtId="0" fontId="3" fillId="0" borderId="0"/>
    <xf numFmtId="0" fontId="5" fillId="0" borderId="0"/>
    <xf numFmtId="4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31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164" fontId="7" fillId="0" borderId="0" xfId="0" applyNumberFormat="1" applyFont="1"/>
    <xf numFmtId="0" fontId="7" fillId="0" borderId="1" xfId="0" applyFont="1" applyBorder="1"/>
    <xf numFmtId="0" fontId="7" fillId="0" borderId="1" xfId="0" quotePrefix="1" applyFont="1" applyBorder="1" applyAlignment="1">
      <alignment horizontal="center"/>
    </xf>
    <xf numFmtId="164" fontId="7" fillId="0" borderId="1" xfId="0" applyNumberFormat="1" applyFont="1" applyBorder="1"/>
    <xf numFmtId="0" fontId="7" fillId="0" borderId="2" xfId="0" applyFont="1" applyBorder="1"/>
    <xf numFmtId="8" fontId="7" fillId="0" borderId="0" xfId="0" applyNumberFormat="1" applyFont="1"/>
    <xf numFmtId="0" fontId="7" fillId="0" borderId="1" xfId="0" quotePrefix="1" applyFont="1" applyBorder="1"/>
    <xf numFmtId="43" fontId="7" fillId="0" borderId="1" xfId="1" applyFont="1" applyBorder="1"/>
    <xf numFmtId="0" fontId="7" fillId="0" borderId="0" xfId="0" quotePrefix="1" applyFont="1"/>
    <xf numFmtId="166" fontId="7" fillId="0" borderId="0" xfId="1" applyNumberFormat="1" applyFont="1"/>
    <xf numFmtId="166" fontId="7" fillId="0" borderId="1" xfId="1" applyNumberFormat="1" applyFont="1" applyBorder="1"/>
    <xf numFmtId="10" fontId="7" fillId="0" borderId="0" xfId="2" applyNumberFormat="1" applyFont="1"/>
    <xf numFmtId="166" fontId="7" fillId="0" borderId="1" xfId="0" applyNumberFormat="1" applyFont="1" applyBorder="1"/>
    <xf numFmtId="0" fontId="0" fillId="0" borderId="0" xfId="0" applyAlignment="1">
      <alignment horizontal="center"/>
    </xf>
    <xf numFmtId="8" fontId="0" fillId="0" borderId="0" xfId="0" applyNumberFormat="1"/>
    <xf numFmtId="40" fontId="0" fillId="0" borderId="0" xfId="0" applyNumberFormat="1"/>
    <xf numFmtId="0" fontId="0" fillId="0" borderId="3" xfId="0" applyBorder="1"/>
    <xf numFmtId="0" fontId="0" fillId="0" borderId="3" xfId="0" applyBorder="1" applyAlignment="1">
      <alignment horizontal="center"/>
    </xf>
    <xf numFmtId="0" fontId="9" fillId="0" borderId="0" xfId="0" applyFont="1"/>
    <xf numFmtId="0" fontId="10" fillId="0" borderId="0" xfId="0" applyFont="1"/>
    <xf numFmtId="0" fontId="5" fillId="0" borderId="0" xfId="0" applyFont="1"/>
    <xf numFmtId="0" fontId="11" fillId="0" borderId="0" xfId="0" applyFont="1" applyAlignment="1">
      <alignment horizontal="centerContinuous"/>
    </xf>
    <xf numFmtId="0" fontId="12" fillId="0" borderId="0" xfId="0" applyFont="1"/>
    <xf numFmtId="15" fontId="13" fillId="0" borderId="0" xfId="0" applyNumberFormat="1" applyFont="1" applyAlignment="1">
      <alignment horizontal="center"/>
    </xf>
    <xf numFmtId="0" fontId="14" fillId="0" borderId="0" xfId="0" applyFont="1"/>
    <xf numFmtId="14" fontId="10" fillId="0" borderId="0" xfId="0" applyNumberFormat="1" applyFont="1"/>
    <xf numFmtId="165" fontId="13" fillId="0" borderId="0" xfId="0" applyNumberFormat="1" applyFont="1"/>
    <xf numFmtId="165" fontId="11" fillId="0" borderId="0" xfId="0" applyNumberFormat="1" applyFont="1"/>
    <xf numFmtId="165" fontId="9" fillId="0" borderId="0" xfId="0" applyNumberFormat="1" applyFont="1"/>
    <xf numFmtId="0" fontId="16" fillId="3" borderId="0" xfId="7" applyFont="1" applyFill="1" applyAlignment="1">
      <alignment horizontal="left"/>
    </xf>
    <xf numFmtId="0" fontId="16" fillId="3" borderId="0" xfId="7" applyFont="1" applyFill="1" applyAlignment="1">
      <alignment horizontal="center" vertical="center"/>
    </xf>
    <xf numFmtId="0" fontId="16" fillId="3" borderId="0" xfId="7" applyFont="1" applyFill="1" applyAlignment="1">
      <alignment horizontal="left" vertical="center"/>
    </xf>
    <xf numFmtId="0" fontId="16" fillId="3" borderId="2" xfId="7" applyFont="1" applyFill="1" applyBorder="1" applyAlignment="1">
      <alignment horizontal="center" vertical="center"/>
    </xf>
    <xf numFmtId="44" fontId="16" fillId="0" borderId="0" xfId="9" applyFont="1" applyFill="1" applyBorder="1" applyAlignment="1">
      <alignment horizontal="left" vertical="center"/>
    </xf>
    <xf numFmtId="44" fontId="16" fillId="0" borderId="0" xfId="9" applyFont="1" applyFill="1" applyBorder="1" applyAlignment="1">
      <alignment horizontal="center" vertical="center" wrapText="1"/>
    </xf>
    <xf numFmtId="170" fontId="16" fillId="0" borderId="0" xfId="9" applyNumberFormat="1" applyFont="1" applyFill="1" applyBorder="1" applyAlignment="1">
      <alignment horizontal="center" vertical="center" wrapText="1"/>
    </xf>
    <xf numFmtId="0" fontId="16" fillId="0" borderId="0" xfId="7" applyFont="1" applyAlignment="1">
      <alignment horizontal="left" indent="1"/>
    </xf>
    <xf numFmtId="170" fontId="16" fillId="0" borderId="0" xfId="9" applyNumberFormat="1" applyFont="1" applyBorder="1" applyAlignment="1">
      <alignment horizontal="left"/>
    </xf>
    <xf numFmtId="171" fontId="16" fillId="0" borderId="0" xfId="9" applyNumberFormat="1" applyFont="1" applyBorder="1" applyAlignment="1">
      <alignment horizontal="left" vertical="center" indent="4"/>
    </xf>
    <xf numFmtId="0" fontId="16" fillId="0" borderId="0" xfId="7" applyFont="1" applyAlignment="1">
      <alignment horizontal="left"/>
    </xf>
    <xf numFmtId="0" fontId="16" fillId="0" borderId="0" xfId="7" applyFont="1"/>
    <xf numFmtId="0" fontId="16" fillId="0" borderId="1" xfId="7" applyFont="1" applyBorder="1" applyAlignment="1">
      <alignment horizontal="center" vertical="center" wrapText="1"/>
    </xf>
    <xf numFmtId="0" fontId="16" fillId="0" borderId="1" xfId="7" applyFont="1" applyBorder="1"/>
    <xf numFmtId="0" fontId="16" fillId="0" borderId="0" xfId="7" applyFont="1" applyAlignment="1">
      <alignment horizontal="right"/>
    </xf>
    <xf numFmtId="170" fontId="16" fillId="5" borderId="7" xfId="9" applyNumberFormat="1" applyFont="1" applyFill="1" applyBorder="1" applyAlignment="1">
      <alignment horizontal="center" vertical="center"/>
    </xf>
    <xf numFmtId="170" fontId="16" fillId="5" borderId="9" xfId="9" applyNumberFormat="1" applyFont="1" applyFill="1" applyBorder="1" applyAlignment="1">
      <alignment horizontal="center" vertical="center"/>
    </xf>
    <xf numFmtId="170" fontId="16" fillId="5" borderId="14" xfId="9" applyNumberFormat="1" applyFont="1" applyFill="1" applyBorder="1" applyAlignment="1">
      <alignment horizontal="center" vertical="center"/>
    </xf>
    <xf numFmtId="173" fontId="16" fillId="5" borderId="15" xfId="9" quotePrefix="1" applyNumberFormat="1" applyFont="1" applyFill="1" applyBorder="1" applyAlignment="1">
      <alignment horizontal="center" vertical="center"/>
    </xf>
    <xf numFmtId="174" fontId="16" fillId="5" borderId="14" xfId="9" applyNumberFormat="1" applyFont="1" applyFill="1" applyBorder="1" applyAlignment="1">
      <alignment horizontal="right"/>
    </xf>
    <xf numFmtId="39" fontId="3" fillId="5" borderId="5" xfId="9" applyNumberFormat="1" applyFont="1" applyFill="1" applyBorder="1" applyAlignment="1">
      <alignment horizontal="right" vertical="center"/>
    </xf>
    <xf numFmtId="170" fontId="16" fillId="5" borderId="14" xfId="9" applyNumberFormat="1" applyFont="1" applyFill="1" applyBorder="1" applyAlignment="1">
      <alignment horizontal="right" vertical="center"/>
    </xf>
    <xf numFmtId="164" fontId="7" fillId="6" borderId="0" xfId="0" applyNumberFormat="1" applyFont="1" applyFill="1"/>
    <xf numFmtId="164" fontId="7" fillId="6" borderId="1" xfId="0" applyNumberFormat="1" applyFont="1" applyFill="1" applyBorder="1"/>
    <xf numFmtId="0" fontId="7" fillId="6" borderId="0" xfId="0" applyFont="1" applyFill="1"/>
    <xf numFmtId="166" fontId="7" fillId="6" borderId="0" xfId="1" applyNumberFormat="1" applyFont="1" applyFill="1"/>
    <xf numFmtId="8" fontId="7" fillId="6" borderId="0" xfId="0" applyNumberFormat="1" applyFont="1" applyFill="1"/>
    <xf numFmtId="165" fontId="7" fillId="0" borderId="1" xfId="0" quotePrefix="1" applyNumberFormat="1" applyFont="1" applyBorder="1"/>
    <xf numFmtId="0" fontId="7" fillId="0" borderId="0" xfId="0" applyFont="1" applyAlignment="1">
      <alignment horizontal="right"/>
    </xf>
    <xf numFmtId="168" fontId="7" fillId="7" borderId="0" xfId="0" applyNumberFormat="1" applyFont="1" applyFill="1"/>
    <xf numFmtId="168" fontId="7" fillId="7" borderId="1" xfId="0" applyNumberFormat="1" applyFont="1" applyFill="1" applyBorder="1"/>
    <xf numFmtId="14" fontId="7" fillId="0" borderId="1" xfId="0" applyNumberFormat="1" applyFont="1" applyBorder="1"/>
    <xf numFmtId="166" fontId="7" fillId="0" borderId="0" xfId="1" applyNumberFormat="1" applyFont="1" applyFill="1"/>
    <xf numFmtId="43" fontId="0" fillId="0" borderId="0" xfId="0" applyNumberFormat="1"/>
    <xf numFmtId="39" fontId="7" fillId="0" borderId="0" xfId="0" applyNumberFormat="1" applyFont="1"/>
    <xf numFmtId="43" fontId="7" fillId="0" borderId="0" xfId="1" applyFont="1"/>
    <xf numFmtId="175" fontId="7" fillId="0" borderId="0" xfId="0" applyNumberFormat="1" applyFont="1" applyAlignment="1">
      <alignment horizontal="left"/>
    </xf>
    <xf numFmtId="43" fontId="0" fillId="6" borderId="0" xfId="0" applyNumberFormat="1" applyFill="1"/>
    <xf numFmtId="8" fontId="0" fillId="6" borderId="0" xfId="0" applyNumberFormat="1" applyFill="1"/>
    <xf numFmtId="0" fontId="5" fillId="0" borderId="0" xfId="8"/>
    <xf numFmtId="167" fontId="0" fillId="0" borderId="0" xfId="1" applyNumberFormat="1" applyFont="1" applyBorder="1" applyAlignment="1">
      <alignment horizontal="center" vertical="center"/>
    </xf>
    <xf numFmtId="44" fontId="0" fillId="0" borderId="0" xfId="12" applyFont="1" applyBorder="1" applyAlignment="1">
      <alignment horizontal="center" vertical="center"/>
    </xf>
    <xf numFmtId="166" fontId="0" fillId="0" borderId="0" xfId="1" applyNumberFormat="1" applyFont="1" applyBorder="1" applyAlignment="1">
      <alignment horizontal="center" vertical="center"/>
    </xf>
    <xf numFmtId="167" fontId="0" fillId="0" borderId="6" xfId="1" applyNumberFormat="1" applyFont="1" applyBorder="1"/>
    <xf numFmtId="44" fontId="0" fillId="0" borderId="0" xfId="12" applyFont="1" applyBorder="1"/>
    <xf numFmtId="167" fontId="0" fillId="0" borderId="0" xfId="1" applyNumberFormat="1" applyFont="1" applyBorder="1"/>
    <xf numFmtId="167" fontId="0" fillId="0" borderId="0" xfId="1" applyNumberFormat="1" applyFont="1" applyFill="1" applyBorder="1" applyAlignment="1">
      <alignment horizontal="center" vertical="center"/>
    </xf>
    <xf numFmtId="44" fontId="0" fillId="0" borderId="6" xfId="12" applyFont="1" applyFill="1" applyBorder="1" applyAlignment="1">
      <alignment horizontal="center" vertical="center"/>
    </xf>
    <xf numFmtId="44" fontId="0" fillId="0" borderId="0" xfId="12" applyFont="1" applyFill="1" applyBorder="1" applyAlignment="1">
      <alignment horizontal="center" vertical="center"/>
    </xf>
    <xf numFmtId="167" fontId="0" fillId="0" borderId="6" xfId="1" applyNumberFormat="1" applyFont="1" applyFill="1" applyBorder="1" applyAlignment="1">
      <alignment horizontal="center" vertical="center"/>
    </xf>
    <xf numFmtId="0" fontId="5" fillId="0" borderId="0" xfId="8" applyAlignment="1">
      <alignment wrapText="1"/>
    </xf>
    <xf numFmtId="167" fontId="17" fillId="0" borderId="4" xfId="1" applyNumberFormat="1" applyFont="1" applyBorder="1" applyAlignment="1">
      <alignment horizontal="center" vertical="center" wrapText="1"/>
    </xf>
    <xf numFmtId="44" fontId="17" fillId="0" borderId="4" xfId="12" applyFont="1" applyBorder="1" applyAlignment="1">
      <alignment horizontal="center" vertical="center" wrapText="1"/>
    </xf>
    <xf numFmtId="0" fontId="5" fillId="0" borderId="0" xfId="8" applyAlignment="1">
      <alignment horizontal="center"/>
    </xf>
    <xf numFmtId="0" fontId="5" fillId="0" borderId="0" xfId="8" applyAlignment="1">
      <alignment horizontal="center" vertical="center"/>
    </xf>
    <xf numFmtId="167" fontId="17" fillId="0" borderId="4" xfId="1" applyNumberFormat="1" applyFont="1" applyFill="1" applyBorder="1" applyAlignment="1">
      <alignment horizontal="center" vertical="center" wrapText="1"/>
    </xf>
    <xf numFmtId="44" fontId="17" fillId="0" borderId="4" xfId="12" applyFont="1" applyFill="1" applyBorder="1" applyAlignment="1">
      <alignment horizontal="center" vertical="center" wrapText="1"/>
    </xf>
    <xf numFmtId="167" fontId="17" fillId="0" borderId="13" xfId="1" applyNumberFormat="1" applyFont="1" applyFill="1" applyBorder="1" applyAlignment="1">
      <alignment horizontal="center" vertical="center" wrapText="1"/>
    </xf>
    <xf numFmtId="166" fontId="17" fillId="0" borderId="4" xfId="1" applyNumberFormat="1" applyFont="1" applyFill="1" applyBorder="1" applyAlignment="1">
      <alignment horizontal="center" vertical="center" wrapText="1"/>
    </xf>
    <xf numFmtId="44" fontId="17" fillId="0" borderId="13" xfId="12" applyFont="1" applyFill="1" applyBorder="1" applyAlignment="1">
      <alignment horizontal="center" vertical="center" wrapText="1"/>
    </xf>
    <xf numFmtId="169" fontId="5" fillId="0" borderId="5" xfId="8" applyNumberFormat="1" applyBorder="1" applyAlignment="1">
      <alignment horizontal="center"/>
    </xf>
    <xf numFmtId="0" fontId="5" fillId="8" borderId="0" xfId="8" applyFill="1"/>
    <xf numFmtId="0" fontId="17" fillId="8" borderId="0" xfId="8" applyFont="1" applyFill="1" applyAlignment="1">
      <alignment wrapText="1"/>
    </xf>
    <xf numFmtId="44" fontId="16" fillId="0" borderId="12" xfId="7" applyNumberFormat="1" applyFont="1" applyBorder="1" applyAlignment="1">
      <alignment horizontal="center" vertical="center"/>
    </xf>
    <xf numFmtId="44" fontId="16" fillId="0" borderId="4" xfId="7" applyNumberFormat="1" applyFont="1" applyBorder="1" applyAlignment="1">
      <alignment horizontal="center" vertical="center"/>
    </xf>
    <xf numFmtId="44" fontId="16" fillId="0" borderId="13" xfId="7" applyNumberFormat="1" applyFont="1" applyBorder="1" applyAlignment="1">
      <alignment horizontal="center" vertical="center"/>
    </xf>
    <xf numFmtId="167" fontId="3" fillId="0" borderId="5" xfId="7" applyNumberFormat="1" applyBorder="1" applyAlignment="1">
      <alignment horizontal="center" vertical="center"/>
    </xf>
    <xf numFmtId="167" fontId="3" fillId="0" borderId="0" xfId="7" applyNumberFormat="1" applyAlignment="1">
      <alignment horizontal="center" vertical="center"/>
    </xf>
    <xf numFmtId="0" fontId="3" fillId="0" borderId="5" xfId="7" applyBorder="1"/>
    <xf numFmtId="0" fontId="3" fillId="0" borderId="6" xfId="7" applyBorder="1"/>
    <xf numFmtId="43" fontId="3" fillId="0" borderId="5" xfId="7" applyNumberFormat="1" applyBorder="1"/>
    <xf numFmtId="43" fontId="3" fillId="0" borderId="6" xfId="7" applyNumberFormat="1" applyBorder="1"/>
    <xf numFmtId="167" fontId="3" fillId="0" borderId="6" xfId="7" applyNumberFormat="1" applyBorder="1" applyAlignment="1">
      <alignment horizontal="center" vertical="center"/>
    </xf>
    <xf numFmtId="0" fontId="3" fillId="0" borderId="5" xfId="7" applyBorder="1" applyAlignment="1">
      <alignment horizontal="left"/>
    </xf>
    <xf numFmtId="0" fontId="3" fillId="0" borderId="6" xfId="7" applyBorder="1" applyAlignment="1">
      <alignment horizontal="left"/>
    </xf>
    <xf numFmtId="0" fontId="3" fillId="0" borderId="0" xfId="7"/>
    <xf numFmtId="167" fontId="21" fillId="0" borderId="5" xfId="10" applyNumberFormat="1" applyFont="1" applyFill="1" applyBorder="1" applyAlignment="1">
      <alignment horizontal="center" vertical="center" wrapText="1"/>
    </xf>
    <xf numFmtId="167" fontId="21" fillId="0" borderId="14" xfId="10" applyNumberFormat="1" applyFont="1" applyFill="1" applyBorder="1" applyAlignment="1">
      <alignment horizontal="center" vertical="center" wrapText="1"/>
    </xf>
    <xf numFmtId="0" fontId="3" fillId="0" borderId="15" xfId="7" applyBorder="1"/>
    <xf numFmtId="167" fontId="21" fillId="0" borderId="7" xfId="10" applyNumberFormat="1" applyFont="1" applyFill="1" applyBorder="1" applyAlignment="1">
      <alignment horizontal="center" vertical="center" wrapText="1"/>
    </xf>
    <xf numFmtId="172" fontId="3" fillId="0" borderId="8" xfId="7" applyNumberFormat="1" applyBorder="1" applyAlignment="1">
      <alignment horizontal="center"/>
    </xf>
    <xf numFmtId="0" fontId="3" fillId="0" borderId="9" xfId="7" applyBorder="1"/>
    <xf numFmtId="170" fontId="16" fillId="5" borderId="8" xfId="9" applyNumberFormat="1" applyFont="1" applyFill="1" applyBorder="1" applyAlignment="1">
      <alignment horizontal="center" vertical="center"/>
    </xf>
    <xf numFmtId="44" fontId="23" fillId="0" borderId="0" xfId="9" applyFont="1" applyFill="1" applyBorder="1" applyAlignment="1">
      <alignment horizontal="center" vertical="center"/>
    </xf>
    <xf numFmtId="44" fontId="23" fillId="0" borderId="6" xfId="9" applyFont="1" applyFill="1" applyBorder="1" applyAlignment="1">
      <alignment horizontal="center" vertical="center"/>
    </xf>
    <xf numFmtId="167" fontId="23" fillId="0" borderId="0" xfId="11" applyNumberFormat="1" applyFont="1" applyFill="1" applyBorder="1" applyAlignment="1">
      <alignment horizontal="center" vertical="center"/>
    </xf>
    <xf numFmtId="167" fontId="23" fillId="0" borderId="6" xfId="11" applyNumberFormat="1" applyFont="1" applyFill="1" applyBorder="1" applyAlignment="1">
      <alignment horizontal="center" vertical="center"/>
    </xf>
    <xf numFmtId="170" fontId="23" fillId="0" borderId="0" xfId="9" applyNumberFormat="1" applyFont="1" applyFill="1" applyBorder="1" applyAlignment="1"/>
    <xf numFmtId="170" fontId="23" fillId="0" borderId="6" xfId="9" applyNumberFormat="1" applyFont="1" applyFill="1" applyBorder="1" applyAlignment="1"/>
    <xf numFmtId="44" fontId="23" fillId="0" borderId="0" xfId="9" applyFont="1" applyFill="1" applyBorder="1" applyAlignment="1"/>
    <xf numFmtId="44" fontId="23" fillId="0" borderId="6" xfId="9" applyFont="1" applyFill="1" applyBorder="1" applyAlignment="1"/>
    <xf numFmtId="0" fontId="3" fillId="0" borderId="6" xfId="7" applyBorder="1" applyAlignment="1">
      <alignment wrapText="1"/>
    </xf>
    <xf numFmtId="43" fontId="23" fillId="0" borderId="0" xfId="11" applyFont="1" applyFill="1" applyBorder="1" applyAlignment="1"/>
    <xf numFmtId="43" fontId="23" fillId="0" borderId="6" xfId="11" applyFont="1" applyFill="1" applyBorder="1" applyAlignment="1"/>
    <xf numFmtId="0" fontId="3" fillId="0" borderId="0" xfId="7" applyAlignment="1">
      <alignment horizontal="left"/>
    </xf>
    <xf numFmtId="44" fontId="23" fillId="0" borderId="0" xfId="9" applyFont="1" applyFill="1" applyBorder="1"/>
    <xf numFmtId="44" fontId="23" fillId="0" borderId="6" xfId="9" applyFont="1" applyFill="1" applyBorder="1"/>
    <xf numFmtId="43" fontId="3" fillId="0" borderId="0" xfId="7" applyNumberFormat="1"/>
    <xf numFmtId="43" fontId="3" fillId="0" borderId="0" xfId="7" applyNumberFormat="1" applyAlignment="1">
      <alignment horizontal="left"/>
    </xf>
    <xf numFmtId="167" fontId="21" fillId="0" borderId="0" xfId="10" applyNumberFormat="1" applyFont="1" applyFill="1" applyBorder="1" applyAlignment="1">
      <alignment horizontal="center" vertical="center" wrapText="1"/>
    </xf>
    <xf numFmtId="167" fontId="21" fillId="0" borderId="1" xfId="10" applyNumberFormat="1" applyFont="1" applyFill="1" applyBorder="1" applyAlignment="1">
      <alignment horizontal="center" vertical="center" wrapText="1"/>
    </xf>
    <xf numFmtId="43" fontId="23" fillId="0" borderId="1" xfId="11" applyFont="1" applyBorder="1" applyAlignment="1">
      <alignment horizontal="center"/>
    </xf>
    <xf numFmtId="0" fontId="3" fillId="3" borderId="0" xfId="7" applyFill="1"/>
    <xf numFmtId="0" fontId="16" fillId="3" borderId="0" xfId="7" applyFont="1" applyFill="1" applyAlignment="1">
      <alignment horizontal="center"/>
    </xf>
    <xf numFmtId="44" fontId="16" fillId="0" borderId="0" xfId="9" applyFont="1" applyFill="1" applyBorder="1" applyAlignment="1">
      <alignment horizontal="center" vertical="center"/>
    </xf>
    <xf numFmtId="166" fontId="21" fillId="0" borderId="0" xfId="10" applyNumberFormat="1" applyFont="1" applyFill="1" applyBorder="1" applyAlignment="1">
      <alignment horizontal="center" vertical="center"/>
    </xf>
    <xf numFmtId="167" fontId="21" fillId="0" borderId="0" xfId="10" quotePrefix="1" applyNumberFormat="1" applyFont="1" applyFill="1" applyBorder="1" applyAlignment="1">
      <alignment horizontal="center" vertical="center"/>
    </xf>
    <xf numFmtId="0" fontId="16" fillId="0" borderId="0" xfId="7" applyFont="1" applyAlignment="1">
      <alignment horizontal="center"/>
    </xf>
    <xf numFmtId="170" fontId="16" fillId="0" borderId="0" xfId="9" quotePrefix="1" applyNumberFormat="1" applyFont="1" applyBorder="1" applyAlignment="1">
      <alignment horizontal="center"/>
    </xf>
    <xf numFmtId="170" fontId="16" fillId="0" borderId="0" xfId="9" applyNumberFormat="1" applyFont="1" applyBorder="1" applyAlignment="1">
      <alignment horizontal="center"/>
    </xf>
    <xf numFmtId="170" fontId="23" fillId="0" borderId="0" xfId="9" applyNumberFormat="1" applyFont="1" applyBorder="1" applyAlignment="1"/>
    <xf numFmtId="166" fontId="21" fillId="0" borderId="0" xfId="10" applyNumberFormat="1" applyFont="1" applyFill="1" applyBorder="1" applyAlignment="1">
      <alignment horizontal="left" vertical="center" indent="2"/>
    </xf>
    <xf numFmtId="166" fontId="21" fillId="0" borderId="0" xfId="10" quotePrefix="1" applyNumberFormat="1" applyFont="1" applyFill="1" applyBorder="1" applyAlignment="1">
      <alignment horizontal="center" vertical="center"/>
    </xf>
    <xf numFmtId="171" fontId="23" fillId="0" borderId="0" xfId="9" applyNumberFormat="1" applyFont="1" applyBorder="1" applyAlignment="1"/>
    <xf numFmtId="171" fontId="16" fillId="0" borderId="0" xfId="9" applyNumberFormat="1" applyFont="1" applyBorder="1" applyAlignment="1">
      <alignment horizontal="center" vertical="center"/>
    </xf>
    <xf numFmtId="171" fontId="16" fillId="0" borderId="0" xfId="9" quotePrefix="1" applyNumberFormat="1" applyFont="1" applyBorder="1" applyAlignment="1">
      <alignment horizontal="center" vertical="center"/>
    </xf>
    <xf numFmtId="0" fontId="16" fillId="0" borderId="0" xfId="7" quotePrefix="1" applyFont="1" applyAlignment="1">
      <alignment horizontal="center"/>
    </xf>
    <xf numFmtId="43" fontId="23" fillId="0" borderId="0" xfId="11" applyFont="1" applyBorder="1" applyAlignment="1"/>
    <xf numFmtId="166" fontId="21" fillId="0" borderId="0" xfId="10" applyNumberFormat="1" applyFont="1" applyFill="1" applyBorder="1" applyAlignment="1">
      <alignment horizontal="left" vertical="center"/>
    </xf>
    <xf numFmtId="0" fontId="16" fillId="0" borderId="0" xfId="7" applyFont="1" applyAlignment="1">
      <alignment horizontal="left" indent="8"/>
    </xf>
    <xf numFmtId="0" fontId="16" fillId="0" borderId="1" xfId="7" quotePrefix="1" applyFont="1" applyBorder="1" applyAlignment="1">
      <alignment horizontal="left" indent="3"/>
    </xf>
    <xf numFmtId="166" fontId="21" fillId="0" borderId="1" xfId="10" quotePrefix="1" applyNumberFormat="1" applyFont="1" applyFill="1" applyBorder="1" applyAlignment="1">
      <alignment horizontal="center" vertical="center"/>
    </xf>
    <xf numFmtId="0" fontId="16" fillId="0" borderId="1" xfId="7" quotePrefix="1" applyFont="1" applyBorder="1" applyAlignment="1">
      <alignment horizontal="center"/>
    </xf>
    <xf numFmtId="166" fontId="21" fillId="0" borderId="1" xfId="10" applyNumberFormat="1" applyFont="1" applyFill="1" applyBorder="1" applyAlignment="1">
      <alignment horizontal="left" vertical="center"/>
    </xf>
    <xf numFmtId="166" fontId="21" fillId="0" borderId="1" xfId="10" applyNumberFormat="1" applyFont="1" applyFill="1" applyBorder="1" applyAlignment="1">
      <alignment horizontal="center" vertical="center"/>
    </xf>
    <xf numFmtId="166" fontId="21" fillId="0" borderId="8" xfId="10" quotePrefix="1" applyNumberFormat="1" applyFont="1" applyFill="1" applyBorder="1" applyAlignment="1">
      <alignment horizontal="center" vertical="center"/>
    </xf>
    <xf numFmtId="0" fontId="16" fillId="0" borderId="1" xfId="7" applyFont="1" applyBorder="1" applyAlignment="1">
      <alignment horizontal="center"/>
    </xf>
    <xf numFmtId="170" fontId="20" fillId="3" borderId="0" xfId="9" applyNumberFormat="1" applyFont="1" applyFill="1" applyBorder="1" applyAlignment="1"/>
    <xf numFmtId="171" fontId="20" fillId="3" borderId="0" xfId="9" applyNumberFormat="1" applyFont="1" applyFill="1" applyBorder="1" applyAlignment="1"/>
    <xf numFmtId="44" fontId="23" fillId="5" borderId="5" xfId="9" applyFont="1" applyFill="1" applyBorder="1" applyAlignment="1"/>
    <xf numFmtId="44" fontId="23" fillId="5" borderId="6" xfId="9" applyFont="1" applyFill="1" applyBorder="1" applyAlignment="1"/>
    <xf numFmtId="44" fontId="23" fillId="5" borderId="0" xfId="9" applyFont="1" applyFill="1" applyBorder="1" applyAlignment="1"/>
    <xf numFmtId="39" fontId="23" fillId="5" borderId="7" xfId="9" applyNumberFormat="1" applyFont="1" applyFill="1" applyBorder="1" applyAlignment="1">
      <alignment horizontal="right"/>
    </xf>
    <xf numFmtId="44" fontId="23" fillId="5" borderId="9" xfId="9" applyFont="1" applyFill="1" applyBorder="1" applyAlignment="1"/>
    <xf numFmtId="44" fontId="23" fillId="5" borderId="15" xfId="9" applyFont="1" applyFill="1" applyBorder="1" applyAlignment="1"/>
    <xf numFmtId="44" fontId="23" fillId="0" borderId="5" xfId="9" applyFont="1" applyFill="1" applyBorder="1" applyAlignment="1">
      <alignment horizontal="center" vertical="center"/>
    </xf>
    <xf numFmtId="167" fontId="23" fillId="0" borderId="5" xfId="11" applyNumberFormat="1" applyFont="1" applyFill="1" applyBorder="1" applyAlignment="1">
      <alignment horizontal="center" vertical="center"/>
    </xf>
    <xf numFmtId="170" fontId="23" fillId="0" borderId="5" xfId="9" applyNumberFormat="1" applyFont="1" applyFill="1" applyBorder="1" applyAlignment="1"/>
    <xf numFmtId="44" fontId="23" fillId="0" borderId="5" xfId="9" applyFont="1" applyFill="1" applyBorder="1" applyAlignment="1"/>
    <xf numFmtId="43" fontId="23" fillId="0" borderId="5" xfId="11" applyFont="1" applyFill="1" applyBorder="1" applyAlignment="1"/>
    <xf numFmtId="44" fontId="23" fillId="0" borderId="5" xfId="9" applyFont="1" applyFill="1" applyBorder="1"/>
    <xf numFmtId="44" fontId="3" fillId="0" borderId="5" xfId="7" applyNumberFormat="1" applyBorder="1"/>
    <xf numFmtId="0" fontId="5" fillId="0" borderId="1" xfId="8" applyBorder="1" applyAlignment="1">
      <alignment horizontal="center"/>
    </xf>
    <xf numFmtId="167" fontId="17" fillId="0" borderId="4" xfId="1" applyNumberFormat="1" applyFont="1" applyFill="1" applyBorder="1" applyAlignment="1">
      <alignment horizontal="left" vertical="center" wrapText="1" indent="1"/>
    </xf>
    <xf numFmtId="44" fontId="17" fillId="0" borderId="4" xfId="12" applyFont="1" applyFill="1" applyBorder="1" applyAlignment="1">
      <alignment horizontal="left" vertical="center" wrapText="1" indent="1"/>
    </xf>
    <xf numFmtId="167" fontId="17" fillId="0" borderId="13" xfId="1" applyNumberFormat="1" applyFont="1" applyFill="1" applyBorder="1" applyAlignment="1">
      <alignment horizontal="left" vertical="center" wrapText="1" indent="1"/>
    </xf>
    <xf numFmtId="166" fontId="17" fillId="0" borderId="4" xfId="1" applyNumberFormat="1" applyFont="1" applyFill="1" applyBorder="1" applyAlignment="1">
      <alignment horizontal="left" vertical="center" wrapText="1" indent="1"/>
    </xf>
    <xf numFmtId="44" fontId="17" fillId="0" borderId="13" xfId="12" applyFont="1" applyFill="1" applyBorder="1" applyAlignment="1">
      <alignment horizontal="left" vertical="center" wrapText="1" indent="1"/>
    </xf>
    <xf numFmtId="0" fontId="17" fillId="0" borderId="0" xfId="8" applyFont="1" applyAlignment="1">
      <alignment horizontal="center" vertical="center"/>
    </xf>
    <xf numFmtId="0" fontId="17" fillId="0" borderId="12" xfId="8" applyFont="1" applyBorder="1" applyAlignment="1">
      <alignment horizontal="right" vertical="center"/>
    </xf>
    <xf numFmtId="167" fontId="17" fillId="0" borderId="18" xfId="1" applyNumberFormat="1" applyFont="1" applyBorder="1" applyAlignment="1">
      <alignment horizontal="right" vertical="center" wrapText="1" indent="1"/>
    </xf>
    <xf numFmtId="14" fontId="5" fillId="8" borderId="0" xfId="8" applyNumberFormat="1" applyFill="1"/>
    <xf numFmtId="0" fontId="3" fillId="0" borderId="0" xfId="7" applyAlignment="1">
      <alignment wrapText="1"/>
    </xf>
    <xf numFmtId="0" fontId="3" fillId="3" borderId="0" xfId="7" applyFill="1" applyAlignment="1">
      <alignment wrapText="1"/>
    </xf>
    <xf numFmtId="0" fontId="16" fillId="3" borderId="0" xfId="7" applyFont="1" applyFill="1" applyAlignment="1">
      <alignment vertical="center" wrapText="1"/>
    </xf>
    <xf numFmtId="0" fontId="3" fillId="0" borderId="1" xfId="7" applyBorder="1" applyAlignment="1">
      <alignment wrapText="1"/>
    </xf>
    <xf numFmtId="44" fontId="23" fillId="5" borderId="8" xfId="9" applyFont="1" applyFill="1" applyBorder="1" applyAlignment="1"/>
    <xf numFmtId="44" fontId="23" fillId="5" borderId="1" xfId="9" applyFont="1" applyFill="1" applyBorder="1" applyAlignment="1"/>
    <xf numFmtId="44" fontId="3" fillId="0" borderId="0" xfId="7" applyNumberFormat="1" applyAlignment="1">
      <alignment horizontal="center"/>
    </xf>
    <xf numFmtId="172" fontId="3" fillId="0" borderId="0" xfId="7" applyNumberFormat="1"/>
    <xf numFmtId="0" fontId="3" fillId="0" borderId="5" xfId="7" applyBorder="1" applyAlignment="1">
      <alignment wrapText="1"/>
    </xf>
    <xf numFmtId="167" fontId="17" fillId="0" borderId="18" xfId="1" applyNumberFormat="1" applyFont="1" applyBorder="1" applyAlignment="1">
      <alignment horizontal="center"/>
    </xf>
    <xf numFmtId="169" fontId="17" fillId="9" borderId="18" xfId="8" applyNumberFormat="1" applyFont="1" applyFill="1" applyBorder="1" applyAlignment="1">
      <alignment horizontal="center"/>
    </xf>
    <xf numFmtId="44" fontId="17" fillId="0" borderId="18" xfId="6" applyFont="1" applyBorder="1" applyAlignment="1">
      <alignment horizontal="center"/>
    </xf>
    <xf numFmtId="14" fontId="17" fillId="9" borderId="0" xfId="8" applyNumberFormat="1" applyFont="1" applyFill="1" applyAlignment="1">
      <alignment horizontal="center" vertical="center"/>
    </xf>
    <xf numFmtId="177" fontId="5" fillId="0" borderId="0" xfId="8" applyNumberFormat="1" applyAlignment="1">
      <alignment horizontal="center"/>
    </xf>
    <xf numFmtId="176" fontId="7" fillId="6" borderId="0" xfId="0" applyNumberFormat="1" applyFont="1" applyFill="1"/>
    <xf numFmtId="176" fontId="7" fillId="6" borderId="1" xfId="0" applyNumberFormat="1" applyFont="1" applyFill="1" applyBorder="1"/>
    <xf numFmtId="44" fontId="23" fillId="6" borderId="5" xfId="9" applyFont="1" applyFill="1" applyBorder="1" applyAlignment="1"/>
    <xf numFmtId="39" fontId="23" fillId="6" borderId="7" xfId="9" applyNumberFormat="1" applyFont="1" applyFill="1" applyBorder="1" applyAlignment="1">
      <alignment horizontal="right"/>
    </xf>
    <xf numFmtId="0" fontId="7" fillId="0" borderId="18" xfId="0" applyFont="1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3" fillId="3" borderId="16" xfId="7" applyFill="1" applyBorder="1" applyAlignment="1">
      <alignment wrapText="1"/>
    </xf>
    <xf numFmtId="0" fontId="3" fillId="3" borderId="19" xfId="7" applyFill="1" applyBorder="1" applyAlignment="1">
      <alignment wrapText="1"/>
    </xf>
    <xf numFmtId="0" fontId="16" fillId="3" borderId="19" xfId="7" applyFont="1" applyFill="1" applyBorder="1" applyAlignment="1">
      <alignment vertical="center" wrapText="1"/>
    </xf>
    <xf numFmtId="0" fontId="16" fillId="3" borderId="20" xfId="7" applyFont="1" applyFill="1" applyBorder="1" applyAlignment="1">
      <alignment horizontal="right" vertical="center"/>
    </xf>
    <xf numFmtId="44" fontId="16" fillId="0" borderId="19" xfId="9" applyFont="1" applyFill="1" applyBorder="1" applyAlignment="1">
      <alignment horizontal="center" vertical="center" wrapText="1"/>
    </xf>
    <xf numFmtId="170" fontId="16" fillId="0" borderId="19" xfId="9" applyNumberFormat="1" applyFont="1" applyFill="1" applyBorder="1" applyAlignment="1">
      <alignment horizontal="center" vertical="center" wrapText="1"/>
    </xf>
    <xf numFmtId="0" fontId="3" fillId="0" borderId="19" xfId="7" applyBorder="1" applyAlignment="1">
      <alignment wrapText="1"/>
    </xf>
    <xf numFmtId="167" fontId="21" fillId="0" borderId="19" xfId="10" applyNumberFormat="1" applyFont="1" applyFill="1" applyBorder="1" applyAlignment="1">
      <alignment horizontal="center" vertical="center" wrapText="1"/>
    </xf>
    <xf numFmtId="0" fontId="3" fillId="0" borderId="19" xfId="7" applyBorder="1" applyAlignment="1">
      <alignment horizontal="left"/>
    </xf>
    <xf numFmtId="167" fontId="21" fillId="0" borderId="17" xfId="10" applyNumberFormat="1" applyFont="1" applyFill="1" applyBorder="1" applyAlignment="1">
      <alignment horizontal="center" vertical="center" wrapText="1"/>
    </xf>
    <xf numFmtId="0" fontId="16" fillId="0" borderId="17" xfId="7" applyFont="1" applyBorder="1" applyAlignment="1">
      <alignment horizontal="center" vertical="center" wrapText="1"/>
    </xf>
    <xf numFmtId="0" fontId="3" fillId="0" borderId="17" xfId="7" applyBorder="1" applyAlignment="1">
      <alignment wrapText="1"/>
    </xf>
    <xf numFmtId="169" fontId="3" fillId="8" borderId="18" xfId="7" applyNumberFormat="1" applyFill="1" applyBorder="1" applyAlignment="1">
      <alignment horizontal="center"/>
    </xf>
    <xf numFmtId="171" fontId="23" fillId="0" borderId="0" xfId="9" applyNumberFormat="1" applyFont="1" applyFill="1" applyBorder="1" applyAlignment="1"/>
    <xf numFmtId="0" fontId="17" fillId="0" borderId="12" xfId="8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0" fillId="0" borderId="6" xfId="0" applyBorder="1"/>
    <xf numFmtId="167" fontId="17" fillId="0" borderId="18" xfId="1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44" fontId="0" fillId="0" borderId="0" xfId="6" applyFont="1" applyFill="1" applyBorder="1"/>
    <xf numFmtId="167" fontId="17" fillId="0" borderId="12" xfId="1" applyNumberFormat="1" applyFont="1" applyFill="1" applyBorder="1" applyAlignment="1">
      <alignment horizontal="center" vertical="center" wrapText="1"/>
    </xf>
    <xf numFmtId="0" fontId="0" fillId="0" borderId="19" xfId="0" applyBorder="1"/>
    <xf numFmtId="44" fontId="0" fillId="0" borderId="0" xfId="6" applyFont="1" applyFill="1"/>
    <xf numFmtId="14" fontId="5" fillId="8" borderId="1" xfId="8" applyNumberFormat="1" applyFill="1" applyBorder="1"/>
    <xf numFmtId="0" fontId="5" fillId="0" borderId="1" xfId="8" applyBorder="1"/>
    <xf numFmtId="167" fontId="0" fillId="6" borderId="0" xfId="1" applyNumberFormat="1" applyFont="1" applyFill="1" applyBorder="1" applyAlignment="1">
      <alignment horizontal="center" vertical="center"/>
    </xf>
    <xf numFmtId="167" fontId="0" fillId="6" borderId="0" xfId="1" applyNumberFormat="1" applyFont="1" applyFill="1" applyBorder="1"/>
    <xf numFmtId="167" fontId="0" fillId="6" borderId="1" xfId="1" applyNumberFormat="1" applyFont="1" applyFill="1" applyBorder="1"/>
    <xf numFmtId="44" fontId="0" fillId="6" borderId="0" xfId="12" applyFont="1" applyFill="1" applyBorder="1" applyAlignment="1">
      <alignment horizontal="center" vertical="center"/>
    </xf>
    <xf numFmtId="44" fontId="0" fillId="6" borderId="0" xfId="12" applyFont="1" applyFill="1" applyBorder="1"/>
    <xf numFmtId="44" fontId="0" fillId="6" borderId="1" xfId="12" applyFont="1" applyFill="1" applyBorder="1"/>
    <xf numFmtId="169" fontId="5" fillId="0" borderId="7" xfId="8" applyNumberFormat="1" applyBorder="1" applyAlignment="1">
      <alignment horizontal="center"/>
    </xf>
    <xf numFmtId="169" fontId="5" fillId="0" borderId="16" xfId="8" applyNumberFormat="1" applyBorder="1" applyAlignment="1">
      <alignment horizontal="center"/>
    </xf>
    <xf numFmtId="43" fontId="5" fillId="0" borderId="0" xfId="8" applyNumberFormat="1"/>
    <xf numFmtId="0" fontId="17" fillId="0" borderId="18" xfId="8" applyFont="1" applyBorder="1" applyAlignment="1">
      <alignment horizontal="center" vertical="center" wrapText="1"/>
    </xf>
    <xf numFmtId="169" fontId="5" fillId="0" borderId="19" xfId="8" applyNumberFormat="1" applyBorder="1" applyAlignment="1">
      <alignment horizontal="center"/>
    </xf>
    <xf numFmtId="169" fontId="5" fillId="0" borderId="17" xfId="8" applyNumberFormat="1" applyBorder="1" applyAlignment="1">
      <alignment horizontal="center"/>
    </xf>
    <xf numFmtId="169" fontId="5" fillId="0" borderId="8" xfId="8" applyNumberFormat="1" applyBorder="1" applyAlignment="1">
      <alignment horizontal="center"/>
    </xf>
    <xf numFmtId="169" fontId="5" fillId="0" borderId="19" xfId="8" applyNumberFormat="1" applyBorder="1" applyAlignment="1">
      <alignment horizontal="center" vertical="center"/>
    </xf>
    <xf numFmtId="0" fontId="0" fillId="6" borderId="5" xfId="0" applyFill="1" applyBorder="1" applyAlignment="1">
      <alignment horizontal="center"/>
    </xf>
    <xf numFmtId="170" fontId="0" fillId="6" borderId="0" xfId="6" applyNumberFormat="1" applyFont="1" applyFill="1" applyBorder="1"/>
    <xf numFmtId="0" fontId="0" fillId="6" borderId="0" xfId="0" applyFill="1"/>
    <xf numFmtId="44" fontId="17" fillId="0" borderId="0" xfId="0" applyNumberFormat="1" applyFont="1"/>
    <xf numFmtId="44" fontId="0" fillId="0" borderId="0" xfId="0" applyNumberFormat="1"/>
    <xf numFmtId="44" fontId="0" fillId="0" borderId="19" xfId="0" applyNumberFormat="1" applyBorder="1"/>
    <xf numFmtId="166" fontId="0" fillId="6" borderId="0" xfId="1" applyNumberFormat="1" applyFont="1" applyFill="1" applyBorder="1" applyAlignment="1">
      <alignment horizontal="center" vertical="center"/>
    </xf>
    <xf numFmtId="44" fontId="0" fillId="6" borderId="1" xfId="12" applyFont="1" applyFill="1" applyBorder="1" applyAlignment="1">
      <alignment horizontal="center" vertical="center"/>
    </xf>
    <xf numFmtId="167" fontId="0" fillId="0" borderId="1" xfId="1" applyNumberFormat="1" applyFont="1" applyFill="1" applyBorder="1" applyAlignment="1">
      <alignment horizontal="center" vertical="center"/>
    </xf>
    <xf numFmtId="169" fontId="22" fillId="0" borderId="10" xfId="8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4" fontId="0" fillId="0" borderId="19" xfId="0" applyNumberFormat="1" applyBorder="1"/>
    <xf numFmtId="0" fontId="3" fillId="3" borderId="5" xfId="7" applyFill="1" applyBorder="1" applyAlignment="1">
      <alignment wrapText="1"/>
    </xf>
    <xf numFmtId="0" fontId="16" fillId="3" borderId="5" xfId="7" applyFont="1" applyFill="1" applyBorder="1" applyAlignment="1">
      <alignment vertical="center" wrapText="1"/>
    </xf>
    <xf numFmtId="0" fontId="16" fillId="3" borderId="10" xfId="7" applyFont="1" applyFill="1" applyBorder="1" applyAlignment="1">
      <alignment horizontal="right" vertical="center"/>
    </xf>
    <xf numFmtId="44" fontId="16" fillId="0" borderId="5" xfId="9" applyFont="1" applyFill="1" applyBorder="1" applyAlignment="1">
      <alignment horizontal="center" vertical="center" wrapText="1"/>
    </xf>
    <xf numFmtId="170" fontId="16" fillId="0" borderId="5" xfId="9" applyNumberFormat="1" applyFont="1" applyFill="1" applyBorder="1" applyAlignment="1">
      <alignment horizontal="center" vertical="center" wrapText="1"/>
    </xf>
    <xf numFmtId="0" fontId="16" fillId="0" borderId="14" xfId="7" applyFont="1" applyBorder="1" applyAlignment="1">
      <alignment horizontal="center" vertical="center" wrapText="1"/>
    </xf>
    <xf numFmtId="0" fontId="3" fillId="0" borderId="14" xfId="7" applyBorder="1" applyAlignment="1">
      <alignment wrapText="1"/>
    </xf>
    <xf numFmtId="43" fontId="7" fillId="0" borderId="4" xfId="1" applyFont="1" applyFill="1" applyBorder="1"/>
    <xf numFmtId="0" fontId="7" fillId="6" borderId="0" xfId="0" applyFont="1" applyFill="1" applyAlignment="1">
      <alignment horizontal="center"/>
    </xf>
    <xf numFmtId="44" fontId="23" fillId="0" borderId="7" xfId="9" applyFont="1" applyFill="1" applyBorder="1" applyAlignment="1"/>
    <xf numFmtId="44" fontId="23" fillId="0" borderId="8" xfId="9" applyFont="1" applyFill="1" applyBorder="1" applyAlignment="1"/>
    <xf numFmtId="44" fontId="23" fillId="0" borderId="9" xfId="9" applyFont="1" applyFill="1" applyBorder="1" applyAlignment="1"/>
    <xf numFmtId="0" fontId="2" fillId="0" borderId="16" xfId="16" applyBorder="1" applyAlignment="1">
      <alignment horizontal="center"/>
    </xf>
    <xf numFmtId="0" fontId="2" fillId="0" borderId="17" xfId="16" applyBorder="1" applyAlignment="1">
      <alignment horizontal="center"/>
    </xf>
    <xf numFmtId="0" fontId="2" fillId="0" borderId="18" xfId="16" applyBorder="1" applyAlignment="1">
      <alignment horizontal="center"/>
    </xf>
    <xf numFmtId="166" fontId="25" fillId="0" borderId="0" xfId="10" quotePrefix="1" applyNumberFormat="1" applyFont="1" applyFill="1" applyBorder="1" applyAlignment="1">
      <alignment horizontal="center" vertical="center"/>
    </xf>
    <xf numFmtId="0" fontId="25" fillId="0" borderId="0" xfId="7" applyFont="1" applyAlignment="1">
      <alignment horizontal="center"/>
    </xf>
    <xf numFmtId="0" fontId="25" fillId="0" borderId="0" xfId="7" quotePrefix="1" applyFont="1" applyAlignment="1">
      <alignment horizontal="center"/>
    </xf>
    <xf numFmtId="0" fontId="21" fillId="0" borderId="0" xfId="7" quotePrefix="1" applyFont="1" applyAlignment="1">
      <alignment horizontal="center"/>
    </xf>
    <xf numFmtId="44" fontId="24" fillId="0" borderId="5" xfId="9" applyFont="1" applyFill="1" applyBorder="1"/>
    <xf numFmtId="44" fontId="24" fillId="0" borderId="0" xfId="9" applyFont="1" applyFill="1" applyBorder="1"/>
    <xf numFmtId="44" fontId="24" fillId="0" borderId="6" xfId="9" applyFont="1" applyFill="1" applyBorder="1"/>
    <xf numFmtId="0" fontId="24" fillId="0" borderId="5" xfId="7" applyFont="1" applyBorder="1" applyAlignment="1">
      <alignment horizontal="center" vertical="center"/>
    </xf>
    <xf numFmtId="0" fontId="24" fillId="0" borderId="0" xfId="7" applyFont="1" applyAlignment="1">
      <alignment horizontal="center" vertical="center"/>
    </xf>
    <xf numFmtId="0" fontId="24" fillId="0" borderId="6" xfId="7" applyFont="1" applyBorder="1" applyAlignment="1">
      <alignment horizontal="center" vertical="center"/>
    </xf>
    <xf numFmtId="170" fontId="24" fillId="0" borderId="5" xfId="9" applyNumberFormat="1" applyFont="1" applyFill="1" applyBorder="1" applyAlignment="1"/>
    <xf numFmtId="170" fontId="24" fillId="0" borderId="0" xfId="9" applyNumberFormat="1" applyFont="1" applyFill="1" applyBorder="1" applyAlignment="1"/>
    <xf numFmtId="170" fontId="24" fillId="0" borderId="6" xfId="9" applyNumberFormat="1" applyFont="1" applyFill="1" applyBorder="1" applyAlignment="1"/>
    <xf numFmtId="166" fontId="25" fillId="0" borderId="0" xfId="10" applyNumberFormat="1" applyFont="1" applyFill="1" applyBorder="1" applyAlignment="1">
      <alignment horizontal="center" vertical="center"/>
    </xf>
    <xf numFmtId="167" fontId="0" fillId="0" borderId="0" xfId="1" applyNumberFormat="1" applyFont="1" applyFill="1" applyBorder="1"/>
    <xf numFmtId="14" fontId="3" fillId="3" borderId="5" xfId="7" applyNumberFormat="1" applyFill="1" applyBorder="1"/>
    <xf numFmtId="14" fontId="3" fillId="3" borderId="0" xfId="7" applyNumberFormat="1" applyFill="1"/>
    <xf numFmtId="14" fontId="3" fillId="3" borderId="6" xfId="7" applyNumberFormat="1" applyFill="1" applyBorder="1"/>
    <xf numFmtId="169" fontId="22" fillId="4" borderId="7" xfId="8" applyNumberFormat="1" applyFont="1" applyFill="1" applyBorder="1" applyAlignment="1">
      <alignment horizontal="center"/>
    </xf>
    <xf numFmtId="169" fontId="22" fillId="4" borderId="8" xfId="8" applyNumberFormat="1" applyFont="1" applyFill="1" applyBorder="1" applyAlignment="1">
      <alignment horizontal="center"/>
    </xf>
    <xf numFmtId="169" fontId="22" fillId="4" borderId="9" xfId="8" applyNumberFormat="1" applyFont="1" applyFill="1" applyBorder="1" applyAlignment="1">
      <alignment horizontal="center"/>
    </xf>
    <xf numFmtId="169" fontId="22" fillId="0" borderId="2" xfId="8" applyNumberFormat="1" applyFont="1" applyBorder="1" applyAlignment="1">
      <alignment horizontal="center"/>
    </xf>
    <xf numFmtId="169" fontId="22" fillId="0" borderId="11" xfId="8" applyNumberFormat="1" applyFont="1" applyBorder="1" applyAlignment="1">
      <alignment horizontal="center"/>
    </xf>
    <xf numFmtId="44" fontId="1" fillId="0" borderId="5" xfId="9" applyFont="1" applyFill="1" applyBorder="1" applyAlignment="1"/>
    <xf numFmtId="44" fontId="1" fillId="0" borderId="0" xfId="9" applyFont="1" applyFill="1" applyBorder="1" applyAlignment="1"/>
    <xf numFmtId="44" fontId="1" fillId="0" borderId="6" xfId="9" applyFont="1" applyFill="1" applyBorder="1" applyAlignment="1"/>
    <xf numFmtId="170" fontId="1" fillId="0" borderId="14" xfId="12" applyNumberFormat="1" applyFont="1" applyBorder="1"/>
    <xf numFmtId="170" fontId="1" fillId="0" borderId="1" xfId="12" applyNumberFormat="1" applyFont="1" applyBorder="1"/>
    <xf numFmtId="170" fontId="1" fillId="0" borderId="15" xfId="12" applyNumberFormat="1" applyFont="1" applyBorder="1"/>
    <xf numFmtId="167" fontId="3" fillId="0" borderId="14" xfId="7" applyNumberFormat="1" applyBorder="1" applyAlignment="1">
      <alignment horizontal="center" vertical="center"/>
    </xf>
    <xf numFmtId="167" fontId="3" fillId="0" borderId="1" xfId="7" applyNumberFormat="1" applyBorder="1" applyAlignment="1">
      <alignment horizontal="center" vertical="center"/>
    </xf>
    <xf numFmtId="167" fontId="3" fillId="0" borderId="15" xfId="7" applyNumberFormat="1" applyBorder="1" applyAlignment="1">
      <alignment horizontal="center" vertical="center"/>
    </xf>
    <xf numFmtId="39" fontId="1" fillId="5" borderId="5" xfId="9" applyNumberFormat="1" applyFont="1" applyFill="1" applyBorder="1" applyAlignment="1">
      <alignment horizontal="right" vertical="center"/>
    </xf>
    <xf numFmtId="0" fontId="3" fillId="0" borderId="16" xfId="7" applyBorder="1" applyAlignment="1">
      <alignment horizontal="center"/>
    </xf>
    <xf numFmtId="0" fontId="3" fillId="0" borderId="17" xfId="7" applyBorder="1" applyAlignment="1">
      <alignment horizontal="center"/>
    </xf>
    <xf numFmtId="0" fontId="1" fillId="0" borderId="18" xfId="7" applyFont="1" applyBorder="1" applyAlignment="1">
      <alignment horizontal="center"/>
    </xf>
    <xf numFmtId="14" fontId="16" fillId="5" borderId="1" xfId="9" quotePrefix="1" applyNumberFormat="1" applyFont="1" applyFill="1" applyBorder="1" applyAlignment="1">
      <alignment horizontal="center" vertical="center"/>
    </xf>
    <xf numFmtId="0" fontId="16" fillId="5" borderId="7" xfId="9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14" fontId="9" fillId="6" borderId="1" xfId="0" applyNumberFormat="1" applyFont="1" applyFill="1" applyBorder="1" applyAlignment="1">
      <alignment horizontal="center"/>
    </xf>
    <xf numFmtId="14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/>
    </xf>
    <xf numFmtId="0" fontId="7" fillId="0" borderId="18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0" fontId="16" fillId="3" borderId="2" xfId="7" applyFont="1" applyFill="1" applyBorder="1" applyAlignment="1">
      <alignment horizontal="right" vertical="center"/>
    </xf>
    <xf numFmtId="0" fontId="16" fillId="3" borderId="11" xfId="7" applyFont="1" applyFill="1" applyBorder="1" applyAlignment="1">
      <alignment horizontal="right" vertical="center"/>
    </xf>
    <xf numFmtId="0" fontId="5" fillId="0" borderId="18" xfId="8" applyBorder="1" applyAlignment="1">
      <alignment horizontal="center" vertical="center" textRotation="90"/>
    </xf>
    <xf numFmtId="0" fontId="5" fillId="0" borderId="16" xfId="8" applyBorder="1" applyAlignment="1">
      <alignment horizontal="center" vertical="center" textRotation="90"/>
    </xf>
    <xf numFmtId="0" fontId="5" fillId="0" borderId="19" xfId="8" applyBorder="1" applyAlignment="1">
      <alignment horizontal="center" vertical="center" textRotation="90"/>
    </xf>
    <xf numFmtId="0" fontId="5" fillId="0" borderId="17" xfId="8" applyBorder="1" applyAlignment="1">
      <alignment horizontal="center" vertical="center" textRotation="90"/>
    </xf>
    <xf numFmtId="0" fontId="5" fillId="0" borderId="1" xfId="8" applyBorder="1" applyAlignment="1">
      <alignment horizontal="center"/>
    </xf>
    <xf numFmtId="0" fontId="5" fillId="0" borderId="15" xfId="8" applyBorder="1" applyAlignment="1">
      <alignment horizontal="center"/>
    </xf>
    <xf numFmtId="0" fontId="5" fillId="0" borderId="14" xfId="8" applyBorder="1" applyAlignment="1">
      <alignment horizontal="center" vertical="center"/>
    </xf>
    <xf numFmtId="0" fontId="5" fillId="0" borderId="1" xfId="8" applyBorder="1" applyAlignment="1">
      <alignment horizontal="center" vertical="center"/>
    </xf>
  </cellXfs>
  <cellStyles count="19">
    <cellStyle name="Comma" xfId="1" builtinId="3"/>
    <cellStyle name="Comma 2" xfId="3" xr:uid="{FB0E5B1F-25F2-4EB2-BE77-053C2345B9CD}"/>
    <cellStyle name="Comma 2 2" xfId="10" xr:uid="{90177F3C-4F49-451B-8AD9-C83F96D19123}"/>
    <cellStyle name="Comma 2 3" xfId="13" xr:uid="{4560485E-FF17-4DBC-9BC8-17018904CF86}"/>
    <cellStyle name="Comma 3" xfId="11" xr:uid="{807FD545-4026-48ED-AC8E-9EAD7A369771}"/>
    <cellStyle name="Comma 3 2" xfId="18" xr:uid="{ED19BC84-C697-4050-95D2-DCAF110B35F0}"/>
    <cellStyle name="Currency" xfId="6" builtinId="4"/>
    <cellStyle name="Currency 2" xfId="4" xr:uid="{9474C7EE-6C96-45A7-A894-FA09F5F09B09}"/>
    <cellStyle name="Currency 2 2" xfId="14" xr:uid="{D2CF7C30-794F-4188-90EE-E006B1ADD321}"/>
    <cellStyle name="Currency 3" xfId="9" xr:uid="{91A630A3-B2B9-478F-9B8B-C488BFCD930C}"/>
    <cellStyle name="Currency 3 2" xfId="17" xr:uid="{491846EC-705D-4C33-835E-41C931B7CA5D}"/>
    <cellStyle name="Currency 4" xfId="12" xr:uid="{B0242974-3F73-4566-897C-93A1F81FCA77}"/>
    <cellStyle name="Normal" xfId="0" builtinId="0"/>
    <cellStyle name="Normal 2" xfId="5" xr:uid="{F5FBAF4B-F704-42B0-83F7-F482F38DAC39}"/>
    <cellStyle name="Normal 2 2" xfId="8" xr:uid="{D380C9CA-507C-4D5C-9C4A-C47190D06531}"/>
    <cellStyle name="Normal 2 3" xfId="15" xr:uid="{D8582C49-131C-47FC-B704-6B139B1C69FC}"/>
    <cellStyle name="Normal 3" xfId="7" xr:uid="{C461C7A8-CF3A-4550-A431-64F26A6EADE9}"/>
    <cellStyle name="Normal 3 2" xfId="16" xr:uid="{534A3F3D-3485-403C-873C-6A4C529B804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Qtrly%20Filings\2007-05%20GCA%20Filing\KI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Cashout%20Developm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5-Jurisdictional%20Files\Kentucky\Cashouts\2008%20Cashouts\2008-11%20Cashou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mosenergy-my.sharepoint.com/personal/christina_vo_atmosenergy_com/Documents/Desktop/KY%20GCA%20-%20Feb%202022%20Filing/Prior%20Filing/Revised/Exhibit%20C%20(Rates%20used%20in%20the%20Expected%20Gas%20Cost%20EGC%20Calcul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LVS%20Tariffs\LVS%20Development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.1%20FA%20Files%20and%20Forms\0.0-FA%20Case%20files\0.1%20PGAs%20(Purchased%20Gas%20Adjustments)\Atmos\2024-00299\Atmos_Kentucky_GCA_Filing_2024.11_for_PSC.xlsx" TargetMode="External"/><Relationship Id="rId1" Type="http://schemas.openxmlformats.org/officeDocument/2006/relationships/externalLinkPath" Target="https://kymsoffice-my.sharepoint.com/personal/mitchell_pollard_ky_gov/Documents/Desktop/Atmos/2024-00299/Atmos_Kentucky_GCA_Filing_2024.11_for_PS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mosenergy-my.sharepoint.com/personal/christina_vo_atmosenergy_com/Documents/Desktop/KY%20GCA%20-%20Feb%202022%20Filing/Prior%20Filing/Revised/Exhibit%20D%20(Correction%20Factor%20CF%20Calculation)%20incl%20Oct-10%20Revised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ymsoffice-my.sharepoint.com/personal/sarah_jankowski_ky_gov/Documents/Desktop/2026_1st_Quarter_True_Up%20-SJ.xlsx" TargetMode="External"/><Relationship Id="rId1" Type="http://schemas.openxmlformats.org/officeDocument/2006/relationships/externalLinkPath" Target="https://kymsoffice-my.sharepoint.com/personal/sarah_jankowski_ky_gov/Documents/Desktop/2026_1st_Quarter_True_Up%20-S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Macros"/>
      <sheetName val="Documentation"/>
      <sheetName val="Filing Package"/>
      <sheetName val="1. MAIN INPUTS"/>
      <sheetName val="tbl Tariff Revisions"/>
      <sheetName val="2. VOLUMES"/>
      <sheetName val="Purchases Tex"/>
      <sheetName val="Purchases Ten"/>
      <sheetName val="Purchases Trk"/>
      <sheetName val="Cont. NO210"/>
      <sheetName val="Cont. NO340"/>
      <sheetName val="Cont. NO435"/>
      <sheetName val="Cont. 3770"/>
      <sheetName val="Cont. 3817"/>
      <sheetName val="Cont.3355"/>
      <sheetName val="Cont. 3355.1"/>
      <sheetName val="Cont. 3819"/>
      <sheetName val="Cont.9213"/>
      <sheetName val="Tex Res"/>
      <sheetName val="Cont. T13687"/>
      <sheetName val="Cont. 2546"/>
      <sheetName val="Cont. 2546.1"/>
      <sheetName val="Cont. 2548"/>
      <sheetName val="Cont. 2548.1"/>
      <sheetName val="Cont. 2550"/>
      <sheetName val="Cont. 2550.1"/>
      <sheetName val="Cont. 2551"/>
      <sheetName val="Cont. 2551.1"/>
      <sheetName val="Cont. 2385"/>
      <sheetName val="7. Trunkline Gas"/>
      <sheetName val="Cont. 014573"/>
      <sheetName val="Trunk Res Fee"/>
      <sheetName val="Trunk Supp Res Fee"/>
      <sheetName val="Trunk Rates"/>
      <sheetName val="3. GCA HISTORY"/>
      <sheetName val="gca G1"/>
      <sheetName val="gca G1 HLF"/>
      <sheetName val="gca LVS1"/>
      <sheetName val="gca LVS1 HLF"/>
      <sheetName val="gca G2"/>
      <sheetName val="gca LVS2"/>
      <sheetName val="gca T2 G1"/>
      <sheetName val="gca T2 G1 HLF"/>
      <sheetName val="gca T4"/>
      <sheetName val="gca T2 G2"/>
      <sheetName val="gca T3"/>
      <sheetName val="4. REFUNDS"/>
      <sheetName val="R_Sales"/>
      <sheetName val="R_Transport"/>
      <sheetName val="CF"/>
      <sheetName val="PBRRF"/>
      <sheetName val="5.RATES_WKG"/>
      <sheetName val="G 1"/>
      <sheetName val="G1_HLF"/>
      <sheetName val="LVS 1"/>
      <sheetName val="LVS 1_HLF"/>
      <sheetName val="G 2"/>
      <sheetName val="LVS 2"/>
      <sheetName val="T2_G1"/>
      <sheetName val="T2_G1_HLF"/>
      <sheetName val="T4"/>
      <sheetName val="T2_G2"/>
      <sheetName val="T3"/>
      <sheetName val="6. RATES_TEXAS"/>
      <sheetName val="NNS demand"/>
      <sheetName val="NNS commodity"/>
      <sheetName val="FT demand"/>
      <sheetName val="FT commodity"/>
      <sheetName val="Fuel"/>
      <sheetName val="Tex Cash"/>
      <sheetName val="7. RATES_TENN"/>
      <sheetName val="FT GS"/>
      <sheetName val="FT A"/>
      <sheetName val="FT G"/>
      <sheetName val="FT G C"/>
      <sheetName val="S S"/>
      <sheetName val="Fuel_tenn"/>
      <sheetName val="Ten Cash"/>
      <sheetName val="8. EXHIBITS"/>
      <sheetName val="Sheet 4"/>
      <sheetName val="Sheet 5"/>
      <sheetName val="Sheet 6"/>
      <sheetName val="A.1"/>
      <sheetName val="A.2"/>
      <sheetName val="A.3"/>
      <sheetName val="A.4"/>
      <sheetName val="A.5"/>
      <sheetName val="B.1"/>
      <sheetName val="B.2"/>
      <sheetName val="B.3"/>
      <sheetName val="B.4"/>
      <sheetName val="B.5"/>
      <sheetName val="B.6"/>
      <sheetName val="B.7"/>
      <sheetName val="B.8"/>
      <sheetName val="B.9"/>
      <sheetName val="B.10"/>
      <sheetName val="B.11"/>
      <sheetName val="C.12"/>
      <sheetName val="C.13"/>
      <sheetName val="E.1(PBR or Refund)"/>
      <sheetName val="E.1 Certificate"/>
      <sheetName val="F.1"/>
      <sheetName val="F.2"/>
      <sheetName val="Module1"/>
      <sheetName val="Module2"/>
      <sheetName val="Module3"/>
      <sheetName val="Module4"/>
    </sheetNames>
    <sheetDataSet>
      <sheetData sheetId="0" refreshError="1">
        <row r="1">
          <cell r="A1" t="str">
            <v>Contents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F1">
            <v>39091</v>
          </cell>
        </row>
        <row r="2">
          <cell r="F2" t="str">
            <v>Draft</v>
          </cell>
        </row>
        <row r="5">
          <cell r="F5" t="str">
            <v>2006-00000</v>
          </cell>
          <cell r="J5" t="str">
            <v>2006-00428</v>
          </cell>
          <cell r="Q5" t="str">
            <v>2006-0</v>
          </cell>
        </row>
        <row r="7">
          <cell r="F7" t="str">
            <v>2006-00428</v>
          </cell>
        </row>
        <row r="9">
          <cell r="F9">
            <v>39114</v>
          </cell>
          <cell r="J9">
            <v>39022</v>
          </cell>
        </row>
        <row r="11">
          <cell r="F11" t="str">
            <v>For Month of February, 2007</v>
          </cell>
        </row>
        <row r="12">
          <cell r="F12" t="str">
            <v>February 1, 2007</v>
          </cell>
        </row>
        <row r="13">
          <cell r="F13" t="str">
            <v>Winter</v>
          </cell>
        </row>
        <row r="18">
          <cell r="F18">
            <v>39022</v>
          </cell>
          <cell r="J18">
            <v>39022</v>
          </cell>
        </row>
        <row r="19">
          <cell r="Q19" t="str">
            <v>2006-0</v>
          </cell>
        </row>
        <row r="21">
          <cell r="F21" t="str">
            <v>February 2004</v>
          </cell>
          <cell r="Q21" t="str">
            <v>February</v>
          </cell>
          <cell r="R21">
            <v>1</v>
          </cell>
          <cell r="S21">
            <v>107</v>
          </cell>
          <cell r="T21" t="str">
            <v>107</v>
          </cell>
        </row>
        <row r="22">
          <cell r="N22" t="str">
            <v>6</v>
          </cell>
        </row>
        <row r="23">
          <cell r="F23">
            <v>35004</v>
          </cell>
          <cell r="Q23">
            <v>10</v>
          </cell>
          <cell r="S23" t="str">
            <v>October</v>
          </cell>
          <cell r="T23" t="str">
            <v>95</v>
          </cell>
        </row>
        <row r="24">
          <cell r="F24">
            <v>34639</v>
          </cell>
        </row>
        <row r="27">
          <cell r="F27">
            <v>39479</v>
          </cell>
        </row>
        <row r="185">
          <cell r="H185" t="str">
            <v>January</v>
          </cell>
          <cell r="J185">
            <v>1</v>
          </cell>
          <cell r="K185" t="str">
            <v>Winter</v>
          </cell>
        </row>
        <row r="186">
          <cell r="H186" t="str">
            <v>February</v>
          </cell>
          <cell r="J186">
            <v>2</v>
          </cell>
          <cell r="K186" t="str">
            <v>Winter</v>
          </cell>
        </row>
        <row r="187">
          <cell r="H187" t="str">
            <v>March</v>
          </cell>
          <cell r="J187">
            <v>3</v>
          </cell>
          <cell r="K187" t="str">
            <v>Winter</v>
          </cell>
        </row>
        <row r="188">
          <cell r="H188" t="str">
            <v>April</v>
          </cell>
          <cell r="J188">
            <v>4</v>
          </cell>
          <cell r="K188" t="str">
            <v>Summer</v>
          </cell>
        </row>
        <row r="189">
          <cell r="H189" t="str">
            <v>May</v>
          </cell>
          <cell r="J189">
            <v>5</v>
          </cell>
          <cell r="K189" t="str">
            <v>Summer</v>
          </cell>
        </row>
        <row r="190">
          <cell r="H190" t="str">
            <v>June</v>
          </cell>
          <cell r="J190">
            <v>6</v>
          </cell>
          <cell r="K190" t="str">
            <v>Summer</v>
          </cell>
        </row>
        <row r="191">
          <cell r="H191" t="str">
            <v>July</v>
          </cell>
          <cell r="J191">
            <v>7</v>
          </cell>
          <cell r="K191" t="str">
            <v>Summer</v>
          </cell>
        </row>
        <row r="192">
          <cell r="H192" t="str">
            <v>August</v>
          </cell>
          <cell r="J192">
            <v>8</v>
          </cell>
          <cell r="K192" t="str">
            <v>Summer</v>
          </cell>
        </row>
        <row r="193">
          <cell r="H193" t="str">
            <v>September</v>
          </cell>
          <cell r="J193">
            <v>9</v>
          </cell>
          <cell r="K193" t="str">
            <v>Summer</v>
          </cell>
        </row>
        <row r="194">
          <cell r="H194" t="str">
            <v>October</v>
          </cell>
          <cell r="J194">
            <v>10</v>
          </cell>
          <cell r="K194" t="str">
            <v>Summer</v>
          </cell>
        </row>
        <row r="195">
          <cell r="H195" t="str">
            <v>November</v>
          </cell>
          <cell r="J195">
            <v>11</v>
          </cell>
          <cell r="K195" t="str">
            <v>Winter</v>
          </cell>
        </row>
        <row r="196">
          <cell r="H196" t="str">
            <v>December</v>
          </cell>
          <cell r="J196">
            <v>12</v>
          </cell>
          <cell r="K196" t="str">
            <v>Winter</v>
          </cell>
        </row>
      </sheetData>
      <sheetData sheetId="5" refreshError="1"/>
      <sheetData sheetId="6" refreshError="1"/>
      <sheetData sheetId="7" refreshError="1">
        <row r="9">
          <cell r="A9">
            <v>35065</v>
          </cell>
          <cell r="B9">
            <v>2742500</v>
          </cell>
          <cell r="C9">
            <v>741000</v>
          </cell>
          <cell r="D9">
            <v>40000</v>
          </cell>
          <cell r="E9">
            <v>3523500</v>
          </cell>
          <cell r="G9">
            <v>950000</v>
          </cell>
          <cell r="H9">
            <v>-20000</v>
          </cell>
          <cell r="I9">
            <v>930000</v>
          </cell>
          <cell r="K9">
            <v>-20000</v>
          </cell>
          <cell r="L9">
            <v>1100000</v>
          </cell>
          <cell r="M9">
            <v>1080000</v>
          </cell>
          <cell r="O9">
            <v>46400</v>
          </cell>
          <cell r="Q9">
            <v>5579900</v>
          </cell>
          <cell r="S9">
            <v>2</v>
          </cell>
          <cell r="T9">
            <v>1.0249999999999999</v>
          </cell>
        </row>
        <row r="10">
          <cell r="A10">
            <v>35096</v>
          </cell>
          <cell r="B10">
            <v>2728450</v>
          </cell>
          <cell r="C10">
            <v>693900</v>
          </cell>
          <cell r="D10">
            <v>10000</v>
          </cell>
          <cell r="E10">
            <v>3432350</v>
          </cell>
          <cell r="G10">
            <v>850000</v>
          </cell>
          <cell r="H10">
            <v>-10000</v>
          </cell>
          <cell r="I10">
            <v>840000</v>
          </cell>
          <cell r="K10">
            <v>0</v>
          </cell>
          <cell r="L10">
            <v>1000000</v>
          </cell>
          <cell r="M10">
            <v>1000000</v>
          </cell>
          <cell r="O10">
            <v>46400</v>
          </cell>
          <cell r="Q10">
            <v>5318750</v>
          </cell>
          <cell r="S10">
            <v>2.5</v>
          </cell>
          <cell r="T10">
            <v>1.0249999999999999</v>
          </cell>
        </row>
        <row r="11">
          <cell r="A11">
            <v>35125</v>
          </cell>
          <cell r="B11">
            <v>1844500</v>
          </cell>
          <cell r="C11">
            <v>682000</v>
          </cell>
          <cell r="D11">
            <v>0</v>
          </cell>
          <cell r="E11">
            <v>2526500</v>
          </cell>
          <cell r="G11">
            <v>334860</v>
          </cell>
          <cell r="H11">
            <v>0</v>
          </cell>
          <cell r="I11">
            <v>334860</v>
          </cell>
          <cell r="K11">
            <v>0</v>
          </cell>
          <cell r="L11">
            <v>500000</v>
          </cell>
          <cell r="M11">
            <v>500000</v>
          </cell>
          <cell r="O11">
            <v>25500</v>
          </cell>
          <cell r="Q11">
            <v>3386860</v>
          </cell>
          <cell r="S11">
            <v>2</v>
          </cell>
          <cell r="T11">
            <v>1.0249999999999999</v>
          </cell>
        </row>
        <row r="12">
          <cell r="A12">
            <v>35156</v>
          </cell>
          <cell r="B12">
            <v>852500</v>
          </cell>
          <cell r="C12">
            <v>465000</v>
          </cell>
          <cell r="D12">
            <v>750000</v>
          </cell>
          <cell r="E12">
            <v>2067500</v>
          </cell>
          <cell r="G12">
            <v>0</v>
          </cell>
          <cell r="H12">
            <v>-300000</v>
          </cell>
          <cell r="I12">
            <v>-300000</v>
          </cell>
          <cell r="K12">
            <v>-450000</v>
          </cell>
          <cell r="L12">
            <v>0</v>
          </cell>
          <cell r="M12">
            <v>-450000</v>
          </cell>
          <cell r="O12">
            <v>50000</v>
          </cell>
          <cell r="Q12">
            <v>1367500</v>
          </cell>
          <cell r="S12">
            <v>2.4</v>
          </cell>
          <cell r="T12">
            <v>1.0249999999999999</v>
          </cell>
        </row>
        <row r="13">
          <cell r="A13">
            <v>35186</v>
          </cell>
          <cell r="B13">
            <v>759500</v>
          </cell>
          <cell r="C13">
            <v>356500</v>
          </cell>
          <cell r="D13">
            <v>1200000</v>
          </cell>
          <cell r="E13">
            <v>2316000</v>
          </cell>
          <cell r="G13">
            <v>0</v>
          </cell>
          <cell r="H13">
            <v>-700000</v>
          </cell>
          <cell r="I13">
            <v>-700000</v>
          </cell>
          <cell r="K13">
            <v>-500000</v>
          </cell>
          <cell r="L13">
            <v>0</v>
          </cell>
          <cell r="M13">
            <v>-500000</v>
          </cell>
          <cell r="O13">
            <v>50000</v>
          </cell>
          <cell r="Q13">
            <v>1166000</v>
          </cell>
          <cell r="S13">
            <v>2.5</v>
          </cell>
          <cell r="T13">
            <v>1.0249999999999999</v>
          </cell>
        </row>
        <row r="14">
          <cell r="A14">
            <v>35217</v>
          </cell>
          <cell r="B14">
            <v>935000</v>
          </cell>
          <cell r="C14">
            <v>950000</v>
          </cell>
          <cell r="D14">
            <v>1350000</v>
          </cell>
          <cell r="E14">
            <v>3235000</v>
          </cell>
          <cell r="G14">
            <v>0</v>
          </cell>
          <cell r="H14">
            <v>-550000</v>
          </cell>
          <cell r="I14">
            <v>-550000</v>
          </cell>
          <cell r="K14">
            <v>-800000</v>
          </cell>
          <cell r="L14">
            <v>0</v>
          </cell>
          <cell r="M14">
            <v>-800000</v>
          </cell>
          <cell r="O14">
            <v>40000</v>
          </cell>
          <cell r="Q14">
            <v>1925000</v>
          </cell>
          <cell r="S14">
            <v>2.4500000000000002</v>
          </cell>
          <cell r="T14">
            <v>1.0249999999999999</v>
          </cell>
        </row>
        <row r="15">
          <cell r="A15">
            <v>35247</v>
          </cell>
          <cell r="B15">
            <v>595000</v>
          </cell>
          <cell r="C15">
            <v>155000</v>
          </cell>
          <cell r="D15">
            <v>180000</v>
          </cell>
          <cell r="E15">
            <v>930000</v>
          </cell>
          <cell r="G15">
            <v>0</v>
          </cell>
          <cell r="H15">
            <v>-180000</v>
          </cell>
          <cell r="I15">
            <v>-180000</v>
          </cell>
          <cell r="K15">
            <v>0</v>
          </cell>
          <cell r="L15">
            <v>0</v>
          </cell>
          <cell r="M15">
            <v>0</v>
          </cell>
          <cell r="O15">
            <v>40000</v>
          </cell>
          <cell r="Q15">
            <v>790000</v>
          </cell>
          <cell r="S15">
            <v>2.2999999999999998</v>
          </cell>
          <cell r="T15">
            <v>1.0249999999999999</v>
          </cell>
        </row>
        <row r="16">
          <cell r="A16">
            <v>35278</v>
          </cell>
          <cell r="B16">
            <v>329760</v>
          </cell>
          <cell r="C16">
            <v>155000</v>
          </cell>
          <cell r="D16">
            <v>1232000</v>
          </cell>
          <cell r="E16">
            <v>1716760</v>
          </cell>
          <cell r="G16">
            <v>0</v>
          </cell>
          <cell r="H16">
            <v>-669000</v>
          </cell>
          <cell r="I16">
            <v>-669000</v>
          </cell>
          <cell r="K16">
            <v>-563000</v>
          </cell>
          <cell r="L16">
            <v>0</v>
          </cell>
          <cell r="M16">
            <v>-563000</v>
          </cell>
          <cell r="O16">
            <v>40000</v>
          </cell>
          <cell r="Q16">
            <v>524760</v>
          </cell>
          <cell r="S16">
            <v>2.75</v>
          </cell>
          <cell r="T16">
            <v>1.0249999999999999</v>
          </cell>
        </row>
        <row r="17">
          <cell r="A17">
            <v>35309</v>
          </cell>
          <cell r="B17">
            <v>600000</v>
          </cell>
          <cell r="C17">
            <v>150000</v>
          </cell>
          <cell r="D17">
            <v>950000</v>
          </cell>
          <cell r="E17">
            <v>1700000</v>
          </cell>
          <cell r="G17">
            <v>0</v>
          </cell>
          <cell r="H17">
            <v>-354000</v>
          </cell>
          <cell r="I17">
            <v>-354000</v>
          </cell>
          <cell r="K17">
            <v>-596000</v>
          </cell>
          <cell r="L17">
            <v>0</v>
          </cell>
          <cell r="M17">
            <v>-596000</v>
          </cell>
          <cell r="O17">
            <v>40000</v>
          </cell>
          <cell r="Q17">
            <v>790000</v>
          </cell>
          <cell r="S17">
            <v>2.35</v>
          </cell>
          <cell r="T17">
            <v>1.0249999999999999</v>
          </cell>
        </row>
        <row r="18">
          <cell r="A18">
            <v>35339</v>
          </cell>
          <cell r="B18">
            <v>840000</v>
          </cell>
          <cell r="C18">
            <v>155000</v>
          </cell>
          <cell r="D18">
            <v>500000</v>
          </cell>
          <cell r="E18">
            <v>1495000</v>
          </cell>
          <cell r="G18">
            <v>0</v>
          </cell>
          <cell r="H18">
            <v>-200000</v>
          </cell>
          <cell r="I18">
            <v>-200000</v>
          </cell>
          <cell r="K18">
            <v>-300000</v>
          </cell>
          <cell r="L18">
            <v>0</v>
          </cell>
          <cell r="M18">
            <v>-300000</v>
          </cell>
          <cell r="O18">
            <v>40000</v>
          </cell>
          <cell r="Q18">
            <v>1035000</v>
          </cell>
          <cell r="S18">
            <v>2.15</v>
          </cell>
          <cell r="T18">
            <v>1.0249999999999999</v>
          </cell>
        </row>
        <row r="19">
          <cell r="A19">
            <v>35370</v>
          </cell>
          <cell r="B19">
            <v>796500</v>
          </cell>
          <cell r="C19">
            <v>150000</v>
          </cell>
          <cell r="D19">
            <v>125000</v>
          </cell>
          <cell r="E19">
            <v>1071500</v>
          </cell>
          <cell r="G19">
            <v>600000</v>
          </cell>
          <cell r="H19">
            <v>0</v>
          </cell>
          <cell r="I19">
            <v>600000</v>
          </cell>
          <cell r="K19">
            <v>-125000</v>
          </cell>
          <cell r="L19">
            <v>400000</v>
          </cell>
          <cell r="M19">
            <v>275000</v>
          </cell>
          <cell r="O19">
            <v>70000</v>
          </cell>
          <cell r="Q19">
            <v>2016500</v>
          </cell>
          <cell r="S19">
            <v>2.2999999999999998</v>
          </cell>
          <cell r="T19">
            <v>1.0249999999999999</v>
          </cell>
        </row>
        <row r="20">
          <cell r="A20">
            <v>35400</v>
          </cell>
          <cell r="B20">
            <v>1213000</v>
          </cell>
          <cell r="C20">
            <v>372000</v>
          </cell>
          <cell r="D20">
            <v>0</v>
          </cell>
          <cell r="E20">
            <v>1585000</v>
          </cell>
          <cell r="G20">
            <v>350000</v>
          </cell>
          <cell r="H20">
            <v>0</v>
          </cell>
          <cell r="I20">
            <v>350000</v>
          </cell>
          <cell r="K20">
            <v>0</v>
          </cell>
          <cell r="L20">
            <v>850000</v>
          </cell>
          <cell r="M20">
            <v>850000</v>
          </cell>
          <cell r="O20">
            <v>75000</v>
          </cell>
          <cell r="Q20">
            <v>2860000</v>
          </cell>
          <cell r="S20">
            <v>2.85</v>
          </cell>
          <cell r="T20">
            <v>1.0249999999999999</v>
          </cell>
        </row>
        <row r="21">
          <cell r="A21">
            <v>35431</v>
          </cell>
          <cell r="B21">
            <v>2068500</v>
          </cell>
          <cell r="C21">
            <v>573500</v>
          </cell>
          <cell r="D21">
            <v>0</v>
          </cell>
          <cell r="E21">
            <v>2642000</v>
          </cell>
          <cell r="G21">
            <v>1225000</v>
          </cell>
          <cell r="H21">
            <v>0</v>
          </cell>
          <cell r="I21">
            <v>1225000</v>
          </cell>
          <cell r="K21">
            <v>0</v>
          </cell>
          <cell r="L21">
            <v>850000</v>
          </cell>
          <cell r="M21">
            <v>850000</v>
          </cell>
          <cell r="O21">
            <v>0</v>
          </cell>
          <cell r="Q21">
            <v>4717000</v>
          </cell>
          <cell r="S21">
            <v>3.15</v>
          </cell>
          <cell r="T21">
            <v>1.0249999999999999</v>
          </cell>
        </row>
        <row r="22">
          <cell r="A22">
            <v>35462</v>
          </cell>
          <cell r="B22">
            <v>1410000</v>
          </cell>
          <cell r="C22">
            <v>686000</v>
          </cell>
          <cell r="D22">
            <v>0</v>
          </cell>
          <cell r="E22">
            <v>2096000</v>
          </cell>
          <cell r="G22">
            <v>798000</v>
          </cell>
          <cell r="H22">
            <v>0</v>
          </cell>
          <cell r="I22">
            <v>798000</v>
          </cell>
          <cell r="K22">
            <v>0</v>
          </cell>
          <cell r="L22">
            <v>980000</v>
          </cell>
          <cell r="M22">
            <v>980000</v>
          </cell>
          <cell r="O22">
            <v>55000</v>
          </cell>
          <cell r="Q22">
            <v>3929000</v>
          </cell>
          <cell r="S22">
            <v>3.3</v>
          </cell>
          <cell r="T22">
            <v>1.0249999999999999</v>
          </cell>
        </row>
        <row r="23">
          <cell r="A23">
            <v>35490</v>
          </cell>
          <cell r="B23">
            <v>1340000</v>
          </cell>
          <cell r="C23">
            <v>555000</v>
          </cell>
          <cell r="D23">
            <v>5000</v>
          </cell>
          <cell r="E23">
            <v>1900000</v>
          </cell>
          <cell r="G23">
            <v>410000</v>
          </cell>
          <cell r="H23">
            <v>0</v>
          </cell>
          <cell r="I23">
            <v>410000</v>
          </cell>
          <cell r="K23">
            <v>-5000</v>
          </cell>
          <cell r="L23">
            <v>495000</v>
          </cell>
          <cell r="M23">
            <v>490000</v>
          </cell>
          <cell r="O23">
            <v>0</v>
          </cell>
          <cell r="Q23">
            <v>2800000</v>
          </cell>
          <cell r="S23">
            <v>2.6</v>
          </cell>
          <cell r="T23">
            <v>1.0249999999999999</v>
          </cell>
        </row>
        <row r="24">
          <cell r="A24">
            <v>35521</v>
          </cell>
          <cell r="B24">
            <v>1150000</v>
          </cell>
          <cell r="C24">
            <v>550000</v>
          </cell>
          <cell r="D24">
            <v>150000</v>
          </cell>
          <cell r="E24">
            <v>1850000</v>
          </cell>
          <cell r="G24">
            <v>100000</v>
          </cell>
          <cell r="H24">
            <v>-100000</v>
          </cell>
          <cell r="I24">
            <v>0</v>
          </cell>
          <cell r="K24">
            <v>-150000</v>
          </cell>
          <cell r="L24">
            <v>100000</v>
          </cell>
          <cell r="M24">
            <v>-50000</v>
          </cell>
          <cell r="O24">
            <v>50000</v>
          </cell>
          <cell r="Q24">
            <v>1850000</v>
          </cell>
          <cell r="S24">
            <v>1.9</v>
          </cell>
          <cell r="T24">
            <v>1.0249999999999999</v>
          </cell>
        </row>
        <row r="25">
          <cell r="A25">
            <v>35551</v>
          </cell>
          <cell r="B25">
            <v>1200000</v>
          </cell>
          <cell r="C25">
            <v>425000</v>
          </cell>
          <cell r="D25">
            <v>1000000</v>
          </cell>
          <cell r="E25">
            <v>2625000</v>
          </cell>
          <cell r="G25">
            <v>0</v>
          </cell>
          <cell r="H25">
            <v>-650000</v>
          </cell>
          <cell r="I25">
            <v>-650000</v>
          </cell>
          <cell r="K25">
            <v>-350000</v>
          </cell>
          <cell r="L25">
            <v>0</v>
          </cell>
          <cell r="M25">
            <v>-350000</v>
          </cell>
          <cell r="O25">
            <v>10000</v>
          </cell>
          <cell r="Q25">
            <v>1635000</v>
          </cell>
          <cell r="S25">
            <v>1.75</v>
          </cell>
          <cell r="T25">
            <v>1.0249999999999999</v>
          </cell>
        </row>
        <row r="26">
          <cell r="A26">
            <v>35582</v>
          </cell>
          <cell r="B26">
            <v>1200000</v>
          </cell>
          <cell r="C26">
            <v>425000</v>
          </cell>
          <cell r="D26">
            <v>1090000</v>
          </cell>
          <cell r="E26">
            <v>2715000</v>
          </cell>
          <cell r="G26">
            <v>0</v>
          </cell>
          <cell r="H26">
            <v>-700000</v>
          </cell>
          <cell r="I26">
            <v>-700000</v>
          </cell>
          <cell r="K26">
            <v>-390000</v>
          </cell>
          <cell r="L26">
            <v>0</v>
          </cell>
          <cell r="M26">
            <v>-390000</v>
          </cell>
          <cell r="O26">
            <v>35000</v>
          </cell>
          <cell r="Q26">
            <v>1660000</v>
          </cell>
          <cell r="S26">
            <v>2</v>
          </cell>
          <cell r="T26">
            <v>1.0249999999999999</v>
          </cell>
        </row>
        <row r="27">
          <cell r="A27">
            <v>35612</v>
          </cell>
          <cell r="B27">
            <v>1375000</v>
          </cell>
          <cell r="C27">
            <v>350000</v>
          </cell>
          <cell r="D27">
            <v>1154000</v>
          </cell>
          <cell r="E27">
            <v>2879000</v>
          </cell>
          <cell r="G27">
            <v>0</v>
          </cell>
          <cell r="H27">
            <v>-630000</v>
          </cell>
          <cell r="I27">
            <v>-630000</v>
          </cell>
          <cell r="K27">
            <v>-524000</v>
          </cell>
          <cell r="L27">
            <v>0</v>
          </cell>
          <cell r="M27">
            <v>-524000</v>
          </cell>
          <cell r="O27">
            <v>0</v>
          </cell>
          <cell r="Q27">
            <v>1725000</v>
          </cell>
          <cell r="S27">
            <v>2.15</v>
          </cell>
          <cell r="T27">
            <v>1.0249999999999999</v>
          </cell>
        </row>
        <row r="28">
          <cell r="A28">
            <v>35643</v>
          </cell>
          <cell r="B28">
            <v>1465000</v>
          </cell>
          <cell r="C28">
            <v>365000</v>
          </cell>
          <cell r="D28">
            <v>1035000</v>
          </cell>
          <cell r="E28">
            <v>2865000</v>
          </cell>
          <cell r="G28">
            <v>0</v>
          </cell>
          <cell r="H28">
            <v>-535000</v>
          </cell>
          <cell r="I28">
            <v>-535000</v>
          </cell>
          <cell r="K28">
            <v>-500000</v>
          </cell>
          <cell r="L28">
            <v>0</v>
          </cell>
          <cell r="M28">
            <v>-500000</v>
          </cell>
          <cell r="O28">
            <v>0</v>
          </cell>
          <cell r="Q28">
            <v>1830000</v>
          </cell>
          <cell r="S28">
            <v>2.35</v>
          </cell>
          <cell r="T28">
            <v>1.0249999999999999</v>
          </cell>
        </row>
        <row r="29">
          <cell r="A29">
            <v>35674</v>
          </cell>
          <cell r="B29">
            <v>1555000</v>
          </cell>
          <cell r="C29">
            <v>365000</v>
          </cell>
          <cell r="D29">
            <v>800000</v>
          </cell>
          <cell r="E29">
            <v>2720000</v>
          </cell>
          <cell r="G29">
            <v>0</v>
          </cell>
          <cell r="H29">
            <v>-270000</v>
          </cell>
          <cell r="I29">
            <v>-270000</v>
          </cell>
          <cell r="K29">
            <v>-530000</v>
          </cell>
          <cell r="L29">
            <v>0</v>
          </cell>
          <cell r="M29">
            <v>-530000</v>
          </cell>
          <cell r="O29">
            <v>45000</v>
          </cell>
          <cell r="Q29">
            <v>1965000</v>
          </cell>
          <cell r="S29">
            <v>2.35</v>
          </cell>
          <cell r="T29">
            <v>1.0249999999999999</v>
          </cell>
        </row>
        <row r="30">
          <cell r="A30">
            <v>35704</v>
          </cell>
          <cell r="B30">
            <v>1670000</v>
          </cell>
          <cell r="C30">
            <v>365000</v>
          </cell>
          <cell r="D30">
            <v>773000</v>
          </cell>
          <cell r="E30">
            <v>2808000</v>
          </cell>
          <cell r="G30">
            <v>0</v>
          </cell>
          <cell r="H30">
            <v>-273000</v>
          </cell>
          <cell r="I30">
            <v>-273000</v>
          </cell>
          <cell r="K30">
            <v>-500000</v>
          </cell>
          <cell r="L30">
            <v>0</v>
          </cell>
          <cell r="M30">
            <v>-500000</v>
          </cell>
          <cell r="O30">
            <v>40000</v>
          </cell>
          <cell r="Q30">
            <v>2075000</v>
          </cell>
          <cell r="S30">
            <v>2.5499999999999998</v>
          </cell>
          <cell r="T30">
            <v>1.0249999999999999</v>
          </cell>
        </row>
        <row r="31">
          <cell r="A31">
            <v>35735</v>
          </cell>
          <cell r="B31">
            <v>1770000</v>
          </cell>
          <cell r="C31">
            <v>400000</v>
          </cell>
          <cell r="D31">
            <v>150000</v>
          </cell>
          <cell r="E31">
            <v>2320000</v>
          </cell>
          <cell r="G31">
            <v>90000</v>
          </cell>
          <cell r="H31">
            <v>0</v>
          </cell>
          <cell r="I31">
            <v>90000</v>
          </cell>
          <cell r="K31">
            <v>-150000</v>
          </cell>
          <cell r="L31">
            <v>100000</v>
          </cell>
          <cell r="M31">
            <v>-50000</v>
          </cell>
          <cell r="O31">
            <v>40000</v>
          </cell>
          <cell r="Q31">
            <v>2400000</v>
          </cell>
          <cell r="S31">
            <v>3.65</v>
          </cell>
          <cell r="T31">
            <v>1.0249999999999999</v>
          </cell>
        </row>
        <row r="32">
          <cell r="A32">
            <v>35765</v>
          </cell>
          <cell r="B32">
            <v>1015000</v>
          </cell>
          <cell r="C32">
            <v>400000</v>
          </cell>
          <cell r="D32">
            <v>0</v>
          </cell>
          <cell r="E32">
            <v>1415000</v>
          </cell>
          <cell r="G32">
            <v>1240000</v>
          </cell>
          <cell r="H32">
            <v>0</v>
          </cell>
          <cell r="I32">
            <v>1240000</v>
          </cell>
          <cell r="K32">
            <v>0</v>
          </cell>
          <cell r="L32">
            <v>625000</v>
          </cell>
          <cell r="M32">
            <v>625000</v>
          </cell>
          <cell r="O32">
            <v>40000</v>
          </cell>
          <cell r="Q32">
            <v>3320000</v>
          </cell>
          <cell r="S32">
            <v>3.98</v>
          </cell>
          <cell r="T32">
            <v>1.0249999999999999</v>
          </cell>
        </row>
        <row r="33">
          <cell r="A33">
            <v>35796</v>
          </cell>
          <cell r="B33">
            <v>1578000</v>
          </cell>
          <cell r="C33">
            <v>573500</v>
          </cell>
          <cell r="D33">
            <v>0</v>
          </cell>
          <cell r="E33">
            <v>2151500</v>
          </cell>
          <cell r="G33">
            <v>1137000</v>
          </cell>
          <cell r="H33">
            <v>0</v>
          </cell>
          <cell r="I33">
            <v>1137000</v>
          </cell>
          <cell r="K33">
            <v>0</v>
          </cell>
          <cell r="L33">
            <v>1297000</v>
          </cell>
          <cell r="M33">
            <v>1297000</v>
          </cell>
          <cell r="O33">
            <v>0</v>
          </cell>
          <cell r="Q33">
            <v>4585500</v>
          </cell>
          <cell r="S33">
            <v>3.48</v>
          </cell>
          <cell r="T33">
            <v>1.0249999999999999</v>
          </cell>
        </row>
        <row r="34">
          <cell r="A34">
            <v>35827</v>
          </cell>
          <cell r="B34">
            <v>1539000</v>
          </cell>
          <cell r="C34">
            <v>518000</v>
          </cell>
          <cell r="D34">
            <v>0</v>
          </cell>
          <cell r="E34">
            <v>2057000</v>
          </cell>
          <cell r="G34">
            <v>803475</v>
          </cell>
          <cell r="H34">
            <v>0</v>
          </cell>
          <cell r="I34">
            <v>803475</v>
          </cell>
          <cell r="K34">
            <v>0</v>
          </cell>
          <cell r="L34">
            <v>1100000</v>
          </cell>
          <cell r="M34">
            <v>1100000</v>
          </cell>
          <cell r="O34">
            <v>36000</v>
          </cell>
          <cell r="Q34">
            <v>3996475</v>
          </cell>
          <cell r="S34">
            <v>2.5</v>
          </cell>
          <cell r="T34">
            <v>1.0249999999999999</v>
          </cell>
        </row>
        <row r="35">
          <cell r="A35">
            <v>35855</v>
          </cell>
          <cell r="B35">
            <v>1250000</v>
          </cell>
          <cell r="C35">
            <v>418500</v>
          </cell>
          <cell r="D35">
            <v>0</v>
          </cell>
          <cell r="E35">
            <v>1668500</v>
          </cell>
          <cell r="G35">
            <v>284000</v>
          </cell>
          <cell r="H35">
            <v>0</v>
          </cell>
          <cell r="I35">
            <v>284000</v>
          </cell>
          <cell r="K35">
            <v>0</v>
          </cell>
          <cell r="L35">
            <v>800000</v>
          </cell>
          <cell r="M35">
            <v>800000</v>
          </cell>
          <cell r="O35">
            <v>39000</v>
          </cell>
          <cell r="Q35">
            <v>2791500</v>
          </cell>
          <cell r="S35">
            <v>2.23</v>
          </cell>
          <cell r="T35">
            <v>1.0249999999999999</v>
          </cell>
        </row>
        <row r="36">
          <cell r="A36">
            <v>35886</v>
          </cell>
          <cell r="B36">
            <v>810000</v>
          </cell>
          <cell r="C36">
            <v>330000</v>
          </cell>
          <cell r="D36">
            <v>446000</v>
          </cell>
          <cell r="E36">
            <v>1586000</v>
          </cell>
          <cell r="G36">
            <v>0</v>
          </cell>
          <cell r="H36">
            <v>-156000</v>
          </cell>
          <cell r="I36">
            <v>-156000</v>
          </cell>
          <cell r="K36">
            <v>-290000</v>
          </cell>
          <cell r="L36">
            <v>0</v>
          </cell>
          <cell r="M36">
            <v>-290000</v>
          </cell>
          <cell r="O36">
            <v>41000</v>
          </cell>
          <cell r="Q36">
            <v>1181000</v>
          </cell>
          <cell r="S36">
            <v>2.2599999999999998</v>
          </cell>
          <cell r="T36">
            <v>1.0249999999999999</v>
          </cell>
        </row>
        <row r="37">
          <cell r="A37">
            <v>35916</v>
          </cell>
          <cell r="B37">
            <v>488375</v>
          </cell>
          <cell r="C37">
            <v>116000</v>
          </cell>
          <cell r="D37">
            <v>1085000</v>
          </cell>
          <cell r="E37">
            <v>1689375</v>
          </cell>
          <cell r="G37">
            <v>0</v>
          </cell>
          <cell r="H37">
            <v>-575000</v>
          </cell>
          <cell r="I37">
            <v>-575000</v>
          </cell>
          <cell r="K37">
            <v>-510000</v>
          </cell>
          <cell r="L37">
            <v>0</v>
          </cell>
          <cell r="M37">
            <v>-510000</v>
          </cell>
          <cell r="O37">
            <v>37000</v>
          </cell>
          <cell r="Q37">
            <v>641375</v>
          </cell>
          <cell r="S37">
            <v>2.41</v>
          </cell>
          <cell r="T37">
            <v>1.0249999999999999</v>
          </cell>
        </row>
        <row r="38">
          <cell r="A38">
            <v>35947</v>
          </cell>
          <cell r="B38">
            <v>23853</v>
          </cell>
          <cell r="C38">
            <v>153120</v>
          </cell>
          <cell r="D38">
            <v>1407210</v>
          </cell>
          <cell r="E38">
            <v>1584183</v>
          </cell>
          <cell r="G38">
            <v>0</v>
          </cell>
          <cell r="H38">
            <v>-597210</v>
          </cell>
          <cell r="I38">
            <v>-597210</v>
          </cell>
          <cell r="K38">
            <v>-810000</v>
          </cell>
          <cell r="L38">
            <v>0</v>
          </cell>
          <cell r="M38">
            <v>-810000</v>
          </cell>
          <cell r="O38">
            <v>40000</v>
          </cell>
          <cell r="Q38">
            <v>216973</v>
          </cell>
          <cell r="S38">
            <v>2.4</v>
          </cell>
          <cell r="T38">
            <v>1.0249999999999999</v>
          </cell>
        </row>
        <row r="39">
          <cell r="A39">
            <v>35977</v>
          </cell>
          <cell r="B39">
            <v>0</v>
          </cell>
          <cell r="C39">
            <v>81617</v>
          </cell>
          <cell r="D39">
            <v>1157412</v>
          </cell>
          <cell r="E39">
            <v>1239029</v>
          </cell>
          <cell r="G39">
            <v>0</v>
          </cell>
          <cell r="H39">
            <v>-633800</v>
          </cell>
          <cell r="I39">
            <v>-633800</v>
          </cell>
          <cell r="K39">
            <v>-523612</v>
          </cell>
          <cell r="L39">
            <v>0</v>
          </cell>
          <cell r="M39">
            <v>-523612</v>
          </cell>
          <cell r="O39">
            <v>40000</v>
          </cell>
          <cell r="Q39">
            <v>121617</v>
          </cell>
          <cell r="S39">
            <v>2.2999999999999998</v>
          </cell>
          <cell r="T39">
            <v>1.0249999999999999</v>
          </cell>
        </row>
        <row r="40">
          <cell r="A40">
            <v>36008</v>
          </cell>
          <cell r="B40">
            <v>282638</v>
          </cell>
          <cell r="C40">
            <v>263500</v>
          </cell>
          <cell r="D40">
            <v>1148606</v>
          </cell>
          <cell r="E40">
            <v>1694744</v>
          </cell>
          <cell r="G40">
            <v>0</v>
          </cell>
          <cell r="H40">
            <v>-644006</v>
          </cell>
          <cell r="I40">
            <v>-644006</v>
          </cell>
          <cell r="K40">
            <v>-504600</v>
          </cell>
          <cell r="L40">
            <v>0</v>
          </cell>
          <cell r="M40">
            <v>-504600</v>
          </cell>
          <cell r="O40">
            <v>41600</v>
          </cell>
          <cell r="Q40">
            <v>587738</v>
          </cell>
          <cell r="S40">
            <v>2.4500000000000002</v>
          </cell>
          <cell r="T40">
            <v>1.0249999999999999</v>
          </cell>
        </row>
        <row r="41">
          <cell r="A41">
            <v>36039</v>
          </cell>
          <cell r="B41">
            <v>323133</v>
          </cell>
          <cell r="C41">
            <v>255000</v>
          </cell>
          <cell r="D41">
            <v>710559</v>
          </cell>
          <cell r="E41">
            <v>1288692</v>
          </cell>
          <cell r="G41">
            <v>0</v>
          </cell>
          <cell r="H41">
            <v>-342359</v>
          </cell>
          <cell r="I41">
            <v>-342359</v>
          </cell>
          <cell r="K41">
            <v>-368200</v>
          </cell>
          <cell r="L41">
            <v>0</v>
          </cell>
          <cell r="M41">
            <v>-368200</v>
          </cell>
          <cell r="O41">
            <v>35000</v>
          </cell>
          <cell r="Q41">
            <v>613133</v>
          </cell>
          <cell r="S41">
            <v>2.15</v>
          </cell>
          <cell r="T41">
            <v>1.0249999999999999</v>
          </cell>
        </row>
        <row r="42">
          <cell r="A42">
            <v>36069</v>
          </cell>
          <cell r="B42">
            <v>1036843</v>
          </cell>
          <cell r="C42">
            <v>258500</v>
          </cell>
          <cell r="D42">
            <v>434000</v>
          </cell>
          <cell r="E42">
            <v>1729343</v>
          </cell>
          <cell r="G42">
            <v>0</v>
          </cell>
          <cell r="H42">
            <v>-303000</v>
          </cell>
          <cell r="I42">
            <v>-303000</v>
          </cell>
          <cell r="K42">
            <v>-131000</v>
          </cell>
          <cell r="L42">
            <v>0</v>
          </cell>
          <cell r="M42">
            <v>-131000</v>
          </cell>
          <cell r="O42">
            <v>35000</v>
          </cell>
          <cell r="Q42">
            <v>1330343</v>
          </cell>
          <cell r="S42">
            <v>2.15</v>
          </cell>
          <cell r="T42">
            <v>1.0249999999999999</v>
          </cell>
        </row>
        <row r="43">
          <cell r="A43">
            <v>36100</v>
          </cell>
          <cell r="B43">
            <v>2196500</v>
          </cell>
          <cell r="C43">
            <v>258500</v>
          </cell>
          <cell r="D43">
            <v>-750000</v>
          </cell>
          <cell r="E43">
            <v>1705000</v>
          </cell>
          <cell r="G43">
            <v>450000</v>
          </cell>
          <cell r="H43">
            <v>0</v>
          </cell>
          <cell r="I43">
            <v>450000</v>
          </cell>
          <cell r="K43">
            <v>0</v>
          </cell>
          <cell r="L43">
            <v>300000</v>
          </cell>
          <cell r="M43">
            <v>300000</v>
          </cell>
          <cell r="O43">
            <v>35000</v>
          </cell>
          <cell r="Q43">
            <v>2490000</v>
          </cell>
          <cell r="S43">
            <v>2.5099999999999998</v>
          </cell>
          <cell r="T43">
            <v>1.0249999999999999</v>
          </cell>
        </row>
        <row r="44">
          <cell r="A44">
            <v>36130</v>
          </cell>
          <cell r="B44">
            <v>2817726</v>
          </cell>
          <cell r="C44">
            <v>258500</v>
          </cell>
          <cell r="D44">
            <v>-1900000</v>
          </cell>
          <cell r="E44">
            <v>1176226</v>
          </cell>
          <cell r="G44">
            <v>1000000</v>
          </cell>
          <cell r="H44">
            <v>0</v>
          </cell>
          <cell r="I44">
            <v>1000000</v>
          </cell>
          <cell r="K44">
            <v>0</v>
          </cell>
          <cell r="L44">
            <v>900000</v>
          </cell>
          <cell r="M44">
            <v>900000</v>
          </cell>
          <cell r="O44">
            <v>35000</v>
          </cell>
          <cell r="Q44">
            <v>3111226</v>
          </cell>
          <cell r="S44">
            <v>2.37</v>
          </cell>
          <cell r="T44">
            <v>1.0249999999999999</v>
          </cell>
        </row>
        <row r="45">
          <cell r="A45">
            <v>36161</v>
          </cell>
          <cell r="B45">
            <v>4145720</v>
          </cell>
          <cell r="C45">
            <v>258500</v>
          </cell>
          <cell r="D45">
            <v>-1900000</v>
          </cell>
          <cell r="E45">
            <v>2504220</v>
          </cell>
          <cell r="G45">
            <v>1000000</v>
          </cell>
          <cell r="H45">
            <v>0</v>
          </cell>
          <cell r="I45">
            <v>1000000</v>
          </cell>
          <cell r="K45">
            <v>0</v>
          </cell>
          <cell r="L45">
            <v>900000</v>
          </cell>
          <cell r="M45">
            <v>900000</v>
          </cell>
          <cell r="O45">
            <v>35000</v>
          </cell>
          <cell r="Q45">
            <v>4439220</v>
          </cell>
          <cell r="S45">
            <v>2.25</v>
          </cell>
          <cell r="T45">
            <v>1.0249999999999999</v>
          </cell>
        </row>
        <row r="46">
          <cell r="A46">
            <v>36192</v>
          </cell>
          <cell r="B46">
            <v>3410080</v>
          </cell>
          <cell r="C46">
            <v>258500</v>
          </cell>
          <cell r="D46">
            <v>-1650000</v>
          </cell>
          <cell r="E46">
            <v>2018580</v>
          </cell>
          <cell r="G46">
            <v>850000</v>
          </cell>
          <cell r="H46">
            <v>0</v>
          </cell>
          <cell r="I46">
            <v>850000</v>
          </cell>
          <cell r="K46">
            <v>0</v>
          </cell>
          <cell r="L46">
            <v>800000</v>
          </cell>
          <cell r="M46">
            <v>800000</v>
          </cell>
          <cell r="O46">
            <v>35000</v>
          </cell>
          <cell r="Q46">
            <v>3703580</v>
          </cell>
          <cell r="S46">
            <v>1.81</v>
          </cell>
          <cell r="T46">
            <v>1.0249999999999999</v>
          </cell>
        </row>
        <row r="47">
          <cell r="A47">
            <v>36220</v>
          </cell>
          <cell r="B47">
            <v>2624216</v>
          </cell>
          <cell r="C47">
            <v>263500</v>
          </cell>
          <cell r="D47">
            <v>-862500</v>
          </cell>
          <cell r="E47">
            <v>2025216</v>
          </cell>
          <cell r="G47">
            <v>425500</v>
          </cell>
          <cell r="H47">
            <v>0</v>
          </cell>
          <cell r="I47">
            <v>425500</v>
          </cell>
          <cell r="K47">
            <v>0</v>
          </cell>
          <cell r="L47">
            <v>437000</v>
          </cell>
          <cell r="M47">
            <v>437000</v>
          </cell>
          <cell r="O47">
            <v>22500</v>
          </cell>
          <cell r="Q47">
            <v>2910216</v>
          </cell>
          <cell r="S47">
            <v>1.77</v>
          </cell>
          <cell r="T47">
            <v>1.0249999999999999</v>
          </cell>
        </row>
        <row r="48">
          <cell r="A48">
            <v>36251</v>
          </cell>
          <cell r="B48">
            <v>1384213</v>
          </cell>
          <cell r="C48">
            <v>258500</v>
          </cell>
          <cell r="D48">
            <v>446000</v>
          </cell>
          <cell r="E48">
            <v>2088713</v>
          </cell>
          <cell r="G48">
            <v>0</v>
          </cell>
          <cell r="H48">
            <v>-156000</v>
          </cell>
          <cell r="I48">
            <v>-156000</v>
          </cell>
          <cell r="K48">
            <v>-290000</v>
          </cell>
          <cell r="L48">
            <v>0</v>
          </cell>
          <cell r="M48">
            <v>-290000</v>
          </cell>
          <cell r="O48">
            <v>21000</v>
          </cell>
          <cell r="Q48">
            <v>1663713</v>
          </cell>
          <cell r="S48">
            <v>1.75</v>
          </cell>
          <cell r="T48">
            <v>1.0249999999999999</v>
          </cell>
        </row>
        <row r="49">
          <cell r="A49">
            <v>36281</v>
          </cell>
          <cell r="B49">
            <v>735665</v>
          </cell>
          <cell r="C49">
            <v>258500</v>
          </cell>
          <cell r="D49">
            <v>1229000</v>
          </cell>
          <cell r="E49">
            <v>2223165</v>
          </cell>
          <cell r="G49">
            <v>0</v>
          </cell>
          <cell r="H49">
            <v>-657000</v>
          </cell>
          <cell r="I49">
            <v>-657000</v>
          </cell>
          <cell r="K49">
            <v>-572000</v>
          </cell>
          <cell r="L49">
            <v>0</v>
          </cell>
          <cell r="M49">
            <v>-572000</v>
          </cell>
          <cell r="O49">
            <v>21000</v>
          </cell>
          <cell r="Q49">
            <v>1015165</v>
          </cell>
          <cell r="S49">
            <v>1.66</v>
          </cell>
          <cell r="T49">
            <v>1.0249999999999999</v>
          </cell>
        </row>
        <row r="50">
          <cell r="A50">
            <v>36312</v>
          </cell>
          <cell r="B50">
            <v>559048</v>
          </cell>
          <cell r="C50">
            <v>255000</v>
          </cell>
          <cell r="D50">
            <v>1306000</v>
          </cell>
          <cell r="E50">
            <v>2120048</v>
          </cell>
          <cell r="G50">
            <v>0</v>
          </cell>
          <cell r="H50">
            <v>-708000</v>
          </cell>
          <cell r="I50">
            <v>-708000</v>
          </cell>
          <cell r="K50">
            <v>-598000</v>
          </cell>
          <cell r="L50">
            <v>0</v>
          </cell>
          <cell r="M50">
            <v>-598000</v>
          </cell>
          <cell r="O50">
            <v>20000</v>
          </cell>
          <cell r="Q50">
            <v>834048</v>
          </cell>
          <cell r="S50">
            <v>2.0499999999999998</v>
          </cell>
          <cell r="T50">
            <v>1.0249999999999999</v>
          </cell>
        </row>
        <row r="51">
          <cell r="A51">
            <v>36342</v>
          </cell>
          <cell r="B51">
            <v>420527</v>
          </cell>
          <cell r="C51">
            <v>263500</v>
          </cell>
          <cell r="D51">
            <v>1313000</v>
          </cell>
          <cell r="E51">
            <v>1997027</v>
          </cell>
          <cell r="G51">
            <v>0</v>
          </cell>
          <cell r="H51">
            <v>-719000</v>
          </cell>
          <cell r="I51">
            <v>-719000</v>
          </cell>
          <cell r="K51">
            <v>-594000</v>
          </cell>
          <cell r="L51">
            <v>0</v>
          </cell>
          <cell r="M51">
            <v>-594000</v>
          </cell>
          <cell r="O51">
            <v>19000</v>
          </cell>
          <cell r="Q51">
            <v>703027</v>
          </cell>
          <cell r="S51">
            <v>2.34</v>
          </cell>
          <cell r="T51">
            <v>1.0249999999999999</v>
          </cell>
        </row>
        <row r="52">
          <cell r="A52">
            <v>36373</v>
          </cell>
          <cell r="B52">
            <v>403116</v>
          </cell>
          <cell r="C52">
            <v>263500</v>
          </cell>
          <cell r="D52">
            <v>1174000</v>
          </cell>
          <cell r="E52">
            <v>1840616</v>
          </cell>
          <cell r="G52">
            <v>0</v>
          </cell>
          <cell r="H52">
            <v>-606000</v>
          </cell>
          <cell r="I52">
            <v>-606000</v>
          </cell>
          <cell r="K52">
            <v>-568000</v>
          </cell>
          <cell r="L52">
            <v>0</v>
          </cell>
          <cell r="M52">
            <v>-568000</v>
          </cell>
          <cell r="O52">
            <v>18000</v>
          </cell>
          <cell r="Q52">
            <v>684616</v>
          </cell>
          <cell r="S52">
            <v>2.1500000000000004</v>
          </cell>
          <cell r="T52">
            <v>1.0249999999999999</v>
          </cell>
        </row>
        <row r="53">
          <cell r="A53">
            <v>36404</v>
          </cell>
          <cell r="B53">
            <v>511029</v>
          </cell>
          <cell r="C53">
            <v>263500</v>
          </cell>
          <cell r="D53">
            <v>905000</v>
          </cell>
          <cell r="E53">
            <v>1679529</v>
          </cell>
          <cell r="G53">
            <v>0</v>
          </cell>
          <cell r="H53">
            <v>-303000</v>
          </cell>
          <cell r="I53">
            <v>-303000</v>
          </cell>
          <cell r="K53">
            <v>-602000</v>
          </cell>
          <cell r="L53">
            <v>0</v>
          </cell>
          <cell r="M53">
            <v>-602000</v>
          </cell>
          <cell r="O53">
            <v>20000</v>
          </cell>
          <cell r="Q53">
            <v>794529</v>
          </cell>
          <cell r="S53">
            <v>2.1500000000000004</v>
          </cell>
          <cell r="T53">
            <v>1.0249999999999999</v>
          </cell>
        </row>
        <row r="54">
          <cell r="A54">
            <v>36434</v>
          </cell>
          <cell r="B54">
            <v>1052461</v>
          </cell>
          <cell r="C54">
            <v>263500</v>
          </cell>
          <cell r="D54">
            <v>435000</v>
          </cell>
          <cell r="E54">
            <v>1750961</v>
          </cell>
          <cell r="G54">
            <v>0</v>
          </cell>
          <cell r="H54">
            <v>-303000</v>
          </cell>
          <cell r="I54">
            <v>-303000</v>
          </cell>
          <cell r="K54">
            <v>-132000</v>
          </cell>
          <cell r="L54">
            <v>0</v>
          </cell>
          <cell r="M54">
            <v>-132000</v>
          </cell>
          <cell r="O54">
            <v>25000</v>
          </cell>
          <cell r="Q54">
            <v>1340961</v>
          </cell>
          <cell r="S54">
            <v>2.4</v>
          </cell>
          <cell r="T54">
            <v>1.0249999999999999</v>
          </cell>
        </row>
        <row r="55">
          <cell r="A55">
            <v>36465</v>
          </cell>
          <cell r="B55">
            <v>1375000</v>
          </cell>
          <cell r="C55">
            <v>1015000</v>
          </cell>
          <cell r="D55">
            <v>-1000000</v>
          </cell>
          <cell r="E55">
            <v>1390000</v>
          </cell>
          <cell r="G55">
            <v>600000</v>
          </cell>
          <cell r="H55">
            <v>0</v>
          </cell>
          <cell r="I55">
            <v>600000</v>
          </cell>
          <cell r="K55">
            <v>0</v>
          </cell>
          <cell r="L55">
            <v>400000</v>
          </cell>
          <cell r="M55">
            <v>400000</v>
          </cell>
          <cell r="O55">
            <v>20000</v>
          </cell>
          <cell r="Q55">
            <v>2410000</v>
          </cell>
          <cell r="S55">
            <v>2.75</v>
          </cell>
          <cell r="T55">
            <v>1.0249999999999999</v>
          </cell>
        </row>
        <row r="56">
          <cell r="A56">
            <v>36495</v>
          </cell>
          <cell r="B56">
            <v>2358500</v>
          </cell>
          <cell r="C56">
            <v>1355500</v>
          </cell>
          <cell r="D56">
            <v>-1800000</v>
          </cell>
          <cell r="E56">
            <v>1914000</v>
          </cell>
          <cell r="G56">
            <v>1080000</v>
          </cell>
          <cell r="H56">
            <v>0</v>
          </cell>
          <cell r="I56">
            <v>1080000</v>
          </cell>
          <cell r="K56">
            <v>0</v>
          </cell>
          <cell r="L56">
            <v>720000</v>
          </cell>
          <cell r="M56">
            <v>720000</v>
          </cell>
          <cell r="O56">
            <v>20000</v>
          </cell>
          <cell r="Q56">
            <v>3734000</v>
          </cell>
          <cell r="S56">
            <v>2.75</v>
          </cell>
          <cell r="T56">
            <v>1.0249999999999999</v>
          </cell>
        </row>
        <row r="57">
          <cell r="A57">
            <v>36526</v>
          </cell>
          <cell r="B57">
            <v>3018500</v>
          </cell>
          <cell r="C57">
            <v>1355500</v>
          </cell>
          <cell r="D57">
            <v>-1800000</v>
          </cell>
          <cell r="E57">
            <v>2574000</v>
          </cell>
          <cell r="G57">
            <v>1080000</v>
          </cell>
          <cell r="H57">
            <v>0</v>
          </cell>
          <cell r="I57">
            <v>1080000</v>
          </cell>
          <cell r="K57">
            <v>0</v>
          </cell>
          <cell r="L57">
            <v>720000</v>
          </cell>
          <cell r="M57">
            <v>720000</v>
          </cell>
          <cell r="O57">
            <v>35000</v>
          </cell>
          <cell r="Q57">
            <v>4409000</v>
          </cell>
          <cell r="S57">
            <v>2.5750000000000002</v>
          </cell>
          <cell r="T57">
            <v>1.0249999999999999</v>
          </cell>
        </row>
        <row r="58">
          <cell r="A58">
            <v>36557</v>
          </cell>
          <cell r="B58">
            <v>2311500</v>
          </cell>
          <cell r="C58">
            <v>1314500</v>
          </cell>
          <cell r="D58">
            <v>-1800000</v>
          </cell>
          <cell r="E58">
            <v>1826000</v>
          </cell>
          <cell r="G58">
            <v>1080000</v>
          </cell>
          <cell r="H58">
            <v>0</v>
          </cell>
          <cell r="I58">
            <v>1080000</v>
          </cell>
          <cell r="K58">
            <v>0</v>
          </cell>
          <cell r="L58">
            <v>720000</v>
          </cell>
          <cell r="M58">
            <v>720000</v>
          </cell>
          <cell r="O58">
            <v>35000</v>
          </cell>
          <cell r="Q58">
            <v>3661000</v>
          </cell>
          <cell r="S58">
            <v>2.75</v>
          </cell>
          <cell r="T58">
            <v>1.0249999999999999</v>
          </cell>
        </row>
        <row r="59">
          <cell r="A59">
            <v>36586</v>
          </cell>
          <cell r="B59">
            <v>930500</v>
          </cell>
          <cell r="C59">
            <v>1295500</v>
          </cell>
          <cell r="D59">
            <v>-1100000</v>
          </cell>
          <cell r="E59">
            <v>1126000</v>
          </cell>
          <cell r="G59">
            <v>660000</v>
          </cell>
          <cell r="H59">
            <v>0</v>
          </cell>
          <cell r="I59">
            <v>660000</v>
          </cell>
          <cell r="K59">
            <v>0</v>
          </cell>
          <cell r="L59">
            <v>440000</v>
          </cell>
          <cell r="M59">
            <v>440000</v>
          </cell>
          <cell r="O59">
            <v>22500</v>
          </cell>
          <cell r="Q59">
            <v>2248500</v>
          </cell>
          <cell r="S59">
            <v>2.75</v>
          </cell>
          <cell r="T59">
            <v>1.0249999999999999</v>
          </cell>
        </row>
        <row r="60">
          <cell r="A60">
            <v>36617</v>
          </cell>
          <cell r="B60">
            <v>1235000</v>
          </cell>
          <cell r="C60">
            <v>915000</v>
          </cell>
          <cell r="D60">
            <v>-600000</v>
          </cell>
          <cell r="E60">
            <v>1550000</v>
          </cell>
          <cell r="G60">
            <v>300000</v>
          </cell>
          <cell r="H60">
            <v>0</v>
          </cell>
          <cell r="I60">
            <v>300000</v>
          </cell>
          <cell r="K60">
            <v>0</v>
          </cell>
          <cell r="L60">
            <v>300000</v>
          </cell>
          <cell r="M60">
            <v>300000</v>
          </cell>
          <cell r="O60">
            <v>21000</v>
          </cell>
          <cell r="Q60">
            <v>2171000</v>
          </cell>
          <cell r="S60">
            <v>2.75</v>
          </cell>
          <cell r="T60">
            <v>1.0249999999999999</v>
          </cell>
        </row>
        <row r="61">
          <cell r="A61">
            <v>36647</v>
          </cell>
          <cell r="B61">
            <v>1914500</v>
          </cell>
          <cell r="C61">
            <v>1285500</v>
          </cell>
          <cell r="D61">
            <v>-1250000</v>
          </cell>
          <cell r="E61">
            <v>1950000</v>
          </cell>
          <cell r="G61">
            <v>600000</v>
          </cell>
          <cell r="H61">
            <v>0</v>
          </cell>
          <cell r="I61">
            <v>600000</v>
          </cell>
          <cell r="K61">
            <v>0</v>
          </cell>
          <cell r="L61">
            <v>650000</v>
          </cell>
          <cell r="M61">
            <v>650000</v>
          </cell>
          <cell r="O61">
            <v>21000</v>
          </cell>
          <cell r="Q61">
            <v>3221000</v>
          </cell>
          <cell r="S61">
            <v>2.84</v>
          </cell>
          <cell r="T61">
            <v>1.0249999999999999</v>
          </cell>
        </row>
        <row r="62">
          <cell r="A62">
            <v>36678</v>
          </cell>
          <cell r="B62">
            <v>1162000</v>
          </cell>
          <cell r="C62">
            <v>615000</v>
          </cell>
          <cell r="D62">
            <v>-1300000</v>
          </cell>
          <cell r="E62">
            <v>477000</v>
          </cell>
          <cell r="G62">
            <v>600000</v>
          </cell>
          <cell r="H62">
            <v>0</v>
          </cell>
          <cell r="I62">
            <v>600000</v>
          </cell>
          <cell r="K62">
            <v>0</v>
          </cell>
          <cell r="L62">
            <v>700000</v>
          </cell>
          <cell r="M62">
            <v>700000</v>
          </cell>
          <cell r="O62">
            <v>20000</v>
          </cell>
          <cell r="Q62">
            <v>1797000</v>
          </cell>
          <cell r="S62">
            <v>2.84</v>
          </cell>
          <cell r="T62">
            <v>1.0249999999999999</v>
          </cell>
        </row>
        <row r="63">
          <cell r="A63">
            <v>36708</v>
          </cell>
          <cell r="B63">
            <v>1053500</v>
          </cell>
          <cell r="C63">
            <v>635500</v>
          </cell>
          <cell r="D63">
            <v>-1300000</v>
          </cell>
          <cell r="E63">
            <v>389000</v>
          </cell>
          <cell r="G63">
            <v>600000</v>
          </cell>
          <cell r="H63">
            <v>0</v>
          </cell>
          <cell r="I63">
            <v>600000</v>
          </cell>
          <cell r="K63">
            <v>0</v>
          </cell>
          <cell r="L63">
            <v>700000</v>
          </cell>
          <cell r="M63">
            <v>700000</v>
          </cell>
          <cell r="O63">
            <v>19000</v>
          </cell>
          <cell r="Q63">
            <v>1708000</v>
          </cell>
          <cell r="S63">
            <v>3.27</v>
          </cell>
          <cell r="T63">
            <v>1.0249999999999999</v>
          </cell>
        </row>
        <row r="64">
          <cell r="A64">
            <v>36739</v>
          </cell>
          <cell r="B64">
            <v>1239500</v>
          </cell>
          <cell r="C64">
            <v>635500</v>
          </cell>
          <cell r="D64">
            <v>1300000</v>
          </cell>
          <cell r="E64">
            <v>3175000</v>
          </cell>
          <cell r="G64">
            <v>0</v>
          </cell>
          <cell r="H64">
            <v>-600000</v>
          </cell>
          <cell r="I64">
            <v>-600000</v>
          </cell>
          <cell r="K64">
            <v>-700000</v>
          </cell>
          <cell r="L64">
            <v>0</v>
          </cell>
          <cell r="M64">
            <v>-700000</v>
          </cell>
          <cell r="O64">
            <v>18000</v>
          </cell>
          <cell r="Q64">
            <v>1893000</v>
          </cell>
          <cell r="S64">
            <v>4.2300000000000004</v>
          </cell>
          <cell r="T64">
            <v>1.0249999999999999</v>
          </cell>
        </row>
        <row r="65">
          <cell r="A65">
            <v>36770</v>
          </cell>
          <cell r="B65">
            <v>845000</v>
          </cell>
          <cell r="C65">
            <v>615000</v>
          </cell>
          <cell r="D65">
            <v>1000000</v>
          </cell>
          <cell r="E65">
            <v>2460000</v>
          </cell>
          <cell r="G65">
            <v>0</v>
          </cell>
          <cell r="H65">
            <v>-600000</v>
          </cell>
          <cell r="I65">
            <v>-600000</v>
          </cell>
          <cell r="K65">
            <v>-400000</v>
          </cell>
          <cell r="L65">
            <v>0</v>
          </cell>
          <cell r="M65">
            <v>-400000</v>
          </cell>
          <cell r="O65">
            <v>20000</v>
          </cell>
          <cell r="Q65">
            <v>1480000</v>
          </cell>
          <cell r="S65">
            <v>4.2300000000000004</v>
          </cell>
          <cell r="T65">
            <v>1.0249999999999999</v>
          </cell>
        </row>
        <row r="66">
          <cell r="A66">
            <v>36800</v>
          </cell>
          <cell r="B66">
            <v>804500</v>
          </cell>
          <cell r="C66">
            <v>635500</v>
          </cell>
          <cell r="D66">
            <v>550000</v>
          </cell>
          <cell r="E66">
            <v>1990000</v>
          </cell>
          <cell r="G66">
            <v>0</v>
          </cell>
          <cell r="H66">
            <v>-300000</v>
          </cell>
          <cell r="I66">
            <v>-300000</v>
          </cell>
          <cell r="K66">
            <v>-250000</v>
          </cell>
          <cell r="L66">
            <v>0</v>
          </cell>
          <cell r="M66">
            <v>-250000</v>
          </cell>
          <cell r="O66">
            <v>25000</v>
          </cell>
          <cell r="Q66">
            <v>1465000</v>
          </cell>
          <cell r="S66">
            <v>4.8</v>
          </cell>
          <cell r="T66">
            <v>1.0249999999999999</v>
          </cell>
        </row>
        <row r="67">
          <cell r="A67">
            <v>36831</v>
          </cell>
          <cell r="B67">
            <v>1375000</v>
          </cell>
          <cell r="C67">
            <v>1015000</v>
          </cell>
          <cell r="D67">
            <v>-1000000</v>
          </cell>
          <cell r="E67">
            <v>1390000</v>
          </cell>
          <cell r="G67">
            <v>600000</v>
          </cell>
          <cell r="H67">
            <v>0</v>
          </cell>
          <cell r="I67">
            <v>600000</v>
          </cell>
          <cell r="K67">
            <v>0</v>
          </cell>
          <cell r="L67">
            <v>400000</v>
          </cell>
          <cell r="M67">
            <v>400000</v>
          </cell>
          <cell r="O67">
            <v>20000</v>
          </cell>
          <cell r="Q67">
            <v>2410000</v>
          </cell>
          <cell r="S67">
            <v>5.4</v>
          </cell>
          <cell r="T67">
            <v>1.0249999999999999</v>
          </cell>
        </row>
        <row r="68">
          <cell r="A68">
            <v>36861</v>
          </cell>
          <cell r="B68">
            <v>2163500</v>
          </cell>
          <cell r="C68">
            <v>1550500</v>
          </cell>
          <cell r="D68">
            <v>-1800000</v>
          </cell>
          <cell r="E68">
            <v>1914000</v>
          </cell>
          <cell r="G68">
            <v>885000</v>
          </cell>
          <cell r="H68">
            <v>0</v>
          </cell>
          <cell r="I68">
            <v>885000</v>
          </cell>
          <cell r="K68">
            <v>0</v>
          </cell>
          <cell r="L68">
            <v>915000</v>
          </cell>
          <cell r="M68">
            <v>915000</v>
          </cell>
          <cell r="O68">
            <v>20000</v>
          </cell>
          <cell r="Q68">
            <v>3734000</v>
          </cell>
          <cell r="S68">
            <v>5.4</v>
          </cell>
          <cell r="T68">
            <v>1.0249999999999999</v>
          </cell>
        </row>
        <row r="69">
          <cell r="A69">
            <v>36892</v>
          </cell>
          <cell r="B69">
            <v>2703500</v>
          </cell>
          <cell r="C69">
            <v>1670500</v>
          </cell>
          <cell r="D69">
            <v>-1800000</v>
          </cell>
          <cell r="E69">
            <v>2574000</v>
          </cell>
          <cell r="G69">
            <v>765000</v>
          </cell>
          <cell r="H69">
            <v>0</v>
          </cell>
          <cell r="I69">
            <v>765000</v>
          </cell>
          <cell r="K69">
            <v>0</v>
          </cell>
          <cell r="L69">
            <v>1035000</v>
          </cell>
          <cell r="M69">
            <v>1035000</v>
          </cell>
          <cell r="O69">
            <v>35000</v>
          </cell>
          <cell r="Q69">
            <v>4409000</v>
          </cell>
          <cell r="S69">
            <v>5.4</v>
          </cell>
          <cell r="T69">
            <v>1.0249999999999999</v>
          </cell>
        </row>
        <row r="70">
          <cell r="A70">
            <v>36923</v>
          </cell>
          <cell r="B70">
            <v>2052000</v>
          </cell>
          <cell r="C70">
            <v>1574000</v>
          </cell>
          <cell r="D70">
            <v>-1800000</v>
          </cell>
          <cell r="E70">
            <v>1826000</v>
          </cell>
          <cell r="G70">
            <v>800000</v>
          </cell>
          <cell r="H70">
            <v>0</v>
          </cell>
          <cell r="I70">
            <v>800000</v>
          </cell>
          <cell r="K70">
            <v>0</v>
          </cell>
          <cell r="L70">
            <v>1000000</v>
          </cell>
          <cell r="M70">
            <v>1000000</v>
          </cell>
          <cell r="O70">
            <v>35000</v>
          </cell>
          <cell r="Q70">
            <v>3661000</v>
          </cell>
          <cell r="S70">
            <v>7.42</v>
          </cell>
          <cell r="T70">
            <v>1.0249999999999999</v>
          </cell>
        </row>
        <row r="71">
          <cell r="A71">
            <v>36951</v>
          </cell>
          <cell r="B71">
            <v>1140500</v>
          </cell>
          <cell r="C71">
            <v>1085500</v>
          </cell>
          <cell r="D71">
            <v>-1100000</v>
          </cell>
          <cell r="E71">
            <v>1126000</v>
          </cell>
          <cell r="G71">
            <v>650000</v>
          </cell>
          <cell r="H71">
            <v>0</v>
          </cell>
          <cell r="I71">
            <v>650000</v>
          </cell>
          <cell r="K71">
            <v>0</v>
          </cell>
          <cell r="L71">
            <v>450000</v>
          </cell>
          <cell r="M71">
            <v>450000</v>
          </cell>
          <cell r="O71">
            <v>22500</v>
          </cell>
          <cell r="Q71">
            <v>2248500</v>
          </cell>
          <cell r="S71">
            <v>6</v>
          </cell>
          <cell r="T71">
            <v>1.0249999999999999</v>
          </cell>
        </row>
        <row r="72">
          <cell r="A72">
            <v>36982</v>
          </cell>
          <cell r="B72">
            <v>135000</v>
          </cell>
          <cell r="C72">
            <v>140000</v>
          </cell>
          <cell r="D72">
            <v>600000</v>
          </cell>
          <cell r="E72">
            <v>875000</v>
          </cell>
          <cell r="G72">
            <v>0</v>
          </cell>
          <cell r="H72">
            <v>-300000</v>
          </cell>
          <cell r="I72">
            <v>-300000</v>
          </cell>
          <cell r="K72">
            <v>-300000</v>
          </cell>
          <cell r="L72">
            <v>0</v>
          </cell>
          <cell r="M72">
            <v>-300000</v>
          </cell>
          <cell r="O72">
            <v>21000</v>
          </cell>
          <cell r="Q72">
            <v>296000</v>
          </cell>
          <cell r="S72">
            <v>5.41</v>
          </cell>
          <cell r="T72">
            <v>1.0249999999999999</v>
          </cell>
        </row>
        <row r="73">
          <cell r="A73">
            <v>37012</v>
          </cell>
          <cell r="B73">
            <v>464500</v>
          </cell>
          <cell r="C73">
            <v>360500</v>
          </cell>
          <cell r="D73">
            <v>600000</v>
          </cell>
          <cell r="E73">
            <v>1425000</v>
          </cell>
          <cell r="G73">
            <v>0</v>
          </cell>
          <cell r="H73">
            <v>-600000</v>
          </cell>
          <cell r="I73">
            <v>-600000</v>
          </cell>
          <cell r="K73">
            <v>-700000</v>
          </cell>
          <cell r="L73">
            <v>0</v>
          </cell>
          <cell r="M73">
            <v>-700000</v>
          </cell>
          <cell r="O73">
            <v>21000</v>
          </cell>
          <cell r="Q73">
            <v>146000</v>
          </cell>
          <cell r="S73">
            <v>5.24</v>
          </cell>
          <cell r="T73">
            <v>1.0249999999999999</v>
          </cell>
        </row>
        <row r="74">
          <cell r="A74">
            <v>37043</v>
          </cell>
          <cell r="B74">
            <v>362000</v>
          </cell>
          <cell r="C74">
            <v>440000</v>
          </cell>
          <cell r="D74">
            <v>600000</v>
          </cell>
          <cell r="E74">
            <v>1402000</v>
          </cell>
          <cell r="G74">
            <v>0</v>
          </cell>
          <cell r="H74">
            <v>-600000</v>
          </cell>
          <cell r="I74">
            <v>-600000</v>
          </cell>
          <cell r="K74">
            <v>-700000</v>
          </cell>
          <cell r="L74">
            <v>0</v>
          </cell>
          <cell r="M74">
            <v>-700000</v>
          </cell>
          <cell r="O74">
            <v>20000</v>
          </cell>
          <cell r="Q74">
            <v>122000</v>
          </cell>
          <cell r="S74">
            <v>5.09</v>
          </cell>
          <cell r="T74">
            <v>1.0249999999999999</v>
          </cell>
        </row>
        <row r="75">
          <cell r="A75">
            <v>37073</v>
          </cell>
          <cell r="B75">
            <v>243500</v>
          </cell>
          <cell r="C75">
            <v>420500</v>
          </cell>
          <cell r="D75">
            <v>700000</v>
          </cell>
          <cell r="E75">
            <v>1364000</v>
          </cell>
          <cell r="G75">
            <v>0</v>
          </cell>
          <cell r="H75">
            <v>-700000</v>
          </cell>
          <cell r="I75">
            <v>-700000</v>
          </cell>
          <cell r="K75">
            <v>-700000</v>
          </cell>
          <cell r="L75">
            <v>0</v>
          </cell>
          <cell r="M75">
            <v>-700000</v>
          </cell>
          <cell r="O75">
            <v>20000</v>
          </cell>
          <cell r="Q75">
            <v>-16000</v>
          </cell>
          <cell r="S75">
            <v>4.0599999999999996</v>
          </cell>
          <cell r="T75">
            <v>1.0249999999999999</v>
          </cell>
        </row>
        <row r="76">
          <cell r="A76">
            <v>37104</v>
          </cell>
          <cell r="B76">
            <v>439500</v>
          </cell>
          <cell r="C76">
            <v>435500</v>
          </cell>
          <cell r="D76">
            <v>600000</v>
          </cell>
          <cell r="E76">
            <v>1475000</v>
          </cell>
          <cell r="G76">
            <v>0</v>
          </cell>
          <cell r="H76">
            <v>-600000</v>
          </cell>
          <cell r="I76">
            <v>-600000</v>
          </cell>
          <cell r="K76">
            <v>-700000</v>
          </cell>
          <cell r="L76">
            <v>0</v>
          </cell>
          <cell r="M76">
            <v>-700000</v>
          </cell>
          <cell r="O76">
            <v>20000</v>
          </cell>
          <cell r="Q76">
            <v>195000</v>
          </cell>
          <cell r="S76">
            <v>3.89</v>
          </cell>
          <cell r="T76">
            <v>1.0249999999999999</v>
          </cell>
        </row>
        <row r="77">
          <cell r="A77">
            <v>37196</v>
          </cell>
          <cell r="B77">
            <v>744100</v>
          </cell>
          <cell r="C77">
            <v>1886000</v>
          </cell>
          <cell r="D77">
            <v>2296000</v>
          </cell>
          <cell r="E77">
            <v>4926100</v>
          </cell>
          <cell r="G77">
            <v>2296000</v>
          </cell>
          <cell r="H77">
            <v>0</v>
          </cell>
          <cell r="I77">
            <v>2296000</v>
          </cell>
          <cell r="K77">
            <v>0</v>
          </cell>
          <cell r="L77">
            <v>1920000</v>
          </cell>
          <cell r="M77">
            <v>1920000</v>
          </cell>
          <cell r="O77">
            <v>75000</v>
          </cell>
          <cell r="Q77">
            <v>9217100</v>
          </cell>
          <cell r="S77">
            <v>3.23</v>
          </cell>
          <cell r="T77">
            <v>1.0249999999999999</v>
          </cell>
        </row>
        <row r="78">
          <cell r="A78">
            <v>37288</v>
          </cell>
          <cell r="B78">
            <v>1027900</v>
          </cell>
          <cell r="C78">
            <v>1824500</v>
          </cell>
          <cell r="D78">
            <v>1737000</v>
          </cell>
          <cell r="E78">
            <v>4589400</v>
          </cell>
          <cell r="G78">
            <v>1737000</v>
          </cell>
          <cell r="H78">
            <v>0</v>
          </cell>
          <cell r="I78">
            <v>1737000</v>
          </cell>
          <cell r="K78">
            <v>0</v>
          </cell>
          <cell r="L78">
            <v>1720000</v>
          </cell>
          <cell r="M78">
            <v>1720000</v>
          </cell>
          <cell r="O78">
            <v>78500</v>
          </cell>
          <cell r="Q78">
            <v>8124900</v>
          </cell>
          <cell r="S78">
            <v>3</v>
          </cell>
          <cell r="T78">
            <v>1.0249999999999999</v>
          </cell>
        </row>
        <row r="79">
          <cell r="A79">
            <v>37377</v>
          </cell>
          <cell r="B79">
            <v>357750</v>
          </cell>
          <cell r="C79">
            <v>1886000</v>
          </cell>
          <cell r="D79">
            <v>1594500</v>
          </cell>
          <cell r="E79">
            <v>3838250</v>
          </cell>
          <cell r="H79">
            <v>-996500</v>
          </cell>
          <cell r="I79">
            <v>-996500</v>
          </cell>
          <cell r="K79">
            <v>-598000</v>
          </cell>
          <cell r="M79">
            <v>-598000</v>
          </cell>
          <cell r="O79">
            <v>61000</v>
          </cell>
          <cell r="Q79">
            <v>2304750</v>
          </cell>
          <cell r="S79">
            <v>3.3090000000000002</v>
          </cell>
          <cell r="T79">
            <v>1.0249999999999999</v>
          </cell>
        </row>
        <row r="80">
          <cell r="A80">
            <v>37469</v>
          </cell>
          <cell r="B80">
            <v>494300</v>
          </cell>
          <cell r="C80">
            <v>1886000</v>
          </cell>
          <cell r="D80">
            <v>1594500</v>
          </cell>
          <cell r="E80">
            <v>3974800</v>
          </cell>
          <cell r="H80">
            <v>-996500</v>
          </cell>
          <cell r="I80">
            <v>-996500</v>
          </cell>
          <cell r="K80">
            <v>-598000</v>
          </cell>
          <cell r="M80">
            <v>-598000</v>
          </cell>
          <cell r="O80">
            <v>61000</v>
          </cell>
          <cell r="Q80">
            <v>2441300</v>
          </cell>
          <cell r="S80">
            <v>3.28</v>
          </cell>
          <cell r="T80">
            <v>1.0249999999999999</v>
          </cell>
        </row>
        <row r="81">
          <cell r="A81">
            <v>37561</v>
          </cell>
          <cell r="B81">
            <v>8305065</v>
          </cell>
          <cell r="C81">
            <v>1886000</v>
          </cell>
          <cell r="D81">
            <v>-4756000</v>
          </cell>
          <cell r="E81">
            <v>5435065</v>
          </cell>
          <cell r="G81">
            <v>2296000</v>
          </cell>
          <cell r="I81">
            <v>2296000</v>
          </cell>
          <cell r="L81">
            <v>2460000</v>
          </cell>
          <cell r="M81">
            <v>2460000</v>
          </cell>
          <cell r="O81">
            <v>61000</v>
          </cell>
          <cell r="Q81">
            <v>10252065</v>
          </cell>
          <cell r="S81">
            <v>3.7610000000000001</v>
          </cell>
          <cell r="T81">
            <v>1.0249999999999999</v>
          </cell>
        </row>
        <row r="82">
          <cell r="A82">
            <v>37653</v>
          </cell>
          <cell r="B82">
            <v>4664065</v>
          </cell>
          <cell r="C82">
            <v>1824500</v>
          </cell>
          <cell r="D82">
            <v>-2921000</v>
          </cell>
          <cell r="E82">
            <v>3567565</v>
          </cell>
          <cell r="G82">
            <v>1701000</v>
          </cell>
          <cell r="I82">
            <v>1701000</v>
          </cell>
          <cell r="L82">
            <v>1220000</v>
          </cell>
          <cell r="M82">
            <v>1220000</v>
          </cell>
          <cell r="O82">
            <v>61000</v>
          </cell>
          <cell r="Q82">
            <v>6549565</v>
          </cell>
          <cell r="S82">
            <v>4.1559999999999997</v>
          </cell>
          <cell r="T82">
            <v>1.0249999999999999</v>
          </cell>
        </row>
        <row r="83">
          <cell r="A83">
            <v>37712</v>
          </cell>
          <cell r="B83">
            <v>201000</v>
          </cell>
          <cell r="C83">
            <v>615000</v>
          </cell>
          <cell r="D83">
            <v>264000</v>
          </cell>
          <cell r="E83">
            <v>1080000</v>
          </cell>
          <cell r="H83">
            <v>-264000</v>
          </cell>
          <cell r="I83">
            <v>-264000</v>
          </cell>
          <cell r="M83">
            <v>0</v>
          </cell>
          <cell r="O83">
            <v>61000</v>
          </cell>
          <cell r="Q83">
            <v>877000</v>
          </cell>
          <cell r="S83">
            <v>6.0359999999999996</v>
          </cell>
          <cell r="T83">
            <v>1.0249999999999999</v>
          </cell>
        </row>
        <row r="84">
          <cell r="A84">
            <v>37742</v>
          </cell>
          <cell r="B84">
            <v>551300</v>
          </cell>
          <cell r="C84">
            <v>1886000</v>
          </cell>
          <cell r="D84">
            <v>3284000</v>
          </cell>
          <cell r="E84">
            <v>5721300</v>
          </cell>
          <cell r="H84">
            <v>-1567000</v>
          </cell>
          <cell r="I84">
            <v>-1567000</v>
          </cell>
          <cell r="K84">
            <v>-1717000</v>
          </cell>
          <cell r="M84">
            <v>-1717000</v>
          </cell>
          <cell r="O84">
            <v>61000</v>
          </cell>
          <cell r="Q84">
            <v>2498300</v>
          </cell>
          <cell r="S84">
            <v>5.0979999999999999</v>
          </cell>
          <cell r="T84">
            <v>1.0249999999999999</v>
          </cell>
        </row>
        <row r="85">
          <cell r="A85">
            <v>37834</v>
          </cell>
          <cell r="B85">
            <v>346000</v>
          </cell>
          <cell r="C85">
            <v>1312500</v>
          </cell>
          <cell r="D85">
            <v>3290000</v>
          </cell>
          <cell r="E85">
            <v>4948500</v>
          </cell>
          <cell r="H85">
            <v>-1573000</v>
          </cell>
          <cell r="I85">
            <v>-1573000</v>
          </cell>
          <cell r="K85">
            <v>-1717000</v>
          </cell>
          <cell r="M85">
            <v>-1717000</v>
          </cell>
          <cell r="O85">
            <v>61000</v>
          </cell>
          <cell r="Q85">
            <v>1719500</v>
          </cell>
          <cell r="S85">
            <v>5.7990000000000004</v>
          </cell>
          <cell r="T85">
            <v>1.0249999999999999</v>
          </cell>
        </row>
        <row r="86">
          <cell r="A86">
            <v>37926</v>
          </cell>
          <cell r="B86">
            <v>6484000</v>
          </cell>
          <cell r="C86">
            <v>1886000</v>
          </cell>
          <cell r="D86">
            <v>-5000000</v>
          </cell>
          <cell r="E86">
            <v>3370000</v>
          </cell>
          <cell r="G86">
            <v>2300000</v>
          </cell>
          <cell r="H86">
            <v>0</v>
          </cell>
          <cell r="I86">
            <v>2300000</v>
          </cell>
          <cell r="K86">
            <v>0</v>
          </cell>
          <cell r="L86">
            <v>2700000</v>
          </cell>
          <cell r="M86">
            <v>2700000</v>
          </cell>
          <cell r="O86">
            <v>61000</v>
          </cell>
          <cell r="Q86">
            <v>8431000</v>
          </cell>
          <cell r="S86">
            <v>5.234</v>
          </cell>
          <cell r="T86">
            <v>1.0249999999999999</v>
          </cell>
        </row>
        <row r="87">
          <cell r="A87">
            <v>38018</v>
          </cell>
          <cell r="B87">
            <v>4059600</v>
          </cell>
          <cell r="C87">
            <v>1845000</v>
          </cell>
          <cell r="D87">
            <v>-1786600</v>
          </cell>
          <cell r="E87">
            <v>4118000</v>
          </cell>
          <cell r="G87">
            <v>1349100</v>
          </cell>
          <cell r="H87">
            <v>-513000</v>
          </cell>
          <cell r="I87">
            <v>836100</v>
          </cell>
          <cell r="K87">
            <v>-570000</v>
          </cell>
          <cell r="L87">
            <v>1520500</v>
          </cell>
          <cell r="M87">
            <v>950500</v>
          </cell>
          <cell r="O87">
            <v>61000</v>
          </cell>
          <cell r="Q87">
            <v>5965600</v>
          </cell>
          <cell r="S87">
            <v>5.5650000000000004</v>
          </cell>
          <cell r="T87">
            <v>1.0249999999999999</v>
          </cell>
        </row>
        <row r="88">
          <cell r="A88">
            <v>38108</v>
          </cell>
          <cell r="B88">
            <v>1511000</v>
          </cell>
          <cell r="C88">
            <v>92000</v>
          </cell>
          <cell r="D88">
            <v>3164000</v>
          </cell>
          <cell r="E88">
            <v>4767000</v>
          </cell>
          <cell r="G88">
            <v>0</v>
          </cell>
          <cell r="H88">
            <v>-1582000</v>
          </cell>
          <cell r="I88">
            <v>-1582000</v>
          </cell>
          <cell r="K88">
            <v>-1582000</v>
          </cell>
          <cell r="L88">
            <v>0</v>
          </cell>
          <cell r="M88">
            <v>-1582000</v>
          </cell>
          <cell r="O88">
            <v>61000</v>
          </cell>
          <cell r="Q88">
            <v>1664000</v>
          </cell>
          <cell r="S88">
            <v>5.5229999999999997</v>
          </cell>
          <cell r="T88">
            <v>1.0249999999999999</v>
          </cell>
        </row>
        <row r="89">
          <cell r="A89">
            <v>38200</v>
          </cell>
          <cell r="B89">
            <v>1686000</v>
          </cell>
          <cell r="C89">
            <v>92000</v>
          </cell>
          <cell r="D89">
            <v>4196000</v>
          </cell>
          <cell r="E89">
            <v>5974000</v>
          </cell>
          <cell r="G89">
            <v>0</v>
          </cell>
          <cell r="H89">
            <v>-1573000</v>
          </cell>
          <cell r="I89">
            <v>-1573000</v>
          </cell>
          <cell r="K89">
            <v>-2623000</v>
          </cell>
          <cell r="M89">
            <v>-2623000</v>
          </cell>
          <cell r="O89">
            <v>61000</v>
          </cell>
          <cell r="Q89">
            <v>1839000</v>
          </cell>
          <cell r="S89">
            <v>6.4210000000000003</v>
          </cell>
          <cell r="T89">
            <v>1.0249999999999999</v>
          </cell>
        </row>
        <row r="90">
          <cell r="A90">
            <v>38292</v>
          </cell>
          <cell r="B90">
            <v>7989900</v>
          </cell>
          <cell r="C90">
            <v>92000</v>
          </cell>
          <cell r="D90">
            <v>-6064000</v>
          </cell>
          <cell r="E90">
            <v>2017900</v>
          </cell>
          <cell r="G90">
            <v>2300000</v>
          </cell>
          <cell r="H90">
            <v>0</v>
          </cell>
          <cell r="I90">
            <v>2300000</v>
          </cell>
          <cell r="K90">
            <v>0</v>
          </cell>
          <cell r="L90">
            <v>3764000</v>
          </cell>
          <cell r="M90">
            <v>3764000</v>
          </cell>
          <cell r="O90">
            <v>61000</v>
          </cell>
          <cell r="Q90">
            <v>8142900</v>
          </cell>
          <cell r="S90">
            <v>6.3070000000000004</v>
          </cell>
          <cell r="T90">
            <v>1.0249999999999999</v>
          </cell>
        </row>
        <row r="91">
          <cell r="A91">
            <v>38384</v>
          </cell>
          <cell r="B91">
            <v>5224800</v>
          </cell>
          <cell r="C91">
            <v>89000</v>
          </cell>
          <cell r="D91">
            <v>-2478100</v>
          </cell>
          <cell r="E91">
            <v>2835700</v>
          </cell>
          <cell r="G91">
            <v>1349100</v>
          </cell>
          <cell r="H91">
            <v>-495000</v>
          </cell>
          <cell r="I91">
            <v>854100</v>
          </cell>
          <cell r="K91">
            <v>-495000</v>
          </cell>
          <cell r="L91">
            <v>2119000</v>
          </cell>
          <cell r="M91">
            <v>1624000</v>
          </cell>
          <cell r="O91">
            <v>61000</v>
          </cell>
          <cell r="Q91">
            <v>5374800</v>
          </cell>
          <cell r="S91">
            <v>6.3168629726635404</v>
          </cell>
          <cell r="T91">
            <v>1.0249999999999999</v>
          </cell>
        </row>
        <row r="92">
          <cell r="A92">
            <v>38473</v>
          </cell>
          <cell r="B92">
            <v>1291100.0000000005</v>
          </cell>
          <cell r="C92">
            <v>92000</v>
          </cell>
          <cell r="D92">
            <v>4560968.6500000004</v>
          </cell>
          <cell r="E92">
            <v>5944068.6500000004</v>
          </cell>
          <cell r="H92">
            <v>-2224546.25</v>
          </cell>
          <cell r="I92">
            <v>-2224546.25</v>
          </cell>
          <cell r="K92">
            <v>-2336422.4</v>
          </cell>
          <cell r="M92">
            <v>-2336422.4</v>
          </cell>
          <cell r="O92">
            <v>61000</v>
          </cell>
          <cell r="Q92">
            <v>1444100.0000000005</v>
          </cell>
          <cell r="S92">
            <v>7.391</v>
          </cell>
          <cell r="T92">
            <v>1.0249999999999999</v>
          </cell>
        </row>
        <row r="93">
          <cell r="A93">
            <v>38565</v>
          </cell>
          <cell r="B93">
            <v>1320401</v>
          </cell>
          <cell r="C93">
            <v>92000</v>
          </cell>
          <cell r="D93">
            <v>3573658</v>
          </cell>
          <cell r="E93">
            <v>4986059</v>
          </cell>
          <cell r="F93">
            <v>0</v>
          </cell>
          <cell r="G93">
            <v>0</v>
          </cell>
          <cell r="H93">
            <v>-1902589</v>
          </cell>
          <cell r="I93">
            <v>-1902589</v>
          </cell>
          <cell r="J93">
            <v>0</v>
          </cell>
          <cell r="K93">
            <v>-1671069</v>
          </cell>
          <cell r="L93">
            <v>0</v>
          </cell>
          <cell r="M93">
            <v>-1671069</v>
          </cell>
          <cell r="N93">
            <v>0</v>
          </cell>
          <cell r="O93">
            <v>61000</v>
          </cell>
          <cell r="P93">
            <v>0</v>
          </cell>
          <cell r="Q93">
            <v>1473401</v>
          </cell>
          <cell r="R93">
            <v>0</v>
          </cell>
          <cell r="S93">
            <v>7.6529999999999996</v>
          </cell>
          <cell r="T93">
            <v>1.0249999999999999</v>
          </cell>
        </row>
        <row r="94">
          <cell r="A94">
            <v>38657</v>
          </cell>
          <cell r="B94">
            <v>7522200</v>
          </cell>
          <cell r="C94">
            <v>92000</v>
          </cell>
          <cell r="D94">
            <v>-6072000</v>
          </cell>
          <cell r="E94">
            <v>1542200</v>
          </cell>
          <cell r="G94">
            <v>2300000</v>
          </cell>
          <cell r="H94">
            <v>0</v>
          </cell>
          <cell r="I94">
            <v>2300000</v>
          </cell>
          <cell r="K94">
            <v>0</v>
          </cell>
          <cell r="L94">
            <v>3772000</v>
          </cell>
          <cell r="M94">
            <v>-3772000</v>
          </cell>
          <cell r="O94">
            <v>61000</v>
          </cell>
          <cell r="Q94">
            <v>131200</v>
          </cell>
          <cell r="S94">
            <v>9.5749999999999993</v>
          </cell>
          <cell r="T94">
            <v>1.0249999999999999</v>
          </cell>
        </row>
        <row r="95">
          <cell r="A95">
            <v>38749</v>
          </cell>
          <cell r="B95">
            <v>5178200</v>
          </cell>
          <cell r="C95">
            <v>91000</v>
          </cell>
          <cell r="D95">
            <v>-2574100</v>
          </cell>
          <cell r="E95">
            <v>2695100</v>
          </cell>
          <cell r="G95">
            <v>1349100</v>
          </cell>
          <cell r="H95">
            <v>-444909</v>
          </cell>
          <cell r="I95">
            <v>854100</v>
          </cell>
          <cell r="K95">
            <v>-467284</v>
          </cell>
          <cell r="L95">
            <v>2215000</v>
          </cell>
          <cell r="M95">
            <v>1747716</v>
          </cell>
          <cell r="O95">
            <v>61000</v>
          </cell>
          <cell r="Q95">
            <v>5357916</v>
          </cell>
          <cell r="S95">
            <v>12.723000000000001</v>
          </cell>
          <cell r="T95">
            <v>1.0249999999999999</v>
          </cell>
        </row>
        <row r="96">
          <cell r="A96">
            <v>38838</v>
          </cell>
          <cell r="B96">
            <v>695100</v>
          </cell>
          <cell r="C96">
            <v>91000</v>
          </cell>
          <cell r="D96">
            <v>5361000</v>
          </cell>
          <cell r="E96">
            <v>6147100</v>
          </cell>
          <cell r="H96">
            <v>-3025257</v>
          </cell>
          <cell r="I96">
            <v>-3025257</v>
          </cell>
          <cell r="K96">
            <v>-2335743</v>
          </cell>
          <cell r="M96">
            <v>-2335743</v>
          </cell>
          <cell r="O96">
            <v>61000</v>
          </cell>
          <cell r="Q96">
            <v>847100</v>
          </cell>
          <cell r="S96">
            <v>7.194</v>
          </cell>
          <cell r="T96">
            <v>1.0249999999999999</v>
          </cell>
        </row>
        <row r="97">
          <cell r="A97">
            <v>38930</v>
          </cell>
          <cell r="B97">
            <v>1507500</v>
          </cell>
          <cell r="C97">
            <v>91000</v>
          </cell>
          <cell r="D97">
            <v>1786997</v>
          </cell>
          <cell r="E97">
            <v>3385497</v>
          </cell>
          <cell r="H97">
            <v>-1008417</v>
          </cell>
          <cell r="I97">
            <v>-1008417</v>
          </cell>
          <cell r="K97">
            <v>-778580</v>
          </cell>
          <cell r="M97">
            <v>-778580</v>
          </cell>
          <cell r="O97">
            <v>61000</v>
          </cell>
          <cell r="Q97">
            <v>1659500</v>
          </cell>
          <cell r="S97">
            <v>7.218</v>
          </cell>
          <cell r="T97">
            <v>1.0249999999999999</v>
          </cell>
        </row>
        <row r="98">
          <cell r="A98">
            <v>39022</v>
          </cell>
          <cell r="B98">
            <v>7741200</v>
          </cell>
          <cell r="C98">
            <v>91000</v>
          </cell>
          <cell r="D98">
            <v>-6072000</v>
          </cell>
          <cell r="E98">
            <v>1760200</v>
          </cell>
          <cell r="G98">
            <v>340681</v>
          </cell>
          <cell r="I98">
            <v>340681</v>
          </cell>
          <cell r="L98">
            <v>1436419</v>
          </cell>
          <cell r="M98">
            <v>1436419</v>
          </cell>
          <cell r="O98">
            <v>61000</v>
          </cell>
          <cell r="Q98">
            <v>3598300</v>
          </cell>
          <cell r="S98">
            <v>8.5809999999999995</v>
          </cell>
          <cell r="T98">
            <v>1.0249999999999999</v>
          </cell>
        </row>
        <row r="99">
          <cell r="A99">
            <v>39114</v>
          </cell>
          <cell r="B99">
            <v>5238800</v>
          </cell>
          <cell r="C99">
            <v>91000</v>
          </cell>
          <cell r="D99">
            <v>-1787000</v>
          </cell>
          <cell r="E99">
            <v>3552700</v>
          </cell>
          <cell r="G99">
            <v>1349100</v>
          </cell>
          <cell r="H99">
            <v>-1008419</v>
          </cell>
          <cell r="I99">
            <v>340681</v>
          </cell>
          <cell r="K99">
            <v>-778581</v>
          </cell>
          <cell r="L99">
            <v>2215000</v>
          </cell>
          <cell r="M99">
            <v>1436419</v>
          </cell>
          <cell r="O99">
            <v>61000</v>
          </cell>
          <cell r="Q99">
            <v>5390800</v>
          </cell>
          <cell r="S99">
            <v>6.5910000000000002</v>
          </cell>
          <cell r="T99">
            <v>1.0249999999999999</v>
          </cell>
        </row>
        <row r="100">
          <cell r="A100">
            <v>54789</v>
          </cell>
          <cell r="C100" t="str">
            <v>.</v>
          </cell>
        </row>
      </sheetData>
      <sheetData sheetId="8" refreshError="1">
        <row r="10">
          <cell r="A10">
            <v>35065</v>
          </cell>
          <cell r="B10">
            <v>452500</v>
          </cell>
          <cell r="C10">
            <v>75500</v>
          </cell>
          <cell r="D10">
            <v>6500</v>
          </cell>
          <cell r="E10">
            <v>534500</v>
          </cell>
          <cell r="G10">
            <v>-5000</v>
          </cell>
          <cell r="H10">
            <v>0</v>
          </cell>
          <cell r="I10">
            <v>-5000</v>
          </cell>
          <cell r="K10">
            <v>-1500</v>
          </cell>
          <cell r="L10">
            <v>0</v>
          </cell>
          <cell r="M10">
            <v>-1500</v>
          </cell>
          <cell r="O10">
            <v>-6500</v>
          </cell>
          <cell r="Q10">
            <v>240660</v>
          </cell>
          <cell r="R10">
            <v>0</v>
          </cell>
          <cell r="S10">
            <v>240660</v>
          </cell>
          <cell r="U10">
            <v>45840</v>
          </cell>
          <cell r="V10">
            <v>0</v>
          </cell>
          <cell r="W10">
            <v>45840</v>
          </cell>
          <cell r="Y10">
            <v>286500</v>
          </cell>
          <cell r="Z10">
            <v>280000</v>
          </cell>
          <cell r="AA10">
            <v>814500</v>
          </cell>
          <cell r="AB10">
            <v>2</v>
          </cell>
          <cell r="AC10">
            <v>1.04</v>
          </cell>
        </row>
        <row r="11">
          <cell r="A11">
            <v>35096</v>
          </cell>
          <cell r="B11">
            <v>477000</v>
          </cell>
          <cell r="C11">
            <v>66200</v>
          </cell>
          <cell r="D11">
            <v>10000</v>
          </cell>
          <cell r="E11">
            <v>553200</v>
          </cell>
          <cell r="G11">
            <v>-3000</v>
          </cell>
          <cell r="H11">
            <v>0</v>
          </cell>
          <cell r="I11">
            <v>-3000</v>
          </cell>
          <cell r="K11">
            <v>-7000</v>
          </cell>
          <cell r="L11">
            <v>0</v>
          </cell>
          <cell r="M11">
            <v>-7000</v>
          </cell>
          <cell r="O11">
            <v>-10000</v>
          </cell>
          <cell r="Q11">
            <v>285000</v>
          </cell>
          <cell r="R11">
            <v>0</v>
          </cell>
          <cell r="S11">
            <v>285000</v>
          </cell>
          <cell r="U11">
            <v>5000</v>
          </cell>
          <cell r="V11">
            <v>0</v>
          </cell>
          <cell r="W11">
            <v>5000</v>
          </cell>
          <cell r="Y11">
            <v>290000</v>
          </cell>
          <cell r="Z11">
            <v>280000</v>
          </cell>
          <cell r="AA11">
            <v>833200</v>
          </cell>
          <cell r="AB11">
            <v>2.5</v>
          </cell>
          <cell r="AC11">
            <v>1.04</v>
          </cell>
        </row>
        <row r="12">
          <cell r="A12">
            <v>35125</v>
          </cell>
          <cell r="B12">
            <v>403000</v>
          </cell>
          <cell r="C12">
            <v>68200</v>
          </cell>
          <cell r="D12">
            <v>2500</v>
          </cell>
          <cell r="E12">
            <v>473700</v>
          </cell>
          <cell r="G12">
            <v>-1000</v>
          </cell>
          <cell r="H12">
            <v>0</v>
          </cell>
          <cell r="I12">
            <v>-1000</v>
          </cell>
          <cell r="K12">
            <v>-1500</v>
          </cell>
          <cell r="L12">
            <v>0</v>
          </cell>
          <cell r="M12">
            <v>-1500</v>
          </cell>
          <cell r="O12">
            <v>-2500</v>
          </cell>
          <cell r="Q12">
            <v>15500</v>
          </cell>
          <cell r="R12">
            <v>0</v>
          </cell>
          <cell r="S12">
            <v>15500</v>
          </cell>
          <cell r="U12">
            <v>62000</v>
          </cell>
          <cell r="V12">
            <v>0</v>
          </cell>
          <cell r="W12">
            <v>62000</v>
          </cell>
          <cell r="Y12">
            <v>77500</v>
          </cell>
          <cell r="Z12">
            <v>75000</v>
          </cell>
          <cell r="AA12">
            <v>548700</v>
          </cell>
          <cell r="AB12">
            <v>2</v>
          </cell>
          <cell r="AC12">
            <v>1.04</v>
          </cell>
        </row>
        <row r="13">
          <cell r="A13">
            <v>35156</v>
          </cell>
          <cell r="B13">
            <v>194215</v>
          </cell>
          <cell r="C13">
            <v>32550</v>
          </cell>
          <cell r="D13">
            <v>124000</v>
          </cell>
          <cell r="E13">
            <v>350765</v>
          </cell>
          <cell r="G13">
            <v>-49600</v>
          </cell>
          <cell r="H13">
            <v>0</v>
          </cell>
          <cell r="I13">
            <v>-49600</v>
          </cell>
          <cell r="K13">
            <v>-74400</v>
          </cell>
          <cell r="L13">
            <v>0</v>
          </cell>
          <cell r="M13">
            <v>-74400</v>
          </cell>
          <cell r="O13">
            <v>-124000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Y13">
            <v>0</v>
          </cell>
          <cell r="Z13">
            <v>-124000</v>
          </cell>
          <cell r="AA13">
            <v>226765</v>
          </cell>
          <cell r="AB13">
            <v>2.4</v>
          </cell>
          <cell r="AC13">
            <v>1.04</v>
          </cell>
        </row>
        <row r="14">
          <cell r="A14">
            <v>35186</v>
          </cell>
          <cell r="B14">
            <v>131130</v>
          </cell>
          <cell r="C14">
            <v>27683</v>
          </cell>
          <cell r="D14">
            <v>200000</v>
          </cell>
          <cell r="E14">
            <v>358813</v>
          </cell>
          <cell r="G14">
            <v>-80000</v>
          </cell>
          <cell r="H14">
            <v>0</v>
          </cell>
          <cell r="I14">
            <v>-80000</v>
          </cell>
          <cell r="K14">
            <v>-120000</v>
          </cell>
          <cell r="L14">
            <v>0</v>
          </cell>
          <cell r="M14">
            <v>-120000</v>
          </cell>
          <cell r="O14">
            <v>-200000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Y14">
            <v>0</v>
          </cell>
          <cell r="Z14">
            <v>-200000</v>
          </cell>
          <cell r="AA14">
            <v>158813</v>
          </cell>
          <cell r="AB14">
            <v>2.5</v>
          </cell>
          <cell r="AC14">
            <v>1.04</v>
          </cell>
        </row>
        <row r="15">
          <cell r="A15">
            <v>35217</v>
          </cell>
          <cell r="B15">
            <v>192000</v>
          </cell>
          <cell r="C15">
            <v>16500</v>
          </cell>
          <cell r="D15">
            <v>200000</v>
          </cell>
          <cell r="E15">
            <v>408500</v>
          </cell>
          <cell r="G15">
            <v>-180000</v>
          </cell>
          <cell r="H15">
            <v>0</v>
          </cell>
          <cell r="I15">
            <v>-180000</v>
          </cell>
          <cell r="K15">
            <v>-20000</v>
          </cell>
          <cell r="L15">
            <v>0</v>
          </cell>
          <cell r="M15">
            <v>-20000</v>
          </cell>
          <cell r="O15">
            <v>-200000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Y15">
            <v>0</v>
          </cell>
          <cell r="Z15">
            <v>-200000</v>
          </cell>
          <cell r="AA15">
            <v>208500</v>
          </cell>
          <cell r="AB15">
            <v>2.4500000000000002</v>
          </cell>
          <cell r="AC15">
            <v>1.04</v>
          </cell>
        </row>
        <row r="16">
          <cell r="A16">
            <v>35247</v>
          </cell>
          <cell r="B16">
            <v>136400</v>
          </cell>
          <cell r="C16">
            <v>18600</v>
          </cell>
          <cell r="D16">
            <v>238000</v>
          </cell>
          <cell r="E16">
            <v>393000</v>
          </cell>
          <cell r="G16">
            <v>-190400</v>
          </cell>
          <cell r="H16">
            <v>0</v>
          </cell>
          <cell r="I16">
            <v>-190400</v>
          </cell>
          <cell r="K16">
            <v>-47600</v>
          </cell>
          <cell r="L16">
            <v>0</v>
          </cell>
          <cell r="M16">
            <v>-47600</v>
          </cell>
          <cell r="O16">
            <v>-238000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Y16">
            <v>0</v>
          </cell>
          <cell r="Z16">
            <v>-238000</v>
          </cell>
          <cell r="AA16">
            <v>155000</v>
          </cell>
          <cell r="AB16">
            <v>2.2999999999999998</v>
          </cell>
          <cell r="AC16">
            <v>1.04</v>
          </cell>
        </row>
        <row r="17">
          <cell r="A17">
            <v>35278</v>
          </cell>
          <cell r="B17">
            <v>240000</v>
          </cell>
          <cell r="C17">
            <v>10075</v>
          </cell>
          <cell r="D17">
            <v>166000</v>
          </cell>
          <cell r="E17">
            <v>416075</v>
          </cell>
          <cell r="G17">
            <v>-132800</v>
          </cell>
          <cell r="H17">
            <v>0</v>
          </cell>
          <cell r="I17">
            <v>-132800</v>
          </cell>
          <cell r="K17">
            <v>-33200</v>
          </cell>
          <cell r="L17">
            <v>0</v>
          </cell>
          <cell r="M17">
            <v>-33200</v>
          </cell>
          <cell r="O17">
            <v>-166000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W17">
            <v>0</v>
          </cell>
          <cell r="Y17">
            <v>0</v>
          </cell>
          <cell r="Z17">
            <v>-166000</v>
          </cell>
          <cell r="AA17">
            <v>250075</v>
          </cell>
          <cell r="AB17">
            <v>2.75</v>
          </cell>
          <cell r="AC17">
            <v>1.04</v>
          </cell>
        </row>
        <row r="18">
          <cell r="A18">
            <v>35309</v>
          </cell>
          <cell r="B18">
            <v>112500</v>
          </cell>
          <cell r="C18">
            <v>5100</v>
          </cell>
          <cell r="D18">
            <v>120000</v>
          </cell>
          <cell r="E18">
            <v>237600</v>
          </cell>
          <cell r="G18">
            <v>-96000</v>
          </cell>
          <cell r="H18">
            <v>0</v>
          </cell>
          <cell r="I18">
            <v>-96000</v>
          </cell>
          <cell r="K18">
            <v>-24000</v>
          </cell>
          <cell r="L18">
            <v>0</v>
          </cell>
          <cell r="M18">
            <v>-24000</v>
          </cell>
          <cell r="O18">
            <v>-120000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Y18">
            <v>0</v>
          </cell>
          <cell r="Z18">
            <v>-120000</v>
          </cell>
          <cell r="AA18">
            <v>117600</v>
          </cell>
          <cell r="AB18">
            <v>2.35</v>
          </cell>
          <cell r="AC18">
            <v>1.04</v>
          </cell>
        </row>
        <row r="19">
          <cell r="A19">
            <v>35339</v>
          </cell>
          <cell r="B19">
            <v>110700</v>
          </cell>
          <cell r="C19">
            <v>5400</v>
          </cell>
          <cell r="D19">
            <v>50000</v>
          </cell>
          <cell r="E19">
            <v>166100</v>
          </cell>
          <cell r="G19">
            <v>-32000</v>
          </cell>
          <cell r="H19">
            <v>0</v>
          </cell>
          <cell r="I19">
            <v>-32000</v>
          </cell>
          <cell r="K19">
            <v>-18000</v>
          </cell>
          <cell r="L19">
            <v>0</v>
          </cell>
          <cell r="M19">
            <v>-18000</v>
          </cell>
          <cell r="O19">
            <v>-50000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Y19">
            <v>0</v>
          </cell>
          <cell r="Z19">
            <v>-50000</v>
          </cell>
          <cell r="AA19">
            <v>116100</v>
          </cell>
          <cell r="AB19">
            <v>2.15</v>
          </cell>
          <cell r="AC19">
            <v>1.04</v>
          </cell>
        </row>
        <row r="20">
          <cell r="A20">
            <v>35370</v>
          </cell>
          <cell r="B20">
            <v>240000</v>
          </cell>
          <cell r="C20">
            <v>33000</v>
          </cell>
          <cell r="D20">
            <v>0</v>
          </cell>
          <cell r="E20">
            <v>273000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Q20">
            <v>153000</v>
          </cell>
          <cell r="R20">
            <v>0</v>
          </cell>
          <cell r="S20">
            <v>153000</v>
          </cell>
          <cell r="U20">
            <v>10000</v>
          </cell>
          <cell r="V20">
            <v>0</v>
          </cell>
          <cell r="W20">
            <v>10000</v>
          </cell>
          <cell r="Y20">
            <v>163000</v>
          </cell>
          <cell r="Z20">
            <v>163000</v>
          </cell>
          <cell r="AA20">
            <v>436000</v>
          </cell>
          <cell r="AB20">
            <v>2.2999999999999998</v>
          </cell>
          <cell r="AC20">
            <v>1.04</v>
          </cell>
        </row>
        <row r="21">
          <cell r="A21">
            <v>35400</v>
          </cell>
          <cell r="B21">
            <v>450000</v>
          </cell>
          <cell r="C21">
            <v>60000</v>
          </cell>
          <cell r="D21">
            <v>0</v>
          </cell>
          <cell r="E21">
            <v>510000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Q21">
            <v>150000</v>
          </cell>
          <cell r="R21">
            <v>0</v>
          </cell>
          <cell r="S21">
            <v>150000</v>
          </cell>
          <cell r="U21">
            <v>50000</v>
          </cell>
          <cell r="V21">
            <v>0</v>
          </cell>
          <cell r="W21">
            <v>50000</v>
          </cell>
          <cell r="Y21">
            <v>200000</v>
          </cell>
          <cell r="Z21">
            <v>200000</v>
          </cell>
          <cell r="AA21">
            <v>710000</v>
          </cell>
          <cell r="AB21">
            <v>2.85</v>
          </cell>
          <cell r="AC21">
            <v>1.04</v>
          </cell>
        </row>
        <row r="22">
          <cell r="A22">
            <v>35431</v>
          </cell>
          <cell r="B22">
            <v>377000</v>
          </cell>
          <cell r="C22">
            <v>52000</v>
          </cell>
          <cell r="D22">
            <v>0</v>
          </cell>
          <cell r="E22">
            <v>429000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Q22">
            <v>262000</v>
          </cell>
          <cell r="R22">
            <v>0</v>
          </cell>
          <cell r="S22">
            <v>262000</v>
          </cell>
          <cell r="U22">
            <v>76000</v>
          </cell>
          <cell r="V22">
            <v>0</v>
          </cell>
          <cell r="W22">
            <v>76000</v>
          </cell>
          <cell r="Y22">
            <v>338000</v>
          </cell>
          <cell r="Z22">
            <v>338000</v>
          </cell>
          <cell r="AA22">
            <v>767000</v>
          </cell>
          <cell r="AB22">
            <v>3.15</v>
          </cell>
          <cell r="AC22">
            <v>1.04</v>
          </cell>
        </row>
        <row r="23">
          <cell r="A23">
            <v>35462</v>
          </cell>
          <cell r="B23">
            <v>313000</v>
          </cell>
          <cell r="C23">
            <v>50000</v>
          </cell>
          <cell r="D23">
            <v>0</v>
          </cell>
          <cell r="E23">
            <v>363000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Q23">
            <v>217000</v>
          </cell>
          <cell r="R23">
            <v>0</v>
          </cell>
          <cell r="S23">
            <v>217000</v>
          </cell>
          <cell r="U23">
            <v>60000</v>
          </cell>
          <cell r="V23">
            <v>0</v>
          </cell>
          <cell r="W23">
            <v>60000</v>
          </cell>
          <cell r="Y23">
            <v>277000</v>
          </cell>
          <cell r="Z23">
            <v>277000</v>
          </cell>
          <cell r="AA23">
            <v>640000</v>
          </cell>
          <cell r="AB23">
            <v>3.3</v>
          </cell>
          <cell r="AC23">
            <v>1.04</v>
          </cell>
        </row>
        <row r="24">
          <cell r="A24">
            <v>35490</v>
          </cell>
          <cell r="B24">
            <v>275000</v>
          </cell>
          <cell r="C24">
            <v>35000</v>
          </cell>
          <cell r="D24">
            <v>0</v>
          </cell>
          <cell r="E24">
            <v>310000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Q24">
            <v>75000</v>
          </cell>
          <cell r="R24">
            <v>0</v>
          </cell>
          <cell r="S24">
            <v>75000</v>
          </cell>
          <cell r="U24">
            <v>50000</v>
          </cell>
          <cell r="V24">
            <v>0</v>
          </cell>
          <cell r="W24">
            <v>50000</v>
          </cell>
          <cell r="Y24">
            <v>125000</v>
          </cell>
          <cell r="Z24">
            <v>125000</v>
          </cell>
          <cell r="AA24">
            <v>435000</v>
          </cell>
          <cell r="AB24">
            <v>2.6</v>
          </cell>
          <cell r="AC24">
            <v>1.04</v>
          </cell>
        </row>
        <row r="25">
          <cell r="A25">
            <v>35521</v>
          </cell>
          <cell r="B25">
            <v>230000</v>
          </cell>
          <cell r="C25">
            <v>50000</v>
          </cell>
          <cell r="D25">
            <v>40000</v>
          </cell>
          <cell r="E25">
            <v>320000</v>
          </cell>
          <cell r="G25">
            <v>-30000</v>
          </cell>
          <cell r="H25">
            <v>0</v>
          </cell>
          <cell r="I25">
            <v>-30000</v>
          </cell>
          <cell r="K25">
            <v>-10000</v>
          </cell>
          <cell r="L25">
            <v>0</v>
          </cell>
          <cell r="M25">
            <v>-10000</v>
          </cell>
          <cell r="O25">
            <v>-40000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Y25">
            <v>0</v>
          </cell>
          <cell r="Z25">
            <v>-40000</v>
          </cell>
          <cell r="AA25">
            <v>280000</v>
          </cell>
          <cell r="AB25">
            <v>1.9</v>
          </cell>
          <cell r="AC25">
            <v>1.04</v>
          </cell>
        </row>
        <row r="26">
          <cell r="A26">
            <v>35551</v>
          </cell>
          <cell r="B26">
            <v>200000</v>
          </cell>
          <cell r="C26">
            <v>26000</v>
          </cell>
          <cell r="D26">
            <v>170000</v>
          </cell>
          <cell r="E26">
            <v>396000</v>
          </cell>
          <cell r="G26">
            <v>-135000</v>
          </cell>
          <cell r="H26">
            <v>0</v>
          </cell>
          <cell r="I26">
            <v>-135000</v>
          </cell>
          <cell r="K26">
            <v>-35000</v>
          </cell>
          <cell r="L26">
            <v>0</v>
          </cell>
          <cell r="M26">
            <v>-35000</v>
          </cell>
          <cell r="O26">
            <v>-170000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Y26">
            <v>0</v>
          </cell>
          <cell r="Z26">
            <v>-170000</v>
          </cell>
          <cell r="AA26">
            <v>226000</v>
          </cell>
          <cell r="AB26">
            <v>1.75</v>
          </cell>
          <cell r="AC26">
            <v>1.04</v>
          </cell>
        </row>
        <row r="27">
          <cell r="A27">
            <v>35582</v>
          </cell>
          <cell r="B27">
            <v>245000</v>
          </cell>
          <cell r="C27">
            <v>45000</v>
          </cell>
          <cell r="D27">
            <v>245000</v>
          </cell>
          <cell r="E27">
            <v>535000</v>
          </cell>
          <cell r="G27">
            <v>-200000</v>
          </cell>
          <cell r="H27">
            <v>0</v>
          </cell>
          <cell r="I27">
            <v>-200000</v>
          </cell>
          <cell r="K27">
            <v>-45000</v>
          </cell>
          <cell r="L27">
            <v>0</v>
          </cell>
          <cell r="M27">
            <v>-45000</v>
          </cell>
          <cell r="O27">
            <v>-245000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  <cell r="Z27">
            <v>-245000</v>
          </cell>
          <cell r="AA27">
            <v>290000</v>
          </cell>
          <cell r="AB27">
            <v>2</v>
          </cell>
          <cell r="AC27">
            <v>1.04</v>
          </cell>
        </row>
        <row r="28">
          <cell r="A28">
            <v>35612</v>
          </cell>
          <cell r="B28">
            <v>230000</v>
          </cell>
          <cell r="C28">
            <v>45000</v>
          </cell>
          <cell r="D28">
            <v>255000</v>
          </cell>
          <cell r="E28">
            <v>530000</v>
          </cell>
          <cell r="G28">
            <v>-215000</v>
          </cell>
          <cell r="H28">
            <v>0</v>
          </cell>
          <cell r="I28">
            <v>-215000</v>
          </cell>
          <cell r="K28">
            <v>-40000</v>
          </cell>
          <cell r="L28">
            <v>0</v>
          </cell>
          <cell r="M28">
            <v>-40000</v>
          </cell>
          <cell r="O28">
            <v>-255000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Y28">
            <v>0</v>
          </cell>
          <cell r="Z28">
            <v>-255000</v>
          </cell>
          <cell r="AA28">
            <v>275000</v>
          </cell>
          <cell r="AB28">
            <v>2.15</v>
          </cell>
          <cell r="AC28">
            <v>1.04</v>
          </cell>
        </row>
        <row r="29">
          <cell r="A29">
            <v>35643</v>
          </cell>
          <cell r="B29">
            <v>255000</v>
          </cell>
          <cell r="C29">
            <v>45000</v>
          </cell>
          <cell r="D29">
            <v>195000</v>
          </cell>
          <cell r="E29">
            <v>495000</v>
          </cell>
          <cell r="G29">
            <v>-150000</v>
          </cell>
          <cell r="H29">
            <v>0</v>
          </cell>
          <cell r="I29">
            <v>-150000</v>
          </cell>
          <cell r="K29">
            <v>-45000</v>
          </cell>
          <cell r="L29">
            <v>0</v>
          </cell>
          <cell r="M29">
            <v>-45000</v>
          </cell>
          <cell r="O29">
            <v>-195000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Y29">
            <v>0</v>
          </cell>
          <cell r="Z29">
            <v>-195000</v>
          </cell>
          <cell r="AA29">
            <v>300000</v>
          </cell>
          <cell r="AB29">
            <v>2.35</v>
          </cell>
          <cell r="AC29">
            <v>1.04</v>
          </cell>
        </row>
        <row r="30">
          <cell r="A30">
            <v>35674</v>
          </cell>
          <cell r="B30">
            <v>265000</v>
          </cell>
          <cell r="C30">
            <v>45000</v>
          </cell>
          <cell r="D30">
            <v>150000</v>
          </cell>
          <cell r="E30">
            <v>460000</v>
          </cell>
          <cell r="G30">
            <v>-110000</v>
          </cell>
          <cell r="H30">
            <v>0</v>
          </cell>
          <cell r="I30">
            <v>-110000</v>
          </cell>
          <cell r="K30">
            <v>-40000</v>
          </cell>
          <cell r="L30">
            <v>0</v>
          </cell>
          <cell r="M30">
            <v>-40000</v>
          </cell>
          <cell r="O30">
            <v>-150000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  <cell r="Z30">
            <v>-150000</v>
          </cell>
          <cell r="AA30">
            <v>310000</v>
          </cell>
          <cell r="AB30">
            <v>2.35</v>
          </cell>
          <cell r="AC30">
            <v>1.04</v>
          </cell>
        </row>
        <row r="31">
          <cell r="A31">
            <v>35704</v>
          </cell>
          <cell r="B31">
            <v>225000</v>
          </cell>
          <cell r="C31">
            <v>40000</v>
          </cell>
          <cell r="D31">
            <v>96500</v>
          </cell>
          <cell r="E31">
            <v>361500</v>
          </cell>
          <cell r="G31">
            <v>-90000</v>
          </cell>
          <cell r="H31">
            <v>0</v>
          </cell>
          <cell r="I31">
            <v>-90000</v>
          </cell>
          <cell r="K31">
            <v>-6500</v>
          </cell>
          <cell r="L31">
            <v>0</v>
          </cell>
          <cell r="M31">
            <v>-6500</v>
          </cell>
          <cell r="O31">
            <v>-96500</v>
          </cell>
          <cell r="Q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Y31">
            <v>0</v>
          </cell>
          <cell r="Z31">
            <v>-96500</v>
          </cell>
          <cell r="AA31">
            <v>265000</v>
          </cell>
          <cell r="AB31">
            <v>2.5499999999999998</v>
          </cell>
          <cell r="AC31">
            <v>1.04</v>
          </cell>
        </row>
        <row r="32">
          <cell r="A32">
            <v>35735</v>
          </cell>
          <cell r="B32">
            <v>235000</v>
          </cell>
          <cell r="C32">
            <v>45000</v>
          </cell>
          <cell r="D32">
            <v>0</v>
          </cell>
          <cell r="E32">
            <v>280000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Q32">
            <v>20000</v>
          </cell>
          <cell r="R32">
            <v>0</v>
          </cell>
          <cell r="S32">
            <v>20000</v>
          </cell>
          <cell r="U32">
            <v>10000</v>
          </cell>
          <cell r="V32">
            <v>0</v>
          </cell>
          <cell r="W32">
            <v>10000</v>
          </cell>
          <cell r="Y32">
            <v>30000</v>
          </cell>
          <cell r="Z32">
            <v>30000</v>
          </cell>
          <cell r="AA32">
            <v>310000</v>
          </cell>
          <cell r="AB32">
            <v>3.65</v>
          </cell>
          <cell r="AC32">
            <v>1.04</v>
          </cell>
        </row>
        <row r="33">
          <cell r="A33">
            <v>35765</v>
          </cell>
          <cell r="B33">
            <v>300000</v>
          </cell>
          <cell r="C33">
            <v>35000</v>
          </cell>
          <cell r="D33">
            <v>0</v>
          </cell>
          <cell r="E33">
            <v>335000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Q33">
            <v>150000</v>
          </cell>
          <cell r="R33">
            <v>0</v>
          </cell>
          <cell r="S33">
            <v>150000</v>
          </cell>
          <cell r="U33">
            <v>55000</v>
          </cell>
          <cell r="V33">
            <v>0</v>
          </cell>
          <cell r="W33">
            <v>55000</v>
          </cell>
          <cell r="Y33">
            <v>205000</v>
          </cell>
          <cell r="Z33">
            <v>205000</v>
          </cell>
          <cell r="AA33">
            <v>540000</v>
          </cell>
          <cell r="AB33">
            <v>3.98</v>
          </cell>
          <cell r="AC33">
            <v>1.04</v>
          </cell>
        </row>
        <row r="34">
          <cell r="A34">
            <v>35796</v>
          </cell>
          <cell r="B34">
            <v>353000</v>
          </cell>
          <cell r="C34">
            <v>49000</v>
          </cell>
          <cell r="D34">
            <v>0</v>
          </cell>
          <cell r="E34">
            <v>402000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O34">
            <v>0</v>
          </cell>
          <cell r="Q34">
            <v>262000</v>
          </cell>
          <cell r="R34">
            <v>0</v>
          </cell>
          <cell r="S34">
            <v>262000</v>
          </cell>
          <cell r="U34">
            <v>76000</v>
          </cell>
          <cell r="V34">
            <v>0</v>
          </cell>
          <cell r="W34">
            <v>76000</v>
          </cell>
          <cell r="Y34">
            <v>338000</v>
          </cell>
          <cell r="Z34">
            <v>338000</v>
          </cell>
          <cell r="AA34">
            <v>740000</v>
          </cell>
          <cell r="AB34">
            <v>3.48</v>
          </cell>
          <cell r="AC34">
            <v>1.04</v>
          </cell>
        </row>
        <row r="35">
          <cell r="A35">
            <v>35827</v>
          </cell>
          <cell r="B35">
            <v>615341</v>
          </cell>
          <cell r="C35">
            <v>99637</v>
          </cell>
          <cell r="D35">
            <v>0</v>
          </cell>
          <cell r="E35">
            <v>714978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Q35">
            <v>193750</v>
          </cell>
          <cell r="R35">
            <v>0</v>
          </cell>
          <cell r="S35">
            <v>193750</v>
          </cell>
          <cell r="U35">
            <v>56250</v>
          </cell>
          <cell r="V35">
            <v>0</v>
          </cell>
          <cell r="W35">
            <v>56250</v>
          </cell>
          <cell r="Y35">
            <v>250000</v>
          </cell>
          <cell r="Z35">
            <v>250000</v>
          </cell>
          <cell r="AA35">
            <v>964978</v>
          </cell>
          <cell r="AB35">
            <v>2.5</v>
          </cell>
          <cell r="AC35">
            <v>1.04</v>
          </cell>
        </row>
        <row r="36">
          <cell r="A36">
            <v>35855</v>
          </cell>
          <cell r="B36">
            <v>532617</v>
          </cell>
          <cell r="C36">
            <v>78158</v>
          </cell>
          <cell r="D36">
            <v>0</v>
          </cell>
          <cell r="E36">
            <v>610775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Q36">
            <v>116250</v>
          </cell>
          <cell r="R36">
            <v>0</v>
          </cell>
          <cell r="S36">
            <v>116250</v>
          </cell>
          <cell r="U36">
            <v>33750</v>
          </cell>
          <cell r="V36">
            <v>0</v>
          </cell>
          <cell r="W36">
            <v>33750</v>
          </cell>
          <cell r="Y36">
            <v>150000</v>
          </cell>
          <cell r="Z36">
            <v>150000</v>
          </cell>
          <cell r="AA36">
            <v>760775</v>
          </cell>
          <cell r="AB36">
            <v>2.23</v>
          </cell>
          <cell r="AC36">
            <v>1.04</v>
          </cell>
        </row>
        <row r="37">
          <cell r="A37">
            <v>35886</v>
          </cell>
          <cell r="B37">
            <v>326274</v>
          </cell>
          <cell r="C37">
            <v>38318</v>
          </cell>
          <cell r="D37">
            <v>130000</v>
          </cell>
          <cell r="E37">
            <v>494592</v>
          </cell>
          <cell r="G37">
            <v>-100750</v>
          </cell>
          <cell r="H37">
            <v>0</v>
          </cell>
          <cell r="I37">
            <v>-100750</v>
          </cell>
          <cell r="K37">
            <v>-29250</v>
          </cell>
          <cell r="L37">
            <v>0</v>
          </cell>
          <cell r="M37">
            <v>-29250</v>
          </cell>
          <cell r="O37">
            <v>-130000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Y37">
            <v>0</v>
          </cell>
          <cell r="Z37">
            <v>-130000</v>
          </cell>
          <cell r="AA37">
            <v>364592</v>
          </cell>
          <cell r="AB37">
            <v>2.2599999999999998</v>
          </cell>
          <cell r="AC37">
            <v>1.04</v>
          </cell>
        </row>
        <row r="38">
          <cell r="A38">
            <v>35916</v>
          </cell>
          <cell r="B38">
            <v>74907</v>
          </cell>
          <cell r="C38">
            <v>17003</v>
          </cell>
          <cell r="D38">
            <v>134323</v>
          </cell>
          <cell r="E38">
            <v>226233</v>
          </cell>
          <cell r="G38">
            <v>-119257</v>
          </cell>
          <cell r="H38">
            <v>0</v>
          </cell>
          <cell r="I38">
            <v>-119257</v>
          </cell>
          <cell r="K38">
            <v>-15066</v>
          </cell>
          <cell r="L38">
            <v>0</v>
          </cell>
          <cell r="M38">
            <v>-15066</v>
          </cell>
          <cell r="O38">
            <v>-134323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Y38">
            <v>0</v>
          </cell>
          <cell r="Z38">
            <v>-134323</v>
          </cell>
          <cell r="AA38">
            <v>91910</v>
          </cell>
          <cell r="AB38">
            <v>2.41</v>
          </cell>
          <cell r="AC38">
            <v>1.04</v>
          </cell>
        </row>
        <row r="39">
          <cell r="A39">
            <v>35947</v>
          </cell>
          <cell r="B39">
            <v>67363</v>
          </cell>
          <cell r="C39">
            <v>15291</v>
          </cell>
          <cell r="D39">
            <v>129990</v>
          </cell>
          <cell r="E39">
            <v>212644</v>
          </cell>
          <cell r="G39">
            <v>-106020</v>
          </cell>
          <cell r="H39">
            <v>0</v>
          </cell>
          <cell r="I39">
            <v>-106020</v>
          </cell>
          <cell r="K39">
            <v>-23970</v>
          </cell>
          <cell r="L39">
            <v>0</v>
          </cell>
          <cell r="M39">
            <v>-23970</v>
          </cell>
          <cell r="O39">
            <v>-129990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Y39">
            <v>0</v>
          </cell>
          <cell r="Z39">
            <v>-129990</v>
          </cell>
          <cell r="AA39">
            <v>82654</v>
          </cell>
          <cell r="AB39">
            <v>2.4</v>
          </cell>
          <cell r="AC39">
            <v>1.04</v>
          </cell>
        </row>
        <row r="40">
          <cell r="A40">
            <v>35977</v>
          </cell>
          <cell r="B40">
            <v>5665</v>
          </cell>
          <cell r="C40">
            <v>1286</v>
          </cell>
          <cell r="D40">
            <v>216850</v>
          </cell>
          <cell r="E40">
            <v>223801</v>
          </cell>
          <cell r="G40">
            <v>-168059</v>
          </cell>
          <cell r="H40">
            <v>0</v>
          </cell>
          <cell r="I40">
            <v>-168059</v>
          </cell>
          <cell r="K40">
            <v>-48791</v>
          </cell>
          <cell r="L40">
            <v>0</v>
          </cell>
          <cell r="M40">
            <v>-48791</v>
          </cell>
          <cell r="O40">
            <v>-216850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Y40">
            <v>0</v>
          </cell>
          <cell r="Z40">
            <v>-216850</v>
          </cell>
          <cell r="AA40">
            <v>6951</v>
          </cell>
          <cell r="AB40">
            <v>2.2999999999999998</v>
          </cell>
          <cell r="AC40">
            <v>1.04</v>
          </cell>
        </row>
        <row r="41">
          <cell r="A41">
            <v>36008</v>
          </cell>
          <cell r="B41">
            <v>28198</v>
          </cell>
          <cell r="C41">
            <v>6401</v>
          </cell>
          <cell r="D41">
            <v>172600</v>
          </cell>
          <cell r="E41">
            <v>207199</v>
          </cell>
          <cell r="G41">
            <v>-133765</v>
          </cell>
          <cell r="H41">
            <v>0</v>
          </cell>
          <cell r="I41">
            <v>-133765</v>
          </cell>
          <cell r="K41">
            <v>-38835</v>
          </cell>
          <cell r="L41">
            <v>0</v>
          </cell>
          <cell r="M41">
            <v>-38835</v>
          </cell>
          <cell r="O41">
            <v>-172600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Y41">
            <v>0</v>
          </cell>
          <cell r="Z41">
            <v>-172600</v>
          </cell>
          <cell r="AA41">
            <v>34599</v>
          </cell>
          <cell r="AB41">
            <v>2.4500000000000002</v>
          </cell>
          <cell r="AC41">
            <v>1.04</v>
          </cell>
        </row>
        <row r="42">
          <cell r="A42">
            <v>36039</v>
          </cell>
          <cell r="B42">
            <v>72864</v>
          </cell>
          <cell r="C42">
            <v>16540</v>
          </cell>
          <cell r="D42">
            <v>120150</v>
          </cell>
          <cell r="E42">
            <v>209554</v>
          </cell>
          <cell r="G42">
            <v>-93116</v>
          </cell>
          <cell r="H42">
            <v>0</v>
          </cell>
          <cell r="I42">
            <v>-93116</v>
          </cell>
          <cell r="K42">
            <v>-27034</v>
          </cell>
          <cell r="L42">
            <v>0</v>
          </cell>
          <cell r="M42">
            <v>-27034</v>
          </cell>
          <cell r="O42">
            <v>-120150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Y42">
            <v>0</v>
          </cell>
          <cell r="Z42">
            <v>-120150</v>
          </cell>
          <cell r="AA42">
            <v>89404</v>
          </cell>
          <cell r="AB42">
            <v>2.15</v>
          </cell>
          <cell r="AC42">
            <v>1.04</v>
          </cell>
        </row>
        <row r="43">
          <cell r="A43">
            <v>36069</v>
          </cell>
          <cell r="B43">
            <v>188430</v>
          </cell>
          <cell r="C43">
            <v>42772</v>
          </cell>
          <cell r="D43">
            <v>98000</v>
          </cell>
          <cell r="E43">
            <v>329202</v>
          </cell>
          <cell r="G43">
            <v>-75950</v>
          </cell>
          <cell r="H43">
            <v>0</v>
          </cell>
          <cell r="I43">
            <v>-75950</v>
          </cell>
          <cell r="K43">
            <v>-22050</v>
          </cell>
          <cell r="L43">
            <v>0</v>
          </cell>
          <cell r="M43">
            <v>-22050</v>
          </cell>
          <cell r="O43">
            <v>-98000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Y43">
            <v>0</v>
          </cell>
          <cell r="Z43">
            <v>-98000</v>
          </cell>
          <cell r="AA43">
            <v>231202</v>
          </cell>
          <cell r="AB43">
            <v>2.15</v>
          </cell>
          <cell r="AC43">
            <v>1.04</v>
          </cell>
        </row>
        <row r="44">
          <cell r="A44">
            <v>36100</v>
          </cell>
          <cell r="B44">
            <v>369849</v>
          </cell>
          <cell r="C44">
            <v>83954</v>
          </cell>
          <cell r="D44">
            <v>-150000</v>
          </cell>
          <cell r="E44">
            <v>303803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Q44">
            <v>116250</v>
          </cell>
          <cell r="R44">
            <v>0</v>
          </cell>
          <cell r="S44">
            <v>116250</v>
          </cell>
          <cell r="U44">
            <v>33750</v>
          </cell>
          <cell r="V44">
            <v>0</v>
          </cell>
          <cell r="W44">
            <v>33750</v>
          </cell>
          <cell r="Y44">
            <v>150000</v>
          </cell>
          <cell r="Z44">
            <v>150000</v>
          </cell>
          <cell r="AA44">
            <v>453803</v>
          </cell>
          <cell r="AB44">
            <v>2.5099999999999998</v>
          </cell>
          <cell r="AC44">
            <v>1.04</v>
          </cell>
        </row>
        <row r="45">
          <cell r="A45">
            <v>36130</v>
          </cell>
          <cell r="B45">
            <v>496359</v>
          </cell>
          <cell r="C45">
            <v>112670</v>
          </cell>
          <cell r="D45">
            <v>-300000</v>
          </cell>
          <cell r="E45">
            <v>309029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Q45">
            <v>232500</v>
          </cell>
          <cell r="R45">
            <v>0</v>
          </cell>
          <cell r="S45">
            <v>232500</v>
          </cell>
          <cell r="U45">
            <v>67500</v>
          </cell>
          <cell r="V45">
            <v>0</v>
          </cell>
          <cell r="W45">
            <v>67500</v>
          </cell>
          <cell r="Y45">
            <v>300000</v>
          </cell>
          <cell r="Z45">
            <v>300000</v>
          </cell>
          <cell r="AA45">
            <v>609029</v>
          </cell>
          <cell r="AB45">
            <v>2.37</v>
          </cell>
          <cell r="AC45">
            <v>1.04</v>
          </cell>
        </row>
        <row r="46">
          <cell r="A46">
            <v>36161</v>
          </cell>
          <cell r="B46">
            <v>593925</v>
          </cell>
          <cell r="C46">
            <v>134817</v>
          </cell>
          <cell r="D46">
            <v>-350000</v>
          </cell>
          <cell r="E46">
            <v>378742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  <cell r="O46">
            <v>0</v>
          </cell>
          <cell r="Q46">
            <v>271250</v>
          </cell>
          <cell r="R46">
            <v>0</v>
          </cell>
          <cell r="S46">
            <v>271250</v>
          </cell>
          <cell r="U46">
            <v>78750</v>
          </cell>
          <cell r="V46">
            <v>0</v>
          </cell>
          <cell r="W46">
            <v>78750</v>
          </cell>
          <cell r="Y46">
            <v>350000</v>
          </cell>
          <cell r="Z46">
            <v>350000</v>
          </cell>
          <cell r="AA46">
            <v>728742</v>
          </cell>
          <cell r="AB46">
            <v>2.25</v>
          </cell>
          <cell r="AC46">
            <v>1.04</v>
          </cell>
        </row>
        <row r="47">
          <cell r="A47">
            <v>36192</v>
          </cell>
          <cell r="B47">
            <v>469686</v>
          </cell>
          <cell r="C47">
            <v>106616</v>
          </cell>
          <cell r="D47">
            <v>-300000</v>
          </cell>
          <cell r="E47">
            <v>276302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Q47">
            <v>232500</v>
          </cell>
          <cell r="R47">
            <v>0</v>
          </cell>
          <cell r="S47">
            <v>232500</v>
          </cell>
          <cell r="U47">
            <v>67500</v>
          </cell>
          <cell r="V47">
            <v>0</v>
          </cell>
          <cell r="W47">
            <v>67500</v>
          </cell>
          <cell r="Y47">
            <v>300000</v>
          </cell>
          <cell r="Z47">
            <v>300000</v>
          </cell>
          <cell r="AA47">
            <v>576302</v>
          </cell>
          <cell r="AB47">
            <v>1.81</v>
          </cell>
          <cell r="AC47">
            <v>1.04</v>
          </cell>
        </row>
        <row r="48">
          <cell r="A48">
            <v>36220</v>
          </cell>
          <cell r="B48">
            <v>384217</v>
          </cell>
          <cell r="C48">
            <v>87215</v>
          </cell>
          <cell r="D48">
            <v>-138000</v>
          </cell>
          <cell r="E48">
            <v>333432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Q48">
            <v>106950</v>
          </cell>
          <cell r="R48">
            <v>0</v>
          </cell>
          <cell r="S48">
            <v>106950</v>
          </cell>
          <cell r="U48">
            <v>31050</v>
          </cell>
          <cell r="V48">
            <v>0</v>
          </cell>
          <cell r="W48">
            <v>31050</v>
          </cell>
          <cell r="Y48">
            <v>138000</v>
          </cell>
          <cell r="Z48">
            <v>138000</v>
          </cell>
          <cell r="AA48">
            <v>471432</v>
          </cell>
          <cell r="AB48">
            <v>1.77</v>
          </cell>
          <cell r="AC48">
            <v>1.04</v>
          </cell>
        </row>
        <row r="49">
          <cell r="A49">
            <v>36251</v>
          </cell>
          <cell r="B49">
            <v>209378</v>
          </cell>
          <cell r="C49">
            <v>47528</v>
          </cell>
          <cell r="D49">
            <v>130000</v>
          </cell>
          <cell r="E49">
            <v>386906</v>
          </cell>
          <cell r="G49">
            <v>-100750</v>
          </cell>
          <cell r="H49">
            <v>0</v>
          </cell>
          <cell r="I49">
            <v>-100750</v>
          </cell>
          <cell r="K49">
            <v>-29250</v>
          </cell>
          <cell r="L49">
            <v>0</v>
          </cell>
          <cell r="M49">
            <v>-29250</v>
          </cell>
          <cell r="O49">
            <v>-130000</v>
          </cell>
          <cell r="Q49">
            <v>0</v>
          </cell>
          <cell r="R49">
            <v>0</v>
          </cell>
          <cell r="S49">
            <v>0</v>
          </cell>
          <cell r="U49">
            <v>0</v>
          </cell>
          <cell r="V49">
            <v>0</v>
          </cell>
          <cell r="W49">
            <v>0</v>
          </cell>
          <cell r="Y49">
            <v>0</v>
          </cell>
          <cell r="Z49">
            <v>-130000</v>
          </cell>
          <cell r="AA49">
            <v>256906</v>
          </cell>
          <cell r="AB49">
            <v>1.75</v>
          </cell>
          <cell r="AC49">
            <v>1.04</v>
          </cell>
        </row>
        <row r="50">
          <cell r="A50">
            <v>36281</v>
          </cell>
          <cell r="B50">
            <v>111137</v>
          </cell>
          <cell r="C50">
            <v>25227</v>
          </cell>
          <cell r="D50">
            <v>173000</v>
          </cell>
          <cell r="E50">
            <v>309364</v>
          </cell>
          <cell r="G50">
            <v>-134075</v>
          </cell>
          <cell r="H50">
            <v>0</v>
          </cell>
          <cell r="I50">
            <v>-134075</v>
          </cell>
          <cell r="K50">
            <v>-38925</v>
          </cell>
          <cell r="L50">
            <v>0</v>
          </cell>
          <cell r="M50">
            <v>-38925</v>
          </cell>
          <cell r="O50">
            <v>-173000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Y50">
            <v>0</v>
          </cell>
          <cell r="Z50">
            <v>-173000</v>
          </cell>
          <cell r="AA50">
            <v>136364</v>
          </cell>
          <cell r="AB50">
            <v>1.66</v>
          </cell>
          <cell r="AC50">
            <v>1.04</v>
          </cell>
        </row>
        <row r="51">
          <cell r="A51">
            <v>36312</v>
          </cell>
          <cell r="B51">
            <v>77216</v>
          </cell>
          <cell r="C51">
            <v>17527</v>
          </cell>
          <cell r="D51">
            <v>246000</v>
          </cell>
          <cell r="E51">
            <v>340743</v>
          </cell>
          <cell r="G51">
            <v>-190650</v>
          </cell>
          <cell r="H51">
            <v>0</v>
          </cell>
          <cell r="I51">
            <v>-190650</v>
          </cell>
          <cell r="K51">
            <v>-55350</v>
          </cell>
          <cell r="L51">
            <v>0</v>
          </cell>
          <cell r="M51">
            <v>-55350</v>
          </cell>
          <cell r="O51">
            <v>-246000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Y51">
            <v>0</v>
          </cell>
          <cell r="Z51">
            <v>-246000</v>
          </cell>
          <cell r="AA51">
            <v>94743</v>
          </cell>
          <cell r="AB51">
            <v>2.0499999999999998</v>
          </cell>
          <cell r="AC51">
            <v>1.04</v>
          </cell>
        </row>
        <row r="52">
          <cell r="A52">
            <v>36342</v>
          </cell>
          <cell r="B52">
            <v>79460</v>
          </cell>
          <cell r="C52">
            <v>18037</v>
          </cell>
          <cell r="D52">
            <v>246000</v>
          </cell>
          <cell r="E52">
            <v>343497</v>
          </cell>
          <cell r="G52">
            <v>-190650</v>
          </cell>
          <cell r="H52">
            <v>0</v>
          </cell>
          <cell r="I52">
            <v>-190650</v>
          </cell>
          <cell r="K52">
            <v>-55350</v>
          </cell>
          <cell r="L52">
            <v>0</v>
          </cell>
          <cell r="M52">
            <v>-55350</v>
          </cell>
          <cell r="O52">
            <v>-246000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Y52">
            <v>0</v>
          </cell>
          <cell r="Z52">
            <v>-246000</v>
          </cell>
          <cell r="AA52">
            <v>97497</v>
          </cell>
          <cell r="AB52">
            <v>2.34</v>
          </cell>
          <cell r="AC52">
            <v>1.04</v>
          </cell>
        </row>
        <row r="53">
          <cell r="A53">
            <v>36373</v>
          </cell>
          <cell r="B53">
            <v>69256</v>
          </cell>
          <cell r="C53">
            <v>15721</v>
          </cell>
          <cell r="D53">
            <v>166000</v>
          </cell>
          <cell r="E53">
            <v>250977</v>
          </cell>
          <cell r="G53">
            <v>-128650</v>
          </cell>
          <cell r="H53">
            <v>0</v>
          </cell>
          <cell r="I53">
            <v>-128650</v>
          </cell>
          <cell r="K53">
            <v>-37350</v>
          </cell>
          <cell r="L53">
            <v>0</v>
          </cell>
          <cell r="M53">
            <v>-37350</v>
          </cell>
          <cell r="O53">
            <v>-166000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Y53">
            <v>0</v>
          </cell>
          <cell r="Z53">
            <v>-166000</v>
          </cell>
          <cell r="AA53">
            <v>84977</v>
          </cell>
          <cell r="AB53">
            <v>2.1500000000000004</v>
          </cell>
          <cell r="AC53">
            <v>1.04</v>
          </cell>
        </row>
        <row r="54">
          <cell r="A54">
            <v>36404</v>
          </cell>
          <cell r="B54">
            <v>52543</v>
          </cell>
          <cell r="C54">
            <v>11927</v>
          </cell>
          <cell r="D54">
            <v>123000</v>
          </cell>
          <cell r="E54">
            <v>187470</v>
          </cell>
          <cell r="G54">
            <v>-95325</v>
          </cell>
          <cell r="H54">
            <v>0</v>
          </cell>
          <cell r="I54">
            <v>-95325</v>
          </cell>
          <cell r="K54">
            <v>-27675</v>
          </cell>
          <cell r="L54">
            <v>0</v>
          </cell>
          <cell r="M54">
            <v>-27675</v>
          </cell>
          <cell r="O54">
            <v>-123000</v>
          </cell>
          <cell r="Q54">
            <v>0</v>
          </cell>
          <cell r="R54">
            <v>0</v>
          </cell>
          <cell r="S54">
            <v>0</v>
          </cell>
          <cell r="U54">
            <v>0</v>
          </cell>
          <cell r="V54">
            <v>0</v>
          </cell>
          <cell r="W54">
            <v>0</v>
          </cell>
          <cell r="Y54">
            <v>0</v>
          </cell>
          <cell r="Z54">
            <v>-123000</v>
          </cell>
          <cell r="AA54">
            <v>64470</v>
          </cell>
          <cell r="AB54">
            <v>2.1500000000000004</v>
          </cell>
          <cell r="AC54">
            <v>1.04</v>
          </cell>
        </row>
        <row r="55">
          <cell r="A55">
            <v>36434</v>
          </cell>
          <cell r="B55">
            <v>171626</v>
          </cell>
          <cell r="C55">
            <v>38958</v>
          </cell>
          <cell r="D55">
            <v>98000</v>
          </cell>
          <cell r="E55">
            <v>308584</v>
          </cell>
          <cell r="G55">
            <v>-75950</v>
          </cell>
          <cell r="H55">
            <v>0</v>
          </cell>
          <cell r="I55">
            <v>-75950</v>
          </cell>
          <cell r="K55">
            <v>-22050</v>
          </cell>
          <cell r="L55">
            <v>0</v>
          </cell>
          <cell r="M55">
            <v>-22050</v>
          </cell>
          <cell r="O55">
            <v>-98000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Y55">
            <v>0</v>
          </cell>
          <cell r="Z55">
            <v>-98000</v>
          </cell>
          <cell r="AA55">
            <v>210584</v>
          </cell>
          <cell r="AB55">
            <v>2.4</v>
          </cell>
          <cell r="AC55">
            <v>1.04</v>
          </cell>
        </row>
        <row r="56">
          <cell r="A56">
            <v>36465</v>
          </cell>
          <cell r="B56">
            <v>382000</v>
          </cell>
          <cell r="C56">
            <v>78000</v>
          </cell>
          <cell r="D56">
            <v>-130000</v>
          </cell>
          <cell r="E56">
            <v>330000</v>
          </cell>
          <cell r="G56">
            <v>108000</v>
          </cell>
          <cell r="H56">
            <v>0</v>
          </cell>
          <cell r="I56">
            <v>108000</v>
          </cell>
          <cell r="K56">
            <v>22000</v>
          </cell>
          <cell r="L56">
            <v>0</v>
          </cell>
          <cell r="M56">
            <v>22000</v>
          </cell>
          <cell r="O56">
            <v>130000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Y56">
            <v>0</v>
          </cell>
          <cell r="Z56">
            <v>130000</v>
          </cell>
          <cell r="AA56">
            <v>460000</v>
          </cell>
          <cell r="AB56">
            <v>2.75</v>
          </cell>
          <cell r="AC56">
            <v>1.04</v>
          </cell>
        </row>
        <row r="57">
          <cell r="A57">
            <v>36495</v>
          </cell>
          <cell r="B57">
            <v>531200</v>
          </cell>
          <cell r="C57">
            <v>108800</v>
          </cell>
          <cell r="D57">
            <v>-300000</v>
          </cell>
          <cell r="E57">
            <v>340000</v>
          </cell>
          <cell r="G57">
            <v>249000</v>
          </cell>
          <cell r="H57">
            <v>0</v>
          </cell>
          <cell r="I57">
            <v>249000</v>
          </cell>
          <cell r="K57">
            <v>51000</v>
          </cell>
          <cell r="L57">
            <v>0</v>
          </cell>
          <cell r="M57">
            <v>51000</v>
          </cell>
          <cell r="O57">
            <v>300000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W57">
            <v>0</v>
          </cell>
          <cell r="Y57">
            <v>0</v>
          </cell>
          <cell r="Z57">
            <v>300000</v>
          </cell>
          <cell r="AA57">
            <v>640000</v>
          </cell>
          <cell r="AB57">
            <v>2.75</v>
          </cell>
          <cell r="AC57">
            <v>1.04</v>
          </cell>
        </row>
        <row r="58">
          <cell r="A58">
            <v>36526</v>
          </cell>
          <cell r="B58">
            <v>564400</v>
          </cell>
          <cell r="C58">
            <v>115600</v>
          </cell>
          <cell r="D58">
            <v>-300000</v>
          </cell>
          <cell r="E58">
            <v>380000</v>
          </cell>
          <cell r="G58">
            <v>249000</v>
          </cell>
          <cell r="H58">
            <v>0</v>
          </cell>
          <cell r="I58">
            <v>249000</v>
          </cell>
          <cell r="K58">
            <v>51000</v>
          </cell>
          <cell r="L58">
            <v>0</v>
          </cell>
          <cell r="M58">
            <v>51000</v>
          </cell>
          <cell r="O58">
            <v>300000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Y58">
            <v>0</v>
          </cell>
          <cell r="Z58">
            <v>300000</v>
          </cell>
          <cell r="AA58">
            <v>680000</v>
          </cell>
          <cell r="AB58">
            <v>2.5750000000000002</v>
          </cell>
          <cell r="AC58">
            <v>1.04</v>
          </cell>
        </row>
        <row r="59">
          <cell r="A59">
            <v>36557</v>
          </cell>
          <cell r="B59">
            <v>464800</v>
          </cell>
          <cell r="C59">
            <v>95200</v>
          </cell>
          <cell r="D59">
            <v>-300000</v>
          </cell>
          <cell r="E59">
            <v>260000</v>
          </cell>
          <cell r="G59">
            <v>249000</v>
          </cell>
          <cell r="H59">
            <v>0</v>
          </cell>
          <cell r="I59">
            <v>249000</v>
          </cell>
          <cell r="K59">
            <v>51000</v>
          </cell>
          <cell r="L59">
            <v>0</v>
          </cell>
          <cell r="M59">
            <v>51000</v>
          </cell>
          <cell r="O59">
            <v>300000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Y59">
            <v>0</v>
          </cell>
          <cell r="Z59">
            <v>300000</v>
          </cell>
          <cell r="AA59">
            <v>560000</v>
          </cell>
          <cell r="AB59">
            <v>2.75</v>
          </cell>
          <cell r="AC59">
            <v>1.04</v>
          </cell>
        </row>
        <row r="60">
          <cell r="A60">
            <v>36586</v>
          </cell>
          <cell r="B60">
            <v>431600</v>
          </cell>
          <cell r="C60">
            <v>88400</v>
          </cell>
          <cell r="D60">
            <v>-140000</v>
          </cell>
          <cell r="E60">
            <v>380000</v>
          </cell>
          <cell r="G60">
            <v>116200</v>
          </cell>
          <cell r="H60">
            <v>0</v>
          </cell>
          <cell r="I60">
            <v>116200</v>
          </cell>
          <cell r="K60">
            <v>23800</v>
          </cell>
          <cell r="L60">
            <v>0</v>
          </cell>
          <cell r="M60">
            <v>23800</v>
          </cell>
          <cell r="O60">
            <v>140000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Y60">
            <v>0</v>
          </cell>
          <cell r="Z60">
            <v>140000</v>
          </cell>
          <cell r="AA60">
            <v>520000</v>
          </cell>
          <cell r="AB60">
            <v>2.75</v>
          </cell>
          <cell r="AC60">
            <v>1.04</v>
          </cell>
        </row>
        <row r="61">
          <cell r="A61">
            <v>36617</v>
          </cell>
          <cell r="B61">
            <v>407837</v>
          </cell>
          <cell r="C61">
            <v>86163</v>
          </cell>
          <cell r="D61">
            <v>-150000</v>
          </cell>
          <cell r="E61">
            <v>344000</v>
          </cell>
          <cell r="G61">
            <v>123837</v>
          </cell>
          <cell r="H61">
            <v>0</v>
          </cell>
          <cell r="I61">
            <v>123837</v>
          </cell>
          <cell r="K61">
            <v>26163</v>
          </cell>
          <cell r="L61">
            <v>0</v>
          </cell>
          <cell r="M61">
            <v>26163</v>
          </cell>
          <cell r="O61">
            <v>150000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Y61">
            <v>0</v>
          </cell>
          <cell r="Z61">
            <v>150000</v>
          </cell>
          <cell r="AA61">
            <v>494000</v>
          </cell>
          <cell r="AB61">
            <v>2.75</v>
          </cell>
          <cell r="AC61">
            <v>1.04</v>
          </cell>
        </row>
        <row r="62">
          <cell r="A62">
            <v>36647</v>
          </cell>
          <cell r="B62">
            <v>413901</v>
          </cell>
          <cell r="C62">
            <v>88099</v>
          </cell>
          <cell r="D62">
            <v>-200000</v>
          </cell>
          <cell r="E62">
            <v>302000</v>
          </cell>
          <cell r="G62">
            <v>164901</v>
          </cell>
          <cell r="H62">
            <v>0</v>
          </cell>
          <cell r="I62">
            <v>164901</v>
          </cell>
          <cell r="K62">
            <v>35099</v>
          </cell>
          <cell r="L62">
            <v>0</v>
          </cell>
          <cell r="M62">
            <v>35099</v>
          </cell>
          <cell r="O62">
            <v>200000</v>
          </cell>
          <cell r="Q62">
            <v>0</v>
          </cell>
          <cell r="R62">
            <v>0</v>
          </cell>
          <cell r="S62">
            <v>0</v>
          </cell>
          <cell r="U62">
            <v>0</v>
          </cell>
          <cell r="V62">
            <v>0</v>
          </cell>
          <cell r="W62">
            <v>0</v>
          </cell>
          <cell r="Y62">
            <v>0</v>
          </cell>
          <cell r="Z62">
            <v>200000</v>
          </cell>
          <cell r="AA62">
            <v>502000</v>
          </cell>
          <cell r="AB62">
            <v>2.84</v>
          </cell>
          <cell r="AC62">
            <v>1.04</v>
          </cell>
        </row>
        <row r="63">
          <cell r="A63">
            <v>36678</v>
          </cell>
          <cell r="B63">
            <v>252000</v>
          </cell>
          <cell r="C63">
            <v>51000</v>
          </cell>
          <cell r="D63">
            <v>-215000</v>
          </cell>
          <cell r="E63">
            <v>88000</v>
          </cell>
          <cell r="G63">
            <v>178815</v>
          </cell>
          <cell r="H63">
            <v>0</v>
          </cell>
          <cell r="I63">
            <v>178815</v>
          </cell>
          <cell r="K63">
            <v>36185</v>
          </cell>
          <cell r="L63">
            <v>0</v>
          </cell>
          <cell r="M63">
            <v>36185</v>
          </cell>
          <cell r="O63">
            <v>215000</v>
          </cell>
          <cell r="Q63">
            <v>0</v>
          </cell>
          <cell r="R63">
            <v>0</v>
          </cell>
          <cell r="S63">
            <v>0</v>
          </cell>
          <cell r="U63">
            <v>0</v>
          </cell>
          <cell r="V63">
            <v>0</v>
          </cell>
          <cell r="W63">
            <v>0</v>
          </cell>
          <cell r="Y63">
            <v>0</v>
          </cell>
          <cell r="Z63">
            <v>215000</v>
          </cell>
          <cell r="AA63">
            <v>303000</v>
          </cell>
          <cell r="AB63">
            <v>2.84</v>
          </cell>
          <cell r="AC63">
            <v>1.04</v>
          </cell>
        </row>
        <row r="64">
          <cell r="A64">
            <v>36708</v>
          </cell>
          <cell r="B64">
            <v>245000</v>
          </cell>
          <cell r="C64">
            <v>50000</v>
          </cell>
          <cell r="D64">
            <v>-210000</v>
          </cell>
          <cell r="E64">
            <v>85000</v>
          </cell>
          <cell r="G64">
            <v>174405</v>
          </cell>
          <cell r="H64">
            <v>0</v>
          </cell>
          <cell r="I64">
            <v>174405</v>
          </cell>
          <cell r="K64">
            <v>35595</v>
          </cell>
          <cell r="L64">
            <v>0</v>
          </cell>
          <cell r="M64">
            <v>35595</v>
          </cell>
          <cell r="O64">
            <v>210000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Y64">
            <v>0</v>
          </cell>
          <cell r="Z64">
            <v>210000</v>
          </cell>
          <cell r="AA64">
            <v>295000</v>
          </cell>
          <cell r="AB64">
            <v>3.27</v>
          </cell>
          <cell r="AC64">
            <v>1.04</v>
          </cell>
        </row>
        <row r="65">
          <cell r="A65">
            <v>36739</v>
          </cell>
          <cell r="B65">
            <v>252000</v>
          </cell>
          <cell r="C65">
            <v>49000</v>
          </cell>
          <cell r="D65">
            <v>200000</v>
          </cell>
          <cell r="E65">
            <v>501000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Q65">
            <v>-167400</v>
          </cell>
          <cell r="R65">
            <v>0</v>
          </cell>
          <cell r="S65">
            <v>-167400</v>
          </cell>
          <cell r="U65">
            <v>-32600</v>
          </cell>
          <cell r="V65">
            <v>0</v>
          </cell>
          <cell r="W65">
            <v>-32600</v>
          </cell>
          <cell r="Y65">
            <v>-200000</v>
          </cell>
          <cell r="Z65">
            <v>-200000</v>
          </cell>
          <cell r="AA65">
            <v>301000</v>
          </cell>
          <cell r="AB65">
            <v>4.2300000000000004</v>
          </cell>
          <cell r="AC65">
            <v>1.04</v>
          </cell>
        </row>
        <row r="66">
          <cell r="A66">
            <v>36770</v>
          </cell>
          <cell r="B66">
            <v>189000</v>
          </cell>
          <cell r="C66">
            <v>37000</v>
          </cell>
          <cell r="D66">
            <v>125000</v>
          </cell>
          <cell r="E66">
            <v>351000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Q66">
            <v>-104537</v>
          </cell>
          <cell r="R66">
            <v>0</v>
          </cell>
          <cell r="S66">
            <v>-104537</v>
          </cell>
          <cell r="U66">
            <v>-20463</v>
          </cell>
          <cell r="V66">
            <v>0</v>
          </cell>
          <cell r="W66">
            <v>-20463</v>
          </cell>
          <cell r="Y66">
            <v>-125000</v>
          </cell>
          <cell r="Z66">
            <v>-125000</v>
          </cell>
          <cell r="AA66">
            <v>226000</v>
          </cell>
          <cell r="AB66">
            <v>4.2300000000000004</v>
          </cell>
          <cell r="AC66">
            <v>1.04</v>
          </cell>
        </row>
        <row r="67">
          <cell r="A67">
            <v>36800</v>
          </cell>
          <cell r="B67">
            <v>245000</v>
          </cell>
          <cell r="C67">
            <v>51000</v>
          </cell>
          <cell r="D67">
            <v>100000</v>
          </cell>
          <cell r="E67">
            <v>396000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Q67">
            <v>-82770</v>
          </cell>
          <cell r="R67">
            <v>0</v>
          </cell>
          <cell r="S67">
            <v>-82770</v>
          </cell>
          <cell r="U67">
            <v>-17230</v>
          </cell>
          <cell r="V67">
            <v>0</v>
          </cell>
          <cell r="W67">
            <v>-17230</v>
          </cell>
          <cell r="Y67">
            <v>-100000</v>
          </cell>
          <cell r="Z67">
            <v>-100000</v>
          </cell>
          <cell r="AA67">
            <v>296000</v>
          </cell>
          <cell r="AB67">
            <v>4.8</v>
          </cell>
          <cell r="AC67">
            <v>1.04</v>
          </cell>
        </row>
        <row r="68">
          <cell r="A68">
            <v>36831</v>
          </cell>
          <cell r="B68">
            <v>381939</v>
          </cell>
          <cell r="C68">
            <v>78061</v>
          </cell>
          <cell r="D68">
            <v>-130000</v>
          </cell>
          <cell r="E68">
            <v>330000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Q68">
            <v>0</v>
          </cell>
          <cell r="R68">
            <v>107939</v>
          </cell>
          <cell r="S68">
            <v>107939</v>
          </cell>
          <cell r="U68">
            <v>0</v>
          </cell>
          <cell r="V68">
            <v>22061</v>
          </cell>
          <cell r="W68">
            <v>22061</v>
          </cell>
          <cell r="Y68">
            <v>130000</v>
          </cell>
          <cell r="Z68">
            <v>130000</v>
          </cell>
          <cell r="AA68">
            <v>460000</v>
          </cell>
          <cell r="AB68">
            <v>5.4</v>
          </cell>
          <cell r="AC68">
            <v>1.04</v>
          </cell>
        </row>
        <row r="69">
          <cell r="A69">
            <v>36861</v>
          </cell>
          <cell r="B69">
            <v>531200</v>
          </cell>
          <cell r="C69">
            <v>108800</v>
          </cell>
          <cell r="D69">
            <v>-300000</v>
          </cell>
          <cell r="E69">
            <v>340000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Q69">
            <v>0</v>
          </cell>
          <cell r="R69">
            <v>249000</v>
          </cell>
          <cell r="S69">
            <v>249000</v>
          </cell>
          <cell r="U69">
            <v>0</v>
          </cell>
          <cell r="V69">
            <v>51000</v>
          </cell>
          <cell r="W69">
            <v>51000</v>
          </cell>
          <cell r="Y69">
            <v>300000</v>
          </cell>
          <cell r="Z69">
            <v>300000</v>
          </cell>
          <cell r="AA69">
            <v>640000</v>
          </cell>
          <cell r="AB69">
            <v>5.4</v>
          </cell>
          <cell r="AC69">
            <v>1.04</v>
          </cell>
        </row>
        <row r="70">
          <cell r="A70">
            <v>36892</v>
          </cell>
          <cell r="B70">
            <v>564400</v>
          </cell>
          <cell r="C70">
            <v>115600</v>
          </cell>
          <cell r="D70">
            <v>-300000</v>
          </cell>
          <cell r="E70">
            <v>380000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Q70">
            <v>0</v>
          </cell>
          <cell r="R70">
            <v>249000</v>
          </cell>
          <cell r="S70">
            <v>249000</v>
          </cell>
          <cell r="U70">
            <v>0</v>
          </cell>
          <cell r="V70">
            <v>51000</v>
          </cell>
          <cell r="W70">
            <v>51000</v>
          </cell>
          <cell r="Y70">
            <v>300000</v>
          </cell>
          <cell r="Z70">
            <v>300000</v>
          </cell>
          <cell r="AA70">
            <v>680000</v>
          </cell>
          <cell r="AB70">
            <v>5.4</v>
          </cell>
          <cell r="AC70">
            <v>1.04</v>
          </cell>
        </row>
        <row r="71">
          <cell r="A71">
            <v>36923</v>
          </cell>
          <cell r="B71">
            <v>464800</v>
          </cell>
          <cell r="C71">
            <v>95200</v>
          </cell>
          <cell r="D71">
            <v>-300000</v>
          </cell>
          <cell r="E71">
            <v>260000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Q71">
            <v>0</v>
          </cell>
          <cell r="R71">
            <v>249000</v>
          </cell>
          <cell r="S71">
            <v>249000</v>
          </cell>
          <cell r="U71">
            <v>0</v>
          </cell>
          <cell r="V71">
            <v>51000</v>
          </cell>
          <cell r="W71">
            <v>51000</v>
          </cell>
          <cell r="Y71">
            <v>300000</v>
          </cell>
          <cell r="Z71">
            <v>300000</v>
          </cell>
          <cell r="AA71">
            <v>560000</v>
          </cell>
          <cell r="AB71">
            <v>7.42</v>
          </cell>
          <cell r="AC71">
            <v>1.04</v>
          </cell>
        </row>
        <row r="72">
          <cell r="A72">
            <v>36951</v>
          </cell>
          <cell r="B72">
            <v>431600</v>
          </cell>
          <cell r="C72">
            <v>88400</v>
          </cell>
          <cell r="D72">
            <v>-140000</v>
          </cell>
          <cell r="E72">
            <v>380000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Q72">
            <v>0</v>
          </cell>
          <cell r="R72">
            <v>116200</v>
          </cell>
          <cell r="S72">
            <v>116200</v>
          </cell>
          <cell r="U72">
            <v>0</v>
          </cell>
          <cell r="V72">
            <v>23800</v>
          </cell>
          <cell r="W72">
            <v>23800</v>
          </cell>
          <cell r="Y72">
            <v>140000</v>
          </cell>
          <cell r="Z72">
            <v>140000</v>
          </cell>
          <cell r="AA72">
            <v>520000</v>
          </cell>
          <cell r="AB72">
            <v>6</v>
          </cell>
          <cell r="AC72">
            <v>1.04</v>
          </cell>
        </row>
        <row r="73">
          <cell r="A73">
            <v>36982</v>
          </cell>
          <cell r="B73">
            <v>259000</v>
          </cell>
          <cell r="C73">
            <v>60000</v>
          </cell>
          <cell r="D73">
            <v>150000</v>
          </cell>
          <cell r="E73">
            <v>469000</v>
          </cell>
          <cell r="G73">
            <v>-123837</v>
          </cell>
          <cell r="H73">
            <v>0</v>
          </cell>
          <cell r="I73">
            <v>-123837</v>
          </cell>
          <cell r="K73">
            <v>-26163</v>
          </cell>
          <cell r="L73">
            <v>0</v>
          </cell>
          <cell r="M73">
            <v>-26163</v>
          </cell>
          <cell r="O73">
            <v>-150000</v>
          </cell>
          <cell r="Q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W73">
            <v>0</v>
          </cell>
          <cell r="Y73">
            <v>0</v>
          </cell>
          <cell r="Z73">
            <v>-150000</v>
          </cell>
          <cell r="AA73">
            <v>319000</v>
          </cell>
          <cell r="AB73">
            <v>5.41</v>
          </cell>
          <cell r="AC73">
            <v>1.04</v>
          </cell>
        </row>
        <row r="74">
          <cell r="A74">
            <v>37012</v>
          </cell>
          <cell r="B74">
            <v>84100</v>
          </cell>
          <cell r="C74">
            <v>17900</v>
          </cell>
          <cell r="D74">
            <v>200000</v>
          </cell>
          <cell r="E74">
            <v>302000</v>
          </cell>
          <cell r="G74">
            <v>-164900</v>
          </cell>
          <cell r="H74">
            <v>0</v>
          </cell>
          <cell r="I74">
            <v>-164900</v>
          </cell>
          <cell r="K74">
            <v>-35100</v>
          </cell>
          <cell r="L74">
            <v>0</v>
          </cell>
          <cell r="M74">
            <v>-35100</v>
          </cell>
          <cell r="O74">
            <v>-200000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Y74">
            <v>0</v>
          </cell>
          <cell r="Z74">
            <v>-200000</v>
          </cell>
          <cell r="AA74">
            <v>102000</v>
          </cell>
          <cell r="AB74">
            <v>5.24</v>
          </cell>
          <cell r="AC74">
            <v>1.04</v>
          </cell>
        </row>
        <row r="75">
          <cell r="A75">
            <v>37043</v>
          </cell>
          <cell r="B75">
            <v>73185</v>
          </cell>
          <cell r="C75">
            <v>14815</v>
          </cell>
          <cell r="D75">
            <v>215000</v>
          </cell>
          <cell r="E75">
            <v>303000</v>
          </cell>
          <cell r="G75">
            <v>-178815</v>
          </cell>
          <cell r="H75">
            <v>0</v>
          </cell>
          <cell r="I75">
            <v>-178815</v>
          </cell>
          <cell r="K75">
            <v>-36185</v>
          </cell>
          <cell r="L75">
            <v>0</v>
          </cell>
          <cell r="M75">
            <v>-36185</v>
          </cell>
          <cell r="O75">
            <v>-215000</v>
          </cell>
          <cell r="Q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W75">
            <v>0</v>
          </cell>
          <cell r="Y75">
            <v>0</v>
          </cell>
          <cell r="Z75">
            <v>-215000</v>
          </cell>
          <cell r="AA75">
            <v>88000</v>
          </cell>
          <cell r="AB75">
            <v>5.09</v>
          </cell>
          <cell r="AC75">
            <v>1.04</v>
          </cell>
        </row>
        <row r="76">
          <cell r="A76">
            <v>37073</v>
          </cell>
          <cell r="B76">
            <v>70595</v>
          </cell>
          <cell r="C76">
            <v>14405</v>
          </cell>
          <cell r="D76">
            <v>210000</v>
          </cell>
          <cell r="E76">
            <v>295000</v>
          </cell>
          <cell r="G76">
            <v>-174405</v>
          </cell>
          <cell r="H76">
            <v>0</v>
          </cell>
          <cell r="I76">
            <v>-174405</v>
          </cell>
          <cell r="K76">
            <v>-35595</v>
          </cell>
          <cell r="L76">
            <v>0</v>
          </cell>
          <cell r="M76">
            <v>-35595</v>
          </cell>
          <cell r="O76">
            <v>-210000</v>
          </cell>
          <cell r="Q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W76">
            <v>0</v>
          </cell>
          <cell r="Y76">
            <v>0</v>
          </cell>
          <cell r="Z76">
            <v>-210000</v>
          </cell>
          <cell r="AA76">
            <v>85000</v>
          </cell>
          <cell r="AB76">
            <v>4.0599999999999996</v>
          </cell>
          <cell r="AC76">
            <v>1.04</v>
          </cell>
        </row>
        <row r="77">
          <cell r="A77">
            <v>37104</v>
          </cell>
          <cell r="B77">
            <v>84560</v>
          </cell>
          <cell r="C77">
            <v>16440</v>
          </cell>
          <cell r="D77">
            <v>200000</v>
          </cell>
          <cell r="E77">
            <v>301000</v>
          </cell>
          <cell r="G77">
            <v>-167440</v>
          </cell>
          <cell r="H77">
            <v>0</v>
          </cell>
          <cell r="I77">
            <v>-167440</v>
          </cell>
          <cell r="K77">
            <v>-32560</v>
          </cell>
          <cell r="L77">
            <v>0</v>
          </cell>
          <cell r="M77">
            <v>-32560</v>
          </cell>
          <cell r="O77">
            <v>-200000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-200000</v>
          </cell>
          <cell r="AA77">
            <v>101000</v>
          </cell>
          <cell r="AB77">
            <v>3.89</v>
          </cell>
          <cell r="AC77">
            <v>1.04</v>
          </cell>
        </row>
        <row r="78">
          <cell r="A78">
            <v>37196</v>
          </cell>
          <cell r="B78">
            <v>1345960</v>
          </cell>
          <cell r="C78">
            <v>378915</v>
          </cell>
          <cell r="D78">
            <v>-760000</v>
          </cell>
          <cell r="E78">
            <v>964875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Q78">
            <v>0</v>
          </cell>
          <cell r="R78">
            <v>591885</v>
          </cell>
          <cell r="S78">
            <v>591885</v>
          </cell>
          <cell r="U78">
            <v>0</v>
          </cell>
          <cell r="V78">
            <v>168115</v>
          </cell>
          <cell r="W78">
            <v>168115</v>
          </cell>
          <cell r="Y78">
            <v>760000</v>
          </cell>
          <cell r="Z78">
            <v>760000</v>
          </cell>
          <cell r="AA78">
            <v>1724875</v>
          </cell>
          <cell r="AB78">
            <v>3.23</v>
          </cell>
          <cell r="AC78">
            <v>1.04</v>
          </cell>
        </row>
        <row r="79">
          <cell r="A79">
            <v>37288</v>
          </cell>
          <cell r="B79">
            <v>1569456</v>
          </cell>
          <cell r="C79">
            <v>296044</v>
          </cell>
          <cell r="D79">
            <v>-698000</v>
          </cell>
          <cell r="E79">
            <v>1167500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Q79">
            <v>0</v>
          </cell>
          <cell r="R79">
            <v>588536</v>
          </cell>
          <cell r="S79">
            <v>588536</v>
          </cell>
          <cell r="U79">
            <v>0</v>
          </cell>
          <cell r="V79">
            <v>109464</v>
          </cell>
          <cell r="W79">
            <v>109464</v>
          </cell>
          <cell r="Y79">
            <v>698000</v>
          </cell>
          <cell r="Z79">
            <v>698000</v>
          </cell>
          <cell r="AA79">
            <v>1865500</v>
          </cell>
          <cell r="AB79">
            <v>3</v>
          </cell>
          <cell r="AC79">
            <v>1.04</v>
          </cell>
        </row>
        <row r="80">
          <cell r="A80">
            <v>37377</v>
          </cell>
          <cell r="B80">
            <v>266172</v>
          </cell>
          <cell r="C80">
            <v>77038</v>
          </cell>
          <cell r="D80">
            <v>-216200</v>
          </cell>
          <cell r="E80">
            <v>127010</v>
          </cell>
          <cell r="G80">
            <v>-167528</v>
          </cell>
          <cell r="H80">
            <v>0</v>
          </cell>
          <cell r="I80">
            <v>-167528</v>
          </cell>
          <cell r="K80">
            <v>-48672</v>
          </cell>
          <cell r="L80">
            <v>0</v>
          </cell>
          <cell r="M80">
            <v>-48672</v>
          </cell>
          <cell r="O80">
            <v>-216200</v>
          </cell>
          <cell r="Q80">
            <v>0</v>
          </cell>
          <cell r="R80">
            <v>0</v>
          </cell>
          <cell r="S80">
            <v>0</v>
          </cell>
          <cell r="U80">
            <v>0</v>
          </cell>
          <cell r="V80">
            <v>0</v>
          </cell>
          <cell r="W80">
            <v>0</v>
          </cell>
          <cell r="Y80">
            <v>0</v>
          </cell>
          <cell r="Z80">
            <v>-216200</v>
          </cell>
          <cell r="AA80">
            <v>-89190</v>
          </cell>
          <cell r="AB80">
            <v>3.3209</v>
          </cell>
          <cell r="AC80">
            <v>1.04</v>
          </cell>
        </row>
        <row r="81">
          <cell r="A81">
            <v>37469</v>
          </cell>
          <cell r="B81">
            <v>336479</v>
          </cell>
          <cell r="C81">
            <v>99381</v>
          </cell>
          <cell r="D81">
            <v>-70500</v>
          </cell>
          <cell r="E81">
            <v>365360</v>
          </cell>
          <cell r="G81">
            <v>-166721</v>
          </cell>
          <cell r="H81">
            <v>0</v>
          </cell>
          <cell r="I81">
            <v>-166721</v>
          </cell>
          <cell r="K81">
            <v>-49479</v>
          </cell>
          <cell r="L81">
            <v>0</v>
          </cell>
          <cell r="M81">
            <v>-49479</v>
          </cell>
          <cell r="O81">
            <v>-216200</v>
          </cell>
          <cell r="Q81">
            <v>0</v>
          </cell>
          <cell r="R81">
            <v>0</v>
          </cell>
          <cell r="S81">
            <v>0</v>
          </cell>
          <cell r="U81">
            <v>0</v>
          </cell>
          <cell r="V81">
            <v>0</v>
          </cell>
          <cell r="W81">
            <v>0</v>
          </cell>
          <cell r="Y81">
            <v>0</v>
          </cell>
          <cell r="Z81">
            <v>-216200</v>
          </cell>
          <cell r="AA81">
            <v>149160</v>
          </cell>
          <cell r="AB81">
            <v>3.28</v>
          </cell>
          <cell r="AC81">
            <v>1.04</v>
          </cell>
        </row>
        <row r="82">
          <cell r="A82">
            <v>37561</v>
          </cell>
          <cell r="B82">
            <v>1492668</v>
          </cell>
          <cell r="C82">
            <v>400282</v>
          </cell>
          <cell r="D82">
            <v>-730000</v>
          </cell>
          <cell r="E82">
            <v>1162950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Q82">
            <v>574243</v>
          </cell>
          <cell r="S82">
            <v>574243</v>
          </cell>
          <cell r="U82">
            <v>155757</v>
          </cell>
          <cell r="V82">
            <v>0</v>
          </cell>
          <cell r="W82">
            <v>155757</v>
          </cell>
          <cell r="Y82">
            <v>730000</v>
          </cell>
          <cell r="Z82">
            <v>730000</v>
          </cell>
          <cell r="AA82">
            <v>1892950</v>
          </cell>
          <cell r="AB82">
            <v>3.7610000000000001</v>
          </cell>
          <cell r="AC82">
            <v>1.04</v>
          </cell>
        </row>
        <row r="83">
          <cell r="A83">
            <v>37653</v>
          </cell>
          <cell r="B83">
            <v>1183994</v>
          </cell>
          <cell r="C83">
            <v>271006</v>
          </cell>
          <cell r="D83">
            <v>-410500</v>
          </cell>
          <cell r="E83">
            <v>1044500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Q83">
            <v>335144</v>
          </cell>
          <cell r="S83">
            <v>335144</v>
          </cell>
          <cell r="U83">
            <v>75356</v>
          </cell>
          <cell r="V83">
            <v>0</v>
          </cell>
          <cell r="W83">
            <v>75356</v>
          </cell>
          <cell r="Y83">
            <v>410500</v>
          </cell>
          <cell r="Z83">
            <v>410500</v>
          </cell>
          <cell r="AA83">
            <v>1455000</v>
          </cell>
          <cell r="AB83">
            <v>4.1559999999999997</v>
          </cell>
          <cell r="AC83">
            <v>1.04</v>
          </cell>
        </row>
        <row r="84">
          <cell r="A84">
            <v>37712</v>
          </cell>
          <cell r="B84">
            <v>227104</v>
          </cell>
          <cell r="C84">
            <v>74396</v>
          </cell>
          <cell r="D84">
            <v>-70500</v>
          </cell>
          <cell r="E84">
            <v>231000</v>
          </cell>
          <cell r="G84">
            <v>-53104</v>
          </cell>
          <cell r="H84">
            <v>0</v>
          </cell>
          <cell r="I84">
            <v>-53104</v>
          </cell>
          <cell r="K84">
            <v>-17396</v>
          </cell>
          <cell r="L84">
            <v>0</v>
          </cell>
          <cell r="M84">
            <v>-17396</v>
          </cell>
          <cell r="O84">
            <v>-70500</v>
          </cell>
          <cell r="S84">
            <v>0</v>
          </cell>
          <cell r="V84">
            <v>0</v>
          </cell>
          <cell r="W84">
            <v>0</v>
          </cell>
          <cell r="Y84">
            <v>0</v>
          </cell>
          <cell r="Z84">
            <v>-70500</v>
          </cell>
          <cell r="AA84">
            <v>160500</v>
          </cell>
          <cell r="AB84">
            <v>6.0359999999999996</v>
          </cell>
          <cell r="AC84">
            <v>1.04</v>
          </cell>
        </row>
        <row r="85">
          <cell r="A85">
            <v>37742</v>
          </cell>
          <cell r="B85">
            <v>266172</v>
          </cell>
          <cell r="C85">
            <v>77038</v>
          </cell>
          <cell r="D85">
            <v>-216200</v>
          </cell>
          <cell r="E85">
            <v>127010</v>
          </cell>
          <cell r="G85">
            <v>-167528</v>
          </cell>
          <cell r="H85">
            <v>0</v>
          </cell>
          <cell r="I85">
            <v>-167528</v>
          </cell>
          <cell r="K85">
            <v>-48672</v>
          </cell>
          <cell r="L85">
            <v>0</v>
          </cell>
          <cell r="M85">
            <v>-48672</v>
          </cell>
          <cell r="O85">
            <v>-216200</v>
          </cell>
          <cell r="S85">
            <v>0</v>
          </cell>
          <cell r="V85">
            <v>0</v>
          </cell>
          <cell r="W85">
            <v>0</v>
          </cell>
          <cell r="Y85">
            <v>0</v>
          </cell>
          <cell r="Z85">
            <v>-216200</v>
          </cell>
          <cell r="AA85">
            <v>-89190</v>
          </cell>
          <cell r="AB85">
            <v>5.0979999999999999</v>
          </cell>
          <cell r="AC85">
            <v>1.04</v>
          </cell>
        </row>
        <row r="86">
          <cell r="A86">
            <v>37834</v>
          </cell>
          <cell r="B86">
            <v>336479</v>
          </cell>
          <cell r="C86">
            <v>99381</v>
          </cell>
          <cell r="D86">
            <v>-216200</v>
          </cell>
          <cell r="E86">
            <v>219660</v>
          </cell>
          <cell r="G86">
            <v>-166721</v>
          </cell>
          <cell r="H86">
            <v>0</v>
          </cell>
          <cell r="I86">
            <v>-166721</v>
          </cell>
          <cell r="K86">
            <v>-49479</v>
          </cell>
          <cell r="L86">
            <v>0</v>
          </cell>
          <cell r="M86">
            <v>-49479</v>
          </cell>
          <cell r="O86">
            <v>-216200</v>
          </cell>
          <cell r="S86">
            <v>0</v>
          </cell>
          <cell r="V86">
            <v>0</v>
          </cell>
          <cell r="W86">
            <v>0</v>
          </cell>
          <cell r="Y86">
            <v>0</v>
          </cell>
          <cell r="Z86">
            <v>-216200</v>
          </cell>
          <cell r="AA86">
            <v>3460</v>
          </cell>
          <cell r="AB86">
            <v>5.7990000000000004</v>
          </cell>
          <cell r="AC86">
            <v>1.04</v>
          </cell>
        </row>
        <row r="87">
          <cell r="A87">
            <v>37926</v>
          </cell>
          <cell r="B87">
            <v>1385343</v>
          </cell>
          <cell r="C87">
            <v>274657</v>
          </cell>
          <cell r="D87">
            <v>-790000</v>
          </cell>
          <cell r="E87">
            <v>870000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Q87">
            <v>658343</v>
          </cell>
          <cell r="S87">
            <v>658343</v>
          </cell>
          <cell r="U87">
            <v>131657</v>
          </cell>
          <cell r="V87">
            <v>0</v>
          </cell>
          <cell r="W87">
            <v>131657</v>
          </cell>
          <cell r="Y87">
            <v>790000</v>
          </cell>
          <cell r="Z87">
            <v>790000</v>
          </cell>
          <cell r="AA87">
            <v>1660000</v>
          </cell>
          <cell r="AB87">
            <v>5.234</v>
          </cell>
          <cell r="AC87">
            <v>1.04</v>
          </cell>
        </row>
        <row r="88">
          <cell r="A88">
            <v>38018</v>
          </cell>
          <cell r="B88">
            <v>964648</v>
          </cell>
          <cell r="C88">
            <v>216852</v>
          </cell>
          <cell r="D88">
            <v>-389500</v>
          </cell>
          <cell r="E88">
            <v>792000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Q88">
            <v>438648</v>
          </cell>
          <cell r="S88">
            <v>438648</v>
          </cell>
          <cell r="U88">
            <v>91852</v>
          </cell>
          <cell r="V88">
            <v>0</v>
          </cell>
          <cell r="W88">
            <v>91852</v>
          </cell>
          <cell r="Y88">
            <v>530500</v>
          </cell>
          <cell r="Z88">
            <v>530500</v>
          </cell>
          <cell r="AA88">
            <v>1322500</v>
          </cell>
          <cell r="AB88">
            <v>5.5650000000000004</v>
          </cell>
          <cell r="AC88">
            <v>1.04</v>
          </cell>
        </row>
        <row r="89">
          <cell r="A89">
            <v>38108</v>
          </cell>
          <cell r="B89">
            <v>185000</v>
          </cell>
          <cell r="C89">
            <v>33000</v>
          </cell>
          <cell r="D89">
            <v>-570000</v>
          </cell>
          <cell r="E89">
            <v>-352000</v>
          </cell>
          <cell r="G89">
            <v>-483566</v>
          </cell>
          <cell r="H89">
            <v>0</v>
          </cell>
          <cell r="I89">
            <v>-483566</v>
          </cell>
          <cell r="K89">
            <v>-86434</v>
          </cell>
          <cell r="L89">
            <v>0</v>
          </cell>
          <cell r="M89">
            <v>-86434</v>
          </cell>
          <cell r="O89">
            <v>-570000</v>
          </cell>
          <cell r="Q89">
            <v>0</v>
          </cell>
          <cell r="S89">
            <v>0</v>
          </cell>
          <cell r="U89">
            <v>0</v>
          </cell>
          <cell r="V89">
            <v>0</v>
          </cell>
          <cell r="W89">
            <v>0</v>
          </cell>
          <cell r="Y89">
            <v>0</v>
          </cell>
          <cell r="Z89">
            <v>-570000</v>
          </cell>
          <cell r="AA89">
            <v>-922000</v>
          </cell>
          <cell r="AB89">
            <v>5.5229999999999997</v>
          </cell>
          <cell r="AC89">
            <v>1.04</v>
          </cell>
        </row>
        <row r="90">
          <cell r="A90">
            <v>38200</v>
          </cell>
          <cell r="B90">
            <v>201000</v>
          </cell>
          <cell r="C90">
            <v>36000</v>
          </cell>
          <cell r="D90">
            <v>530000</v>
          </cell>
          <cell r="E90">
            <v>767000</v>
          </cell>
          <cell r="G90">
            <v>-448989</v>
          </cell>
          <cell r="I90">
            <v>-448989</v>
          </cell>
          <cell r="K90">
            <v>-81011</v>
          </cell>
          <cell r="M90">
            <v>-81011</v>
          </cell>
          <cell r="O90">
            <v>-530000</v>
          </cell>
          <cell r="Q90">
            <v>0</v>
          </cell>
          <cell r="S90">
            <v>0</v>
          </cell>
          <cell r="U90">
            <v>0</v>
          </cell>
          <cell r="V90">
            <v>0</v>
          </cell>
          <cell r="W90">
            <v>0</v>
          </cell>
          <cell r="Y90">
            <v>0</v>
          </cell>
          <cell r="Z90">
            <v>-530000</v>
          </cell>
          <cell r="AA90">
            <v>237000</v>
          </cell>
          <cell r="AB90">
            <v>6.4210000000000003</v>
          </cell>
          <cell r="AC90">
            <v>1.04</v>
          </cell>
        </row>
        <row r="91">
          <cell r="A91">
            <v>38292</v>
          </cell>
          <cell r="B91">
            <v>1506475</v>
          </cell>
          <cell r="C91">
            <v>152925</v>
          </cell>
          <cell r="D91">
            <v>-790000</v>
          </cell>
          <cell r="E91">
            <v>869400</v>
          </cell>
          <cell r="G91">
            <v>0</v>
          </cell>
          <cell r="I91">
            <v>0</v>
          </cell>
          <cell r="K91">
            <v>0</v>
          </cell>
          <cell r="M91">
            <v>0</v>
          </cell>
          <cell r="O91">
            <v>0</v>
          </cell>
          <cell r="Q91">
            <v>717375</v>
          </cell>
          <cell r="S91">
            <v>717375</v>
          </cell>
          <cell r="U91">
            <v>72625</v>
          </cell>
          <cell r="V91">
            <v>0</v>
          </cell>
          <cell r="W91">
            <v>72625</v>
          </cell>
          <cell r="Y91">
            <v>790000</v>
          </cell>
          <cell r="Z91">
            <v>790000</v>
          </cell>
          <cell r="AA91">
            <v>1659400</v>
          </cell>
          <cell r="AB91">
            <v>6.3070000000000004</v>
          </cell>
          <cell r="AC91">
            <v>1.04</v>
          </cell>
        </row>
        <row r="92">
          <cell r="A92">
            <v>38384</v>
          </cell>
          <cell r="B92">
            <v>1073273</v>
          </cell>
          <cell r="C92">
            <v>129027</v>
          </cell>
          <cell r="D92">
            <v>-150000</v>
          </cell>
          <cell r="E92">
            <v>1052300</v>
          </cell>
          <cell r="G92">
            <v>-125460</v>
          </cell>
          <cell r="I92">
            <v>-125460</v>
          </cell>
          <cell r="K92">
            <v>-24540</v>
          </cell>
          <cell r="M92">
            <v>-24540</v>
          </cell>
          <cell r="O92">
            <v>-150000</v>
          </cell>
          <cell r="Q92">
            <v>432800</v>
          </cell>
          <cell r="S92">
            <v>432800</v>
          </cell>
          <cell r="U92">
            <v>43500</v>
          </cell>
          <cell r="V92">
            <v>0</v>
          </cell>
          <cell r="W92">
            <v>43500</v>
          </cell>
          <cell r="Y92">
            <v>476300</v>
          </cell>
          <cell r="Z92">
            <v>326300</v>
          </cell>
          <cell r="AA92">
            <v>1378600</v>
          </cell>
          <cell r="AB92">
            <v>6.3168629726635404</v>
          </cell>
          <cell r="AC92">
            <v>1.04</v>
          </cell>
        </row>
        <row r="93">
          <cell r="A93">
            <v>38473</v>
          </cell>
          <cell r="B93">
            <v>867301.83159283223</v>
          </cell>
          <cell r="C93">
            <v>76000.107407167758</v>
          </cell>
          <cell r="D93">
            <v>-436751.38500000001</v>
          </cell>
          <cell r="E93">
            <v>506550.554</v>
          </cell>
          <cell r="G93">
            <v>-366854.38500000001</v>
          </cell>
          <cell r="I93">
            <v>-366854.38500000001</v>
          </cell>
          <cell r="K93">
            <v>-69897</v>
          </cell>
          <cell r="M93">
            <v>-69897</v>
          </cell>
          <cell r="O93">
            <v>-436751.38500000001</v>
          </cell>
          <cell r="Q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  <cell r="Z93">
            <v>-436751.38500000001</v>
          </cell>
          <cell r="AA93">
            <v>69799.168999999994</v>
          </cell>
          <cell r="AB93">
            <v>7.391</v>
          </cell>
          <cell r="AC93">
            <v>1.04</v>
          </cell>
        </row>
        <row r="94">
          <cell r="A94">
            <v>38565</v>
          </cell>
          <cell r="B94">
            <v>842711.46471724217</v>
          </cell>
          <cell r="C94">
            <v>59829.643282757868</v>
          </cell>
          <cell r="D94">
            <v>-349401.10800000001</v>
          </cell>
          <cell r="E94">
            <v>553140</v>
          </cell>
          <cell r="G94">
            <v>-249796.96950000001</v>
          </cell>
          <cell r="H94">
            <v>0</v>
          </cell>
          <cell r="I94">
            <v>-249796.96950000001</v>
          </cell>
          <cell r="K94">
            <v>-55929</v>
          </cell>
          <cell r="L94">
            <v>0</v>
          </cell>
          <cell r="M94">
            <v>-55929</v>
          </cell>
          <cell r="O94">
            <v>-305725.96950000001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  <cell r="Z94">
            <v>-305725.96950000001</v>
          </cell>
          <cell r="AA94">
            <v>247414.03049999999</v>
          </cell>
          <cell r="AB94">
            <v>7.6529999999999996</v>
          </cell>
          <cell r="AC94">
            <v>1.04</v>
          </cell>
        </row>
        <row r="95">
          <cell r="A95">
            <v>38657</v>
          </cell>
          <cell r="B95">
            <v>1390721.3959300916</v>
          </cell>
          <cell r="C95">
            <v>206078.60406990841</v>
          </cell>
          <cell r="D95">
            <v>-810000</v>
          </cell>
          <cell r="E95">
            <v>786800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Q95">
            <v>723334</v>
          </cell>
          <cell r="R95">
            <v>0</v>
          </cell>
          <cell r="S95">
            <v>723334</v>
          </cell>
          <cell r="U95">
            <v>86666</v>
          </cell>
          <cell r="V95">
            <v>0</v>
          </cell>
          <cell r="W95">
            <v>86666</v>
          </cell>
          <cell r="Y95">
            <v>810000</v>
          </cell>
          <cell r="Z95">
            <v>810000</v>
          </cell>
          <cell r="AA95">
            <v>1596800</v>
          </cell>
          <cell r="AB95">
            <v>9.5749999999999993</v>
          </cell>
          <cell r="AC95">
            <v>1.04</v>
          </cell>
        </row>
        <row r="96">
          <cell r="A96">
            <v>38749</v>
          </cell>
          <cell r="B96">
            <v>994472.07237965171</v>
          </cell>
          <cell r="C96">
            <v>174127.92762034823</v>
          </cell>
          <cell r="D96">
            <v>-290000</v>
          </cell>
          <cell r="E96">
            <v>878600</v>
          </cell>
          <cell r="G96">
            <v>-73350</v>
          </cell>
          <cell r="H96">
            <v>0</v>
          </cell>
          <cell r="I96">
            <v>-73350</v>
          </cell>
          <cell r="K96">
            <v>-13980</v>
          </cell>
          <cell r="L96">
            <v>0</v>
          </cell>
          <cell r="M96">
            <v>-13980</v>
          </cell>
          <cell r="O96">
            <v>-87330</v>
          </cell>
          <cell r="Q96">
            <v>384166</v>
          </cell>
          <cell r="R96">
            <v>0</v>
          </cell>
          <cell r="S96">
            <v>384166</v>
          </cell>
          <cell r="U96">
            <v>55834</v>
          </cell>
          <cell r="V96">
            <v>0</v>
          </cell>
          <cell r="W96">
            <v>55834</v>
          </cell>
          <cell r="Y96">
            <v>440000</v>
          </cell>
          <cell r="Z96">
            <v>352670</v>
          </cell>
          <cell r="AA96">
            <v>1231270</v>
          </cell>
          <cell r="AB96">
            <v>12.723000000000001</v>
          </cell>
          <cell r="AC96">
            <v>1.04</v>
          </cell>
        </row>
        <row r="97">
          <cell r="A97">
            <v>38838</v>
          </cell>
          <cell r="B97">
            <v>186960</v>
          </cell>
          <cell r="C97">
            <v>28880</v>
          </cell>
          <cell r="D97">
            <v>673845</v>
          </cell>
          <cell r="E97">
            <v>889685</v>
          </cell>
          <cell r="G97">
            <v>-566031</v>
          </cell>
          <cell r="H97">
            <v>0</v>
          </cell>
          <cell r="I97">
            <v>-566031</v>
          </cell>
          <cell r="K97">
            <v>-107814</v>
          </cell>
          <cell r="L97">
            <v>0</v>
          </cell>
          <cell r="M97">
            <v>-107814</v>
          </cell>
          <cell r="O97">
            <v>-673845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Y97">
            <v>0</v>
          </cell>
          <cell r="Z97">
            <v>-673845</v>
          </cell>
          <cell r="AA97">
            <v>215840</v>
          </cell>
          <cell r="AB97">
            <v>7.194</v>
          </cell>
          <cell r="AC97">
            <v>1.04</v>
          </cell>
        </row>
        <row r="98">
          <cell r="A98">
            <v>38930</v>
          </cell>
          <cell r="B98">
            <v>217820</v>
          </cell>
          <cell r="C98">
            <v>35710</v>
          </cell>
          <cell r="D98">
            <v>224614</v>
          </cell>
          <cell r="E98">
            <v>478144</v>
          </cell>
          <cell r="G98">
            <v>-188675</v>
          </cell>
          <cell r="H98">
            <v>0</v>
          </cell>
          <cell r="I98">
            <v>-188675</v>
          </cell>
          <cell r="K98">
            <v>-35939</v>
          </cell>
          <cell r="L98">
            <v>0</v>
          </cell>
          <cell r="M98">
            <v>-35939</v>
          </cell>
          <cell r="O98">
            <v>-224614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Y98">
            <v>0</v>
          </cell>
          <cell r="Z98">
            <v>-224614</v>
          </cell>
          <cell r="AA98">
            <v>253530</v>
          </cell>
          <cell r="AB98">
            <v>7.218</v>
          </cell>
          <cell r="AC98">
            <v>1.04</v>
          </cell>
        </row>
        <row r="99">
          <cell r="A99">
            <v>39022</v>
          </cell>
          <cell r="B99">
            <v>725420</v>
          </cell>
          <cell r="C99">
            <v>61380</v>
          </cell>
          <cell r="E99">
            <v>786800</v>
          </cell>
          <cell r="H99">
            <v>0</v>
          </cell>
          <cell r="I99">
            <v>0</v>
          </cell>
          <cell r="L99">
            <v>0</v>
          </cell>
          <cell r="M99">
            <v>0</v>
          </cell>
          <cell r="O99">
            <v>0</v>
          </cell>
          <cell r="Q99">
            <v>705821.39593009162</v>
          </cell>
          <cell r="R99">
            <v>0</v>
          </cell>
          <cell r="S99">
            <v>705821.39593009162</v>
          </cell>
          <cell r="U99">
            <v>104178.60406990841</v>
          </cell>
          <cell r="V99">
            <v>0</v>
          </cell>
          <cell r="W99">
            <v>104178.60406990841</v>
          </cell>
          <cell r="Y99">
            <v>810000</v>
          </cell>
          <cell r="Z99">
            <v>810000</v>
          </cell>
          <cell r="AA99">
            <v>1596800</v>
          </cell>
          <cell r="AB99">
            <v>8.5809999999999995</v>
          </cell>
          <cell r="AC99">
            <v>1.04</v>
          </cell>
        </row>
        <row r="100">
          <cell r="A100">
            <v>39114</v>
          </cell>
          <cell r="B100">
            <v>659675</v>
          </cell>
          <cell r="C100">
            <v>120440</v>
          </cell>
          <cell r="D100">
            <v>215385</v>
          </cell>
          <cell r="E100">
            <v>995500</v>
          </cell>
          <cell r="G100">
            <v>-188675</v>
          </cell>
          <cell r="H100">
            <v>0</v>
          </cell>
          <cell r="I100">
            <v>-188675</v>
          </cell>
          <cell r="K100">
            <v>-35940</v>
          </cell>
          <cell r="L100">
            <v>0</v>
          </cell>
          <cell r="M100">
            <v>-35940</v>
          </cell>
          <cell r="O100">
            <v>-224615</v>
          </cell>
          <cell r="Q100">
            <v>374632</v>
          </cell>
          <cell r="R100">
            <v>0</v>
          </cell>
          <cell r="S100">
            <v>374632</v>
          </cell>
          <cell r="U100">
            <v>65368</v>
          </cell>
          <cell r="V100">
            <v>0</v>
          </cell>
          <cell r="W100">
            <v>65368</v>
          </cell>
          <cell r="Y100">
            <v>440000</v>
          </cell>
          <cell r="Z100">
            <v>215385</v>
          </cell>
          <cell r="AA100">
            <v>995500</v>
          </cell>
          <cell r="AB100">
            <v>6.5910000000000002</v>
          </cell>
          <cell r="AC100">
            <v>1.04</v>
          </cell>
        </row>
        <row r="101">
          <cell r="A101">
            <v>54789</v>
          </cell>
        </row>
      </sheetData>
      <sheetData sheetId="9" refreshError="1">
        <row r="10">
          <cell r="A10">
            <v>35370</v>
          </cell>
          <cell r="B10">
            <v>240000</v>
          </cell>
          <cell r="C10">
            <v>2.2999999999999998</v>
          </cell>
          <cell r="D10">
            <v>1.0349999999999999</v>
          </cell>
        </row>
        <row r="11">
          <cell r="A11">
            <v>35400</v>
          </cell>
          <cell r="B11">
            <v>240000</v>
          </cell>
          <cell r="C11">
            <v>2.85</v>
          </cell>
          <cell r="D11">
            <v>1.0349999999999999</v>
          </cell>
        </row>
        <row r="12">
          <cell r="A12">
            <v>35431</v>
          </cell>
          <cell r="B12">
            <v>248000</v>
          </cell>
          <cell r="C12">
            <v>3.15</v>
          </cell>
          <cell r="D12">
            <v>1.0349999999999999</v>
          </cell>
        </row>
        <row r="13">
          <cell r="A13">
            <v>35462</v>
          </cell>
          <cell r="B13">
            <v>224000</v>
          </cell>
          <cell r="C13">
            <v>3.3</v>
          </cell>
          <cell r="D13">
            <v>1.0349999999999999</v>
          </cell>
        </row>
        <row r="14">
          <cell r="A14">
            <v>35490</v>
          </cell>
          <cell r="B14">
            <v>250000</v>
          </cell>
          <cell r="C14">
            <v>2.6</v>
          </cell>
          <cell r="D14">
            <v>1.0349999999999999</v>
          </cell>
        </row>
        <row r="15">
          <cell r="A15">
            <v>35521</v>
          </cell>
          <cell r="B15">
            <v>0</v>
          </cell>
          <cell r="C15">
            <v>1.9</v>
          </cell>
          <cell r="D15">
            <v>1.0349999999999999</v>
          </cell>
        </row>
        <row r="16">
          <cell r="A16">
            <v>35551</v>
          </cell>
          <cell r="B16">
            <v>0</v>
          </cell>
          <cell r="C16">
            <v>1.75</v>
          </cell>
          <cell r="D16">
            <v>1.0349999999999999</v>
          </cell>
        </row>
        <row r="17">
          <cell r="A17">
            <v>35582</v>
          </cell>
          <cell r="B17">
            <v>0</v>
          </cell>
          <cell r="C17">
            <v>2</v>
          </cell>
          <cell r="D17">
            <v>1.0349999999999999</v>
          </cell>
        </row>
        <row r="18">
          <cell r="A18">
            <v>35612</v>
          </cell>
          <cell r="B18">
            <v>0</v>
          </cell>
          <cell r="C18">
            <v>2.15</v>
          </cell>
          <cell r="D18">
            <v>1.0349999999999999</v>
          </cell>
        </row>
        <row r="19">
          <cell r="A19">
            <v>35643</v>
          </cell>
          <cell r="B19">
            <v>60000</v>
          </cell>
          <cell r="C19">
            <v>2.35</v>
          </cell>
          <cell r="D19">
            <v>1.0349999999999999</v>
          </cell>
        </row>
        <row r="20">
          <cell r="A20">
            <v>35674</v>
          </cell>
          <cell r="B20">
            <v>60000</v>
          </cell>
          <cell r="C20">
            <v>2.35</v>
          </cell>
          <cell r="D20">
            <v>1.0349999999999999</v>
          </cell>
        </row>
        <row r="21">
          <cell r="A21">
            <v>35704</v>
          </cell>
          <cell r="B21">
            <v>60000</v>
          </cell>
          <cell r="C21">
            <v>2.5499999999999998</v>
          </cell>
          <cell r="D21">
            <v>1.0349999999999999</v>
          </cell>
        </row>
        <row r="22">
          <cell r="A22">
            <v>35735</v>
          </cell>
          <cell r="B22">
            <v>100000</v>
          </cell>
          <cell r="C22">
            <v>3.65</v>
          </cell>
          <cell r="D22">
            <v>1.0349999999999999</v>
          </cell>
        </row>
        <row r="23">
          <cell r="A23">
            <v>35765</v>
          </cell>
          <cell r="B23">
            <v>105000</v>
          </cell>
          <cell r="C23">
            <v>3.98</v>
          </cell>
          <cell r="D23">
            <v>1.0349999999999999</v>
          </cell>
        </row>
        <row r="24">
          <cell r="A24">
            <v>35796</v>
          </cell>
          <cell r="B24">
            <v>248000</v>
          </cell>
          <cell r="C24">
            <v>3.48</v>
          </cell>
          <cell r="D24">
            <v>1.0349999999999999</v>
          </cell>
        </row>
        <row r="25">
          <cell r="A25">
            <v>35827</v>
          </cell>
          <cell r="B25">
            <v>224000</v>
          </cell>
          <cell r="C25">
            <v>2.5</v>
          </cell>
          <cell r="D25">
            <v>1.0349999999999999</v>
          </cell>
        </row>
        <row r="26">
          <cell r="A26">
            <v>35855</v>
          </cell>
          <cell r="B26">
            <v>224000</v>
          </cell>
          <cell r="C26">
            <v>2.23</v>
          </cell>
          <cell r="D26">
            <v>1.0349999999999999</v>
          </cell>
        </row>
        <row r="27">
          <cell r="A27">
            <v>35886</v>
          </cell>
          <cell r="B27">
            <v>75000</v>
          </cell>
          <cell r="C27">
            <v>2.2599999999999998</v>
          </cell>
          <cell r="D27">
            <v>1.0349999999999999</v>
          </cell>
        </row>
        <row r="28">
          <cell r="A28">
            <v>35916</v>
          </cell>
          <cell r="B28">
            <v>62000</v>
          </cell>
          <cell r="C28">
            <v>2.41</v>
          </cell>
          <cell r="D28">
            <v>1.0349999999999999</v>
          </cell>
        </row>
        <row r="29">
          <cell r="A29">
            <v>35947</v>
          </cell>
          <cell r="B29">
            <v>66000</v>
          </cell>
          <cell r="C29">
            <v>2.4</v>
          </cell>
          <cell r="D29">
            <v>1.0349999999999999</v>
          </cell>
        </row>
        <row r="30">
          <cell r="A30">
            <v>35977</v>
          </cell>
          <cell r="B30">
            <v>62000</v>
          </cell>
          <cell r="C30">
            <v>2.2999999999999998</v>
          </cell>
          <cell r="D30">
            <v>1.0349999999999999</v>
          </cell>
        </row>
        <row r="31">
          <cell r="A31">
            <v>36008</v>
          </cell>
          <cell r="B31">
            <v>62000</v>
          </cell>
          <cell r="C31">
            <v>2.4500000000000002</v>
          </cell>
          <cell r="D31">
            <v>1.0349999999999999</v>
          </cell>
        </row>
        <row r="32">
          <cell r="A32">
            <v>36039</v>
          </cell>
          <cell r="B32">
            <v>60000</v>
          </cell>
          <cell r="C32">
            <v>2.15</v>
          </cell>
          <cell r="D32">
            <v>1.0349999999999999</v>
          </cell>
        </row>
        <row r="33">
          <cell r="A33">
            <v>36069</v>
          </cell>
          <cell r="B33">
            <v>59969</v>
          </cell>
          <cell r="C33">
            <v>2.15</v>
          </cell>
          <cell r="D33">
            <v>1.0349999999999999</v>
          </cell>
        </row>
        <row r="34">
          <cell r="A34">
            <v>36100</v>
          </cell>
          <cell r="B34">
            <v>111307</v>
          </cell>
          <cell r="C34">
            <v>2.5099999999999998</v>
          </cell>
          <cell r="D34">
            <v>1.0349999999999999</v>
          </cell>
        </row>
        <row r="35">
          <cell r="A35">
            <v>36130</v>
          </cell>
          <cell r="B35">
            <v>173260</v>
          </cell>
          <cell r="C35">
            <v>2.37</v>
          </cell>
          <cell r="D35">
            <v>1.0349999999999999</v>
          </cell>
        </row>
        <row r="36">
          <cell r="A36">
            <v>36161</v>
          </cell>
          <cell r="B36">
            <v>209000</v>
          </cell>
          <cell r="C36">
            <v>2.25</v>
          </cell>
          <cell r="D36">
            <v>1.0349999999999999</v>
          </cell>
        </row>
        <row r="37">
          <cell r="A37">
            <v>36192</v>
          </cell>
          <cell r="B37">
            <v>208368</v>
          </cell>
          <cell r="C37">
            <v>1.81</v>
          </cell>
          <cell r="D37">
            <v>1.0349999999999999</v>
          </cell>
        </row>
        <row r="38">
          <cell r="A38">
            <v>36220</v>
          </cell>
          <cell r="B38">
            <v>192832</v>
          </cell>
          <cell r="C38">
            <v>1.77</v>
          </cell>
          <cell r="D38">
            <v>1.0349999999999999</v>
          </cell>
        </row>
        <row r="39">
          <cell r="A39">
            <v>36251</v>
          </cell>
          <cell r="B39">
            <v>75000</v>
          </cell>
          <cell r="C39">
            <v>1.75</v>
          </cell>
          <cell r="D39">
            <v>1.0349999999999999</v>
          </cell>
        </row>
        <row r="40">
          <cell r="A40">
            <v>36281</v>
          </cell>
          <cell r="B40">
            <v>66000</v>
          </cell>
          <cell r="C40">
            <v>1.66</v>
          </cell>
          <cell r="D40">
            <v>1.0349999999999999</v>
          </cell>
        </row>
        <row r="41">
          <cell r="A41">
            <v>36312</v>
          </cell>
          <cell r="B41">
            <v>63000</v>
          </cell>
          <cell r="C41">
            <v>2.0499999999999998</v>
          </cell>
          <cell r="D41">
            <v>1.0349999999999999</v>
          </cell>
        </row>
        <row r="42">
          <cell r="A42">
            <v>36342</v>
          </cell>
          <cell r="B42">
            <v>52000</v>
          </cell>
          <cell r="C42">
            <v>2.34</v>
          </cell>
          <cell r="D42">
            <v>1.0349999999999999</v>
          </cell>
        </row>
        <row r="43">
          <cell r="A43">
            <v>36373</v>
          </cell>
          <cell r="B43">
            <v>55000</v>
          </cell>
          <cell r="C43">
            <v>2.1500000000000004</v>
          </cell>
          <cell r="D43">
            <v>1.0349999999999999</v>
          </cell>
        </row>
        <row r="44">
          <cell r="A44">
            <v>36404</v>
          </cell>
          <cell r="B44">
            <v>52000</v>
          </cell>
          <cell r="C44">
            <v>2.1500000000000004</v>
          </cell>
          <cell r="D44">
            <v>1.0349999999999999</v>
          </cell>
        </row>
        <row r="45">
          <cell r="A45">
            <v>36434</v>
          </cell>
          <cell r="B45">
            <v>59969</v>
          </cell>
          <cell r="C45">
            <v>2.4</v>
          </cell>
          <cell r="D45">
            <v>1.0349999999999999</v>
          </cell>
        </row>
        <row r="46">
          <cell r="A46">
            <v>36465</v>
          </cell>
          <cell r="B46">
            <v>120000</v>
          </cell>
          <cell r="C46">
            <v>2.75</v>
          </cell>
          <cell r="D46">
            <v>1.0349999999999999</v>
          </cell>
        </row>
        <row r="47">
          <cell r="A47">
            <v>36495</v>
          </cell>
          <cell r="B47">
            <v>186000</v>
          </cell>
          <cell r="C47">
            <v>2.75</v>
          </cell>
          <cell r="D47">
            <v>1.0349999999999999</v>
          </cell>
        </row>
        <row r="48">
          <cell r="A48">
            <v>36526</v>
          </cell>
          <cell r="B48">
            <v>186000</v>
          </cell>
          <cell r="C48">
            <v>2.5750000000000002</v>
          </cell>
          <cell r="D48">
            <v>1.0349999999999999</v>
          </cell>
        </row>
        <row r="49">
          <cell r="A49">
            <v>36557</v>
          </cell>
          <cell r="B49">
            <v>174000</v>
          </cell>
          <cell r="C49">
            <v>2.75</v>
          </cell>
          <cell r="D49">
            <v>1.0349999999999999</v>
          </cell>
        </row>
        <row r="50">
          <cell r="A50">
            <v>36586</v>
          </cell>
          <cell r="B50">
            <v>124000</v>
          </cell>
          <cell r="C50">
            <v>2.75</v>
          </cell>
          <cell r="D50">
            <v>1.0349999999999999</v>
          </cell>
        </row>
        <row r="51">
          <cell r="A51">
            <v>36617</v>
          </cell>
          <cell r="B51">
            <v>60000</v>
          </cell>
          <cell r="C51">
            <v>2.75</v>
          </cell>
          <cell r="D51">
            <v>1.0349999999999999</v>
          </cell>
        </row>
        <row r="52">
          <cell r="A52">
            <v>36647</v>
          </cell>
          <cell r="B52">
            <v>60000</v>
          </cell>
          <cell r="C52">
            <v>2.84</v>
          </cell>
          <cell r="D52">
            <v>1.0349999999999999</v>
          </cell>
        </row>
        <row r="53">
          <cell r="A53">
            <v>36678</v>
          </cell>
          <cell r="B53">
            <v>60000</v>
          </cell>
          <cell r="C53">
            <v>2.84</v>
          </cell>
          <cell r="D53">
            <v>1.0349999999999999</v>
          </cell>
        </row>
        <row r="54">
          <cell r="A54">
            <v>36708</v>
          </cell>
          <cell r="B54">
            <v>50000</v>
          </cell>
          <cell r="C54">
            <v>3.27</v>
          </cell>
          <cell r="D54">
            <v>1.0349999999999999</v>
          </cell>
        </row>
        <row r="55">
          <cell r="A55">
            <v>36739</v>
          </cell>
          <cell r="B55">
            <v>50000</v>
          </cell>
          <cell r="C55">
            <v>4.2300000000000004</v>
          </cell>
          <cell r="D55">
            <v>1.0349999999999999</v>
          </cell>
        </row>
        <row r="56">
          <cell r="A56">
            <v>36770</v>
          </cell>
          <cell r="B56">
            <v>50000</v>
          </cell>
          <cell r="C56">
            <v>4.2300000000000004</v>
          </cell>
          <cell r="D56">
            <v>1.0349999999999999</v>
          </cell>
        </row>
        <row r="57">
          <cell r="A57">
            <v>36800</v>
          </cell>
          <cell r="B57">
            <v>60000</v>
          </cell>
          <cell r="C57">
            <v>4.8</v>
          </cell>
          <cell r="D57">
            <v>1.0349999999999999</v>
          </cell>
        </row>
        <row r="58">
          <cell r="A58">
            <v>36831</v>
          </cell>
          <cell r="B58">
            <v>120000</v>
          </cell>
          <cell r="C58">
            <v>5.4</v>
          </cell>
          <cell r="D58">
            <v>1.0349999999999999</v>
          </cell>
        </row>
        <row r="59">
          <cell r="A59">
            <v>36861</v>
          </cell>
          <cell r="B59">
            <v>186000</v>
          </cell>
          <cell r="C59">
            <v>5.4</v>
          </cell>
          <cell r="D59">
            <v>1.0349999999999999</v>
          </cell>
        </row>
        <row r="60">
          <cell r="A60">
            <v>36892</v>
          </cell>
          <cell r="B60">
            <v>186000</v>
          </cell>
          <cell r="C60">
            <v>5.4</v>
          </cell>
          <cell r="D60">
            <v>1.0349999999999999</v>
          </cell>
        </row>
        <row r="61">
          <cell r="A61">
            <v>36923</v>
          </cell>
          <cell r="B61">
            <v>174000</v>
          </cell>
          <cell r="C61">
            <v>7.42</v>
          </cell>
          <cell r="D61">
            <v>1.0349999999999999</v>
          </cell>
        </row>
        <row r="62">
          <cell r="A62">
            <v>36951</v>
          </cell>
          <cell r="B62">
            <v>124000</v>
          </cell>
          <cell r="C62">
            <v>6</v>
          </cell>
          <cell r="D62">
            <v>1.0349999999999999</v>
          </cell>
        </row>
        <row r="63">
          <cell r="A63">
            <v>36982</v>
          </cell>
          <cell r="B63">
            <v>60000</v>
          </cell>
          <cell r="C63">
            <v>5.41</v>
          </cell>
          <cell r="D63">
            <v>1.0349999999999999</v>
          </cell>
        </row>
        <row r="64">
          <cell r="A64">
            <v>37012</v>
          </cell>
          <cell r="B64">
            <v>60000</v>
          </cell>
          <cell r="C64">
            <v>5.24</v>
          </cell>
          <cell r="D64">
            <v>1.0349999999999999</v>
          </cell>
        </row>
        <row r="65">
          <cell r="A65">
            <v>37043</v>
          </cell>
          <cell r="B65">
            <v>60000</v>
          </cell>
          <cell r="C65">
            <v>5.09</v>
          </cell>
          <cell r="D65">
            <v>1.0349999999999999</v>
          </cell>
        </row>
        <row r="66">
          <cell r="A66">
            <v>37073</v>
          </cell>
          <cell r="B66">
            <v>50000</v>
          </cell>
          <cell r="C66">
            <v>4.0599999999999996</v>
          </cell>
          <cell r="D66">
            <v>1.0349999999999999</v>
          </cell>
        </row>
        <row r="67">
          <cell r="A67">
            <v>37104</v>
          </cell>
          <cell r="B67">
            <v>50000</v>
          </cell>
          <cell r="C67">
            <v>3.89</v>
          </cell>
          <cell r="D67">
            <v>1.0349999999999999</v>
          </cell>
        </row>
        <row r="68">
          <cell r="A68">
            <v>37196</v>
          </cell>
          <cell r="B68">
            <v>492000</v>
          </cell>
          <cell r="C68">
            <v>3.23</v>
          </cell>
          <cell r="D68">
            <v>1.0349999999999999</v>
          </cell>
        </row>
        <row r="69">
          <cell r="A69">
            <v>37288</v>
          </cell>
          <cell r="B69">
            <v>342100</v>
          </cell>
          <cell r="C69">
            <v>3</v>
          </cell>
          <cell r="D69">
            <v>1.0349999999999999</v>
          </cell>
        </row>
        <row r="70">
          <cell r="A70">
            <v>37377</v>
          </cell>
          <cell r="B70">
            <v>168500</v>
          </cell>
          <cell r="C70">
            <v>3.3090000000000002</v>
          </cell>
          <cell r="D70">
            <v>1.0349999999999999</v>
          </cell>
        </row>
        <row r="71">
          <cell r="A71">
            <v>37469</v>
          </cell>
          <cell r="B71">
            <v>171600</v>
          </cell>
          <cell r="C71">
            <v>3.28</v>
          </cell>
          <cell r="D71">
            <v>1.0349999999999999</v>
          </cell>
        </row>
        <row r="72">
          <cell r="A72">
            <v>37561</v>
          </cell>
          <cell r="B72">
            <v>399000</v>
          </cell>
          <cell r="C72">
            <v>3.7610000000000001</v>
          </cell>
          <cell r="D72">
            <v>1.0349999999999999</v>
          </cell>
        </row>
        <row r="73">
          <cell r="A73">
            <v>37653</v>
          </cell>
          <cell r="B73">
            <v>262000</v>
          </cell>
          <cell r="C73">
            <v>4.1559999999999997</v>
          </cell>
          <cell r="D73">
            <v>1.0349999999999999</v>
          </cell>
        </row>
        <row r="74">
          <cell r="A74">
            <v>37712</v>
          </cell>
          <cell r="B74">
            <v>60000</v>
          </cell>
          <cell r="C74">
            <v>6.0359999999999996</v>
          </cell>
          <cell r="D74">
            <v>1.0349999999999999</v>
          </cell>
        </row>
        <row r="75">
          <cell r="A75">
            <v>37742</v>
          </cell>
          <cell r="B75">
            <v>184000</v>
          </cell>
          <cell r="C75">
            <v>5.0979999999999999</v>
          </cell>
          <cell r="D75">
            <v>1.0349999999999999</v>
          </cell>
        </row>
        <row r="76">
          <cell r="A76">
            <v>37834</v>
          </cell>
          <cell r="B76">
            <v>184000</v>
          </cell>
          <cell r="C76">
            <v>5.7990000000000004</v>
          </cell>
          <cell r="D76">
            <v>1.0349999999999999</v>
          </cell>
        </row>
        <row r="77">
          <cell r="A77">
            <v>37926</v>
          </cell>
          <cell r="B77">
            <v>400000</v>
          </cell>
          <cell r="C77">
            <v>5.234</v>
          </cell>
          <cell r="D77">
            <v>1.0349999999999999</v>
          </cell>
        </row>
        <row r="78">
          <cell r="A78">
            <v>38018</v>
          </cell>
          <cell r="B78">
            <v>249000</v>
          </cell>
          <cell r="C78">
            <v>5.5650000000000004</v>
          </cell>
          <cell r="D78">
            <v>1.0349999999999999</v>
          </cell>
        </row>
        <row r="79">
          <cell r="A79">
            <v>38108</v>
          </cell>
          <cell r="B79">
            <v>184000</v>
          </cell>
          <cell r="C79">
            <v>5.5229999999999997</v>
          </cell>
          <cell r="D79">
            <v>1.0349999999999999</v>
          </cell>
        </row>
        <row r="80">
          <cell r="A80">
            <v>38200</v>
          </cell>
          <cell r="B80">
            <v>184000</v>
          </cell>
          <cell r="C80">
            <v>6.4210000000000003</v>
          </cell>
          <cell r="D80">
            <v>1.0349999999999999</v>
          </cell>
        </row>
        <row r="81">
          <cell r="A81">
            <v>38292</v>
          </cell>
          <cell r="B81">
            <v>400000</v>
          </cell>
          <cell r="C81">
            <v>6.3070000000000004</v>
          </cell>
          <cell r="D81">
            <v>1.0349999999999999</v>
          </cell>
        </row>
        <row r="82">
          <cell r="A82">
            <v>38384</v>
          </cell>
          <cell r="B82">
            <v>249000</v>
          </cell>
          <cell r="C82">
            <v>6.3168629726635404</v>
          </cell>
          <cell r="D82">
            <v>1.0349999999999999</v>
          </cell>
        </row>
        <row r="83">
          <cell r="A83">
            <v>38473</v>
          </cell>
          <cell r="B83">
            <v>184000</v>
          </cell>
          <cell r="C83">
            <v>7.6529999999999996</v>
          </cell>
          <cell r="D83">
            <v>1.0349999999999999</v>
          </cell>
        </row>
        <row r="84">
          <cell r="A84">
            <v>38657</v>
          </cell>
          <cell r="B84">
            <v>400000</v>
          </cell>
          <cell r="C84">
            <v>9.5749999999999993</v>
          </cell>
          <cell r="D84">
            <v>1.0349999999999999</v>
          </cell>
        </row>
        <row r="85">
          <cell r="A85">
            <v>38749</v>
          </cell>
          <cell r="B85">
            <v>249000</v>
          </cell>
          <cell r="C85">
            <v>12.723000000000001</v>
          </cell>
          <cell r="D85">
            <v>1.0349999999999999</v>
          </cell>
        </row>
        <row r="86">
          <cell r="A86">
            <v>38838</v>
          </cell>
          <cell r="B86" t="e">
            <v>#REF!</v>
          </cell>
          <cell r="C86">
            <v>7.194</v>
          </cell>
          <cell r="D86">
            <v>1.0349999999999999</v>
          </cell>
        </row>
        <row r="87">
          <cell r="A87">
            <v>38930</v>
          </cell>
          <cell r="B87" t="e">
            <v>#REF!</v>
          </cell>
          <cell r="C87">
            <v>7.218</v>
          </cell>
          <cell r="D87">
            <v>1.0349999999999999</v>
          </cell>
        </row>
        <row r="88">
          <cell r="A88">
            <v>39022</v>
          </cell>
          <cell r="B88" t="e">
            <v>#REF!</v>
          </cell>
          <cell r="C88">
            <v>8.5809999999999995</v>
          </cell>
          <cell r="D88">
            <v>1.0349999999999999</v>
          </cell>
        </row>
        <row r="89">
          <cell r="A89">
            <v>39114</v>
          </cell>
          <cell r="B89">
            <v>219500</v>
          </cell>
          <cell r="C89">
            <v>6.5910000000000002</v>
          </cell>
          <cell r="D89">
            <v>1.0349999999999999</v>
          </cell>
        </row>
        <row r="90">
          <cell r="A90">
            <v>54789</v>
          </cell>
        </row>
      </sheetData>
      <sheetData sheetId="10" refreshError="1">
        <row r="9">
          <cell r="A9">
            <v>34274</v>
          </cell>
          <cell r="B9" t="str">
            <v>N0210</v>
          </cell>
          <cell r="C9" t="str">
            <v>No Notice</v>
          </cell>
          <cell r="D9" t="str">
            <v>Texas Gas</v>
          </cell>
          <cell r="E9">
            <v>2</v>
          </cell>
          <cell r="F9">
            <v>37195</v>
          </cell>
          <cell r="G9">
            <v>45500</v>
          </cell>
          <cell r="H9">
            <v>45500</v>
          </cell>
          <cell r="I9">
            <v>45500</v>
          </cell>
          <cell r="J9">
            <v>36367</v>
          </cell>
          <cell r="K9">
            <v>22292</v>
          </cell>
          <cell r="L9">
            <v>22292</v>
          </cell>
          <cell r="M9">
            <v>22292</v>
          </cell>
          <cell r="N9">
            <v>22292</v>
          </cell>
          <cell r="O9">
            <v>22292</v>
          </cell>
          <cell r="P9">
            <v>40177</v>
          </cell>
          <cell r="Q9">
            <v>45500</v>
          </cell>
          <cell r="R9">
            <v>45500</v>
          </cell>
          <cell r="T9">
            <v>1410500</v>
          </cell>
          <cell r="U9">
            <v>1274000</v>
          </cell>
          <cell r="V9">
            <v>1410500</v>
          </cell>
          <cell r="W9">
            <v>1091010</v>
          </cell>
          <cell r="X9">
            <v>691052</v>
          </cell>
          <cell r="Y9">
            <v>668760</v>
          </cell>
          <cell r="Z9">
            <v>691052</v>
          </cell>
          <cell r="AA9">
            <v>691052</v>
          </cell>
          <cell r="AB9">
            <v>668760</v>
          </cell>
          <cell r="AC9">
            <v>1245487</v>
          </cell>
          <cell r="AD9">
            <v>1365000</v>
          </cell>
          <cell r="AE9">
            <v>1410500</v>
          </cell>
          <cell r="AF9">
            <v>12617673</v>
          </cell>
        </row>
        <row r="10">
          <cell r="A10">
            <v>43831</v>
          </cell>
        </row>
      </sheetData>
      <sheetData sheetId="11" refreshError="1">
        <row r="9">
          <cell r="A9">
            <v>34274</v>
          </cell>
          <cell r="B9" t="str">
            <v>N0340</v>
          </cell>
          <cell r="C9" t="str">
            <v>No Notice</v>
          </cell>
          <cell r="D9" t="str">
            <v>Texas Gas</v>
          </cell>
          <cell r="E9">
            <v>3</v>
          </cell>
          <cell r="F9">
            <v>37195</v>
          </cell>
          <cell r="G9">
            <v>81000</v>
          </cell>
          <cell r="H9">
            <v>81000</v>
          </cell>
          <cell r="I9">
            <v>81000</v>
          </cell>
          <cell r="J9">
            <v>81000</v>
          </cell>
          <cell r="K9">
            <v>67375</v>
          </cell>
          <cell r="L9">
            <v>67375</v>
          </cell>
          <cell r="M9">
            <v>67375</v>
          </cell>
          <cell r="N9">
            <v>67375</v>
          </cell>
          <cell r="O9">
            <v>67375</v>
          </cell>
          <cell r="P9">
            <v>81000</v>
          </cell>
          <cell r="Q9">
            <v>81000</v>
          </cell>
          <cell r="R9">
            <v>81000</v>
          </cell>
          <cell r="T9">
            <v>2511000</v>
          </cell>
          <cell r="U9">
            <v>2268000</v>
          </cell>
          <cell r="V9">
            <v>2511000</v>
          </cell>
          <cell r="W9">
            <v>2430000</v>
          </cell>
          <cell r="X9">
            <v>2088625</v>
          </cell>
          <cell r="Y9">
            <v>2021250</v>
          </cell>
          <cell r="Z9">
            <v>2088625</v>
          </cell>
          <cell r="AA9">
            <v>2088625</v>
          </cell>
          <cell r="AB9">
            <v>2021250</v>
          </cell>
          <cell r="AC9">
            <v>2511000</v>
          </cell>
          <cell r="AD9">
            <v>2430000</v>
          </cell>
          <cell r="AE9">
            <v>2511000</v>
          </cell>
          <cell r="AF9">
            <v>27480375</v>
          </cell>
        </row>
        <row r="10">
          <cell r="A10">
            <v>43831</v>
          </cell>
        </row>
      </sheetData>
      <sheetData sheetId="12" refreshError="1">
        <row r="9">
          <cell r="A9">
            <v>34274</v>
          </cell>
          <cell r="B9" t="str">
            <v>N0410</v>
          </cell>
          <cell r="C9" t="str">
            <v>No Notice</v>
          </cell>
          <cell r="D9" t="str">
            <v>Texas Gas</v>
          </cell>
          <cell r="E9">
            <v>4</v>
          </cell>
          <cell r="F9">
            <v>37195</v>
          </cell>
          <cell r="G9">
            <v>13500</v>
          </cell>
          <cell r="H9">
            <v>13500</v>
          </cell>
          <cell r="I9">
            <v>13500</v>
          </cell>
          <cell r="J9">
            <v>8838</v>
          </cell>
          <cell r="K9">
            <v>4625</v>
          </cell>
          <cell r="L9">
            <v>4625</v>
          </cell>
          <cell r="M9">
            <v>4625</v>
          </cell>
          <cell r="N9">
            <v>4625</v>
          </cell>
          <cell r="O9">
            <v>4625</v>
          </cell>
          <cell r="P9">
            <v>9984</v>
          </cell>
          <cell r="Q9">
            <v>13500</v>
          </cell>
          <cell r="R9">
            <v>13500</v>
          </cell>
          <cell r="T9">
            <v>418500</v>
          </cell>
          <cell r="U9">
            <v>378000</v>
          </cell>
          <cell r="V9">
            <v>418500</v>
          </cell>
          <cell r="W9">
            <v>265140</v>
          </cell>
          <cell r="X9">
            <v>143375</v>
          </cell>
          <cell r="Y9">
            <v>138750</v>
          </cell>
          <cell r="Z9">
            <v>143375</v>
          </cell>
          <cell r="AA9">
            <v>143375</v>
          </cell>
          <cell r="AB9">
            <v>138750</v>
          </cell>
          <cell r="AC9">
            <v>309504</v>
          </cell>
          <cell r="AD9">
            <v>405000</v>
          </cell>
          <cell r="AE9">
            <v>418500</v>
          </cell>
          <cell r="AF9">
            <v>3320769</v>
          </cell>
        </row>
        <row r="10">
          <cell r="A10">
            <v>43831</v>
          </cell>
        </row>
      </sheetData>
      <sheetData sheetId="13" refreshError="1">
        <row r="9">
          <cell r="A9">
            <v>34274</v>
          </cell>
          <cell r="B9" t="str">
            <v>3770</v>
          </cell>
          <cell r="C9" t="str">
            <v>FT</v>
          </cell>
          <cell r="D9" t="str">
            <v>Texas Gas</v>
          </cell>
          <cell r="E9">
            <v>2</v>
          </cell>
          <cell r="F9">
            <v>35369</v>
          </cell>
          <cell r="G9">
            <v>3000</v>
          </cell>
          <cell r="H9">
            <v>3000</v>
          </cell>
          <cell r="I9">
            <v>3000</v>
          </cell>
          <cell r="J9">
            <v>3000</v>
          </cell>
          <cell r="K9">
            <v>3000</v>
          </cell>
          <cell r="L9">
            <v>3000</v>
          </cell>
          <cell r="M9">
            <v>3000</v>
          </cell>
          <cell r="N9">
            <v>3000</v>
          </cell>
          <cell r="O9">
            <v>3000</v>
          </cell>
          <cell r="P9">
            <v>3000</v>
          </cell>
          <cell r="Q9">
            <v>3000</v>
          </cell>
          <cell r="R9">
            <v>3000</v>
          </cell>
          <cell r="S9">
            <v>3000</v>
          </cell>
          <cell r="T9">
            <v>93000</v>
          </cell>
          <cell r="U9">
            <v>84000</v>
          </cell>
          <cell r="V9">
            <v>93000</v>
          </cell>
          <cell r="W9">
            <v>90000</v>
          </cell>
          <cell r="X9">
            <v>93000</v>
          </cell>
          <cell r="Y9">
            <v>90000</v>
          </cell>
          <cell r="Z9">
            <v>93000</v>
          </cell>
          <cell r="AA9">
            <v>93000</v>
          </cell>
          <cell r="AB9">
            <v>90000</v>
          </cell>
          <cell r="AC9">
            <v>93000</v>
          </cell>
          <cell r="AD9">
            <v>90000</v>
          </cell>
          <cell r="AE9">
            <v>93000</v>
          </cell>
          <cell r="AF9">
            <v>1095000</v>
          </cell>
        </row>
        <row r="10">
          <cell r="A10">
            <v>43831</v>
          </cell>
        </row>
      </sheetData>
      <sheetData sheetId="14" refreshError="1">
        <row r="9">
          <cell r="A9">
            <v>34274</v>
          </cell>
          <cell r="B9" t="str">
            <v>3817</v>
          </cell>
          <cell r="C9" t="str">
            <v>FT</v>
          </cell>
          <cell r="D9" t="str">
            <v>Texas Gas</v>
          </cell>
          <cell r="E9">
            <v>2</v>
          </cell>
          <cell r="F9">
            <v>35369</v>
          </cell>
          <cell r="G9">
            <v>2428</v>
          </cell>
          <cell r="H9">
            <v>2428</v>
          </cell>
          <cell r="I9">
            <v>2428</v>
          </cell>
          <cell r="J9">
            <v>2428</v>
          </cell>
          <cell r="K9">
            <v>2428</v>
          </cell>
          <cell r="L9">
            <v>2428</v>
          </cell>
          <cell r="M9">
            <v>2428</v>
          </cell>
          <cell r="N9">
            <v>2428</v>
          </cell>
          <cell r="O9">
            <v>2428</v>
          </cell>
          <cell r="P9">
            <v>2428</v>
          </cell>
          <cell r="Q9">
            <v>2428</v>
          </cell>
          <cell r="R9">
            <v>2428</v>
          </cell>
          <cell r="T9">
            <v>75268</v>
          </cell>
          <cell r="U9">
            <v>67984</v>
          </cell>
          <cell r="V9">
            <v>75268</v>
          </cell>
          <cell r="W9">
            <v>72840</v>
          </cell>
          <cell r="X9">
            <v>75268</v>
          </cell>
          <cell r="Y9">
            <v>72840</v>
          </cell>
          <cell r="Z9">
            <v>75268</v>
          </cell>
          <cell r="AA9">
            <v>75268</v>
          </cell>
          <cell r="AB9">
            <v>72840</v>
          </cell>
          <cell r="AC9">
            <v>75268</v>
          </cell>
          <cell r="AD9">
            <v>72840</v>
          </cell>
          <cell r="AE9">
            <v>75268</v>
          </cell>
          <cell r="AF9">
            <v>886220</v>
          </cell>
        </row>
        <row r="10">
          <cell r="A10">
            <v>43831</v>
          </cell>
        </row>
      </sheetData>
      <sheetData sheetId="15" refreshError="1">
        <row r="9">
          <cell r="A9">
            <v>34274</v>
          </cell>
          <cell r="B9" t="str">
            <v>3355</v>
          </cell>
          <cell r="C9" t="str">
            <v>FT</v>
          </cell>
          <cell r="D9" t="str">
            <v>Texas Gas</v>
          </cell>
          <cell r="E9">
            <v>3</v>
          </cell>
          <cell r="F9">
            <v>35369</v>
          </cell>
          <cell r="G9">
            <v>10105</v>
          </cell>
          <cell r="H9">
            <v>10105</v>
          </cell>
          <cell r="I9">
            <v>10105</v>
          </cell>
          <cell r="J9">
            <v>10105</v>
          </cell>
          <cell r="K9">
            <v>10105</v>
          </cell>
          <cell r="L9">
            <v>10105</v>
          </cell>
          <cell r="M9">
            <v>10105</v>
          </cell>
          <cell r="N9">
            <v>10105</v>
          </cell>
          <cell r="O9">
            <v>10105</v>
          </cell>
          <cell r="P9">
            <v>10105</v>
          </cell>
          <cell r="Q9">
            <v>10105</v>
          </cell>
          <cell r="R9">
            <v>10105</v>
          </cell>
          <cell r="T9">
            <v>313255</v>
          </cell>
          <cell r="U9">
            <v>282940</v>
          </cell>
          <cell r="V9">
            <v>313255</v>
          </cell>
          <cell r="W9">
            <v>303150</v>
          </cell>
          <cell r="X9">
            <v>313255</v>
          </cell>
          <cell r="Y9">
            <v>303150</v>
          </cell>
          <cell r="Z9">
            <v>313255</v>
          </cell>
          <cell r="AA9">
            <v>313255</v>
          </cell>
          <cell r="AB9">
            <v>303150</v>
          </cell>
          <cell r="AC9">
            <v>313255</v>
          </cell>
          <cell r="AD9">
            <v>303150</v>
          </cell>
          <cell r="AE9">
            <v>313255</v>
          </cell>
          <cell r="AF9">
            <v>3688325</v>
          </cell>
        </row>
        <row r="10">
          <cell r="A10">
            <v>34700</v>
          </cell>
          <cell r="B10" t="str">
            <v>3355</v>
          </cell>
          <cell r="C10" t="str">
            <v>FT</v>
          </cell>
          <cell r="D10" t="str">
            <v>Texas Gas</v>
          </cell>
          <cell r="E10">
            <v>3</v>
          </cell>
          <cell r="F10">
            <v>35369</v>
          </cell>
          <cell r="G10">
            <v>6819</v>
          </cell>
          <cell r="H10">
            <v>6819</v>
          </cell>
          <cell r="I10">
            <v>6819</v>
          </cell>
          <cell r="J10">
            <v>6819</v>
          </cell>
          <cell r="K10">
            <v>6819</v>
          </cell>
          <cell r="L10">
            <v>6819</v>
          </cell>
          <cell r="M10">
            <v>6819</v>
          </cell>
          <cell r="N10">
            <v>6819</v>
          </cell>
          <cell r="O10">
            <v>6819</v>
          </cell>
          <cell r="P10">
            <v>6819</v>
          </cell>
          <cell r="Q10">
            <v>6819</v>
          </cell>
          <cell r="R10">
            <v>6819</v>
          </cell>
          <cell r="T10">
            <v>211389</v>
          </cell>
          <cell r="U10">
            <v>190932</v>
          </cell>
          <cell r="V10">
            <v>211389</v>
          </cell>
          <cell r="W10">
            <v>204570</v>
          </cell>
          <cell r="X10">
            <v>211389</v>
          </cell>
          <cell r="Y10">
            <v>204570</v>
          </cell>
          <cell r="Z10">
            <v>211389</v>
          </cell>
          <cell r="AA10">
            <v>211389</v>
          </cell>
          <cell r="AB10">
            <v>204570</v>
          </cell>
          <cell r="AC10">
            <v>211389</v>
          </cell>
          <cell r="AD10">
            <v>204570</v>
          </cell>
          <cell r="AE10">
            <v>211389</v>
          </cell>
          <cell r="AF10">
            <v>2488935</v>
          </cell>
        </row>
        <row r="11">
          <cell r="A11">
            <v>36557</v>
          </cell>
          <cell r="B11" t="str">
            <v>3355</v>
          </cell>
          <cell r="C11" t="str">
            <v>FT</v>
          </cell>
          <cell r="D11" t="str">
            <v>Texas Gas</v>
          </cell>
          <cell r="E11">
            <v>3</v>
          </cell>
          <cell r="F11">
            <v>37195</v>
          </cell>
          <cell r="G11">
            <v>8577</v>
          </cell>
          <cell r="H11">
            <v>8577</v>
          </cell>
          <cell r="I11">
            <v>8577</v>
          </cell>
          <cell r="J11">
            <v>8577</v>
          </cell>
          <cell r="K11">
            <v>8577</v>
          </cell>
          <cell r="L11">
            <v>8577</v>
          </cell>
          <cell r="M11">
            <v>8577</v>
          </cell>
          <cell r="N11">
            <v>8577</v>
          </cell>
          <cell r="O11">
            <v>8577</v>
          </cell>
          <cell r="P11">
            <v>8577</v>
          </cell>
          <cell r="Q11">
            <v>8577</v>
          </cell>
          <cell r="R11">
            <v>8577</v>
          </cell>
          <cell r="T11">
            <v>265887</v>
          </cell>
          <cell r="U11">
            <v>240156</v>
          </cell>
          <cell r="V11">
            <v>265887</v>
          </cell>
          <cell r="W11">
            <v>257310</v>
          </cell>
          <cell r="X11">
            <v>265887</v>
          </cell>
          <cell r="Y11">
            <v>257310</v>
          </cell>
          <cell r="Z11">
            <v>265887</v>
          </cell>
          <cell r="AA11">
            <v>265887</v>
          </cell>
          <cell r="AB11">
            <v>257310</v>
          </cell>
          <cell r="AC11">
            <v>265887</v>
          </cell>
          <cell r="AD11">
            <v>257310</v>
          </cell>
          <cell r="AE11">
            <v>265887</v>
          </cell>
          <cell r="AF11">
            <v>3130605</v>
          </cell>
        </row>
        <row r="12">
          <cell r="A12">
            <v>43831</v>
          </cell>
        </row>
      </sheetData>
      <sheetData sheetId="16" refreshError="1">
        <row r="9">
          <cell r="A9">
            <v>34274</v>
          </cell>
          <cell r="B9" t="str">
            <v>3355.1</v>
          </cell>
          <cell r="C9" t="str">
            <v>FT</v>
          </cell>
          <cell r="D9" t="str">
            <v>Texas Gas</v>
          </cell>
          <cell r="E9">
            <v>3</v>
          </cell>
          <cell r="F9">
            <v>35369</v>
          </cell>
          <cell r="G9">
            <v>5106</v>
          </cell>
          <cell r="H9">
            <v>5106</v>
          </cell>
          <cell r="I9">
            <v>5106</v>
          </cell>
          <cell r="J9">
            <v>5106</v>
          </cell>
          <cell r="K9">
            <v>5106</v>
          </cell>
          <cell r="L9">
            <v>5106</v>
          </cell>
          <cell r="M9">
            <v>5106</v>
          </cell>
          <cell r="N9">
            <v>5106</v>
          </cell>
          <cell r="O9">
            <v>5106</v>
          </cell>
          <cell r="P9">
            <v>5106</v>
          </cell>
          <cell r="Q9">
            <v>5106</v>
          </cell>
          <cell r="R9">
            <v>5106</v>
          </cell>
          <cell r="T9">
            <v>158286</v>
          </cell>
          <cell r="U9">
            <v>142968</v>
          </cell>
          <cell r="V9">
            <v>158286</v>
          </cell>
          <cell r="W9">
            <v>153180</v>
          </cell>
          <cell r="X9">
            <v>158286</v>
          </cell>
          <cell r="Y9">
            <v>153180</v>
          </cell>
          <cell r="Z9">
            <v>158286</v>
          </cell>
          <cell r="AA9">
            <v>158286</v>
          </cell>
          <cell r="AB9">
            <v>153180</v>
          </cell>
          <cell r="AC9">
            <v>158286</v>
          </cell>
          <cell r="AD9">
            <v>153180</v>
          </cell>
          <cell r="AE9">
            <v>158286</v>
          </cell>
          <cell r="AF9">
            <v>1863690</v>
          </cell>
        </row>
        <row r="10">
          <cell r="A10">
            <v>36557</v>
          </cell>
          <cell r="B10" t="str">
            <v>3355.1</v>
          </cell>
          <cell r="C10" t="str">
            <v>FT</v>
          </cell>
          <cell r="D10" t="str">
            <v>Texas Gas</v>
          </cell>
          <cell r="E10">
            <v>3</v>
          </cell>
          <cell r="F10">
            <v>37195</v>
          </cell>
          <cell r="G10">
            <v>6423</v>
          </cell>
          <cell r="H10">
            <v>6423</v>
          </cell>
          <cell r="I10">
            <v>6423</v>
          </cell>
          <cell r="J10">
            <v>6423</v>
          </cell>
          <cell r="K10">
            <v>6423</v>
          </cell>
          <cell r="L10">
            <v>6423</v>
          </cell>
          <cell r="M10">
            <v>6423</v>
          </cell>
          <cell r="N10">
            <v>6423</v>
          </cell>
          <cell r="O10">
            <v>6423</v>
          </cell>
          <cell r="P10">
            <v>6423</v>
          </cell>
          <cell r="Q10">
            <v>6423</v>
          </cell>
          <cell r="R10">
            <v>6423</v>
          </cell>
          <cell r="T10">
            <v>199113</v>
          </cell>
          <cell r="U10">
            <v>179844</v>
          </cell>
          <cell r="V10">
            <v>199113</v>
          </cell>
          <cell r="W10">
            <v>192690</v>
          </cell>
          <cell r="X10">
            <v>199113</v>
          </cell>
          <cell r="Y10">
            <v>192690</v>
          </cell>
          <cell r="Z10">
            <v>199113</v>
          </cell>
          <cell r="AA10">
            <v>199113</v>
          </cell>
          <cell r="AB10">
            <v>192690</v>
          </cell>
          <cell r="AC10">
            <v>199113</v>
          </cell>
          <cell r="AD10">
            <v>192690</v>
          </cell>
          <cell r="AE10">
            <v>199113</v>
          </cell>
          <cell r="AF10">
            <v>2344395</v>
          </cell>
        </row>
        <row r="11">
          <cell r="A11">
            <v>43831</v>
          </cell>
        </row>
      </sheetData>
      <sheetData sheetId="17" refreshError="1">
        <row r="9">
          <cell r="A9">
            <v>34274</v>
          </cell>
          <cell r="B9" t="str">
            <v>3819</v>
          </cell>
          <cell r="C9" t="str">
            <v>FT</v>
          </cell>
          <cell r="D9" t="str">
            <v>Texas Gas</v>
          </cell>
          <cell r="E9">
            <v>4</v>
          </cell>
          <cell r="F9">
            <v>37195</v>
          </cell>
          <cell r="G9">
            <v>3500</v>
          </cell>
          <cell r="H9">
            <v>3500</v>
          </cell>
          <cell r="I9">
            <v>3500</v>
          </cell>
          <cell r="J9">
            <v>3500</v>
          </cell>
          <cell r="K9">
            <v>3500</v>
          </cell>
          <cell r="L9">
            <v>3500</v>
          </cell>
          <cell r="M9">
            <v>3500</v>
          </cell>
          <cell r="N9">
            <v>3500</v>
          </cell>
          <cell r="O9">
            <v>3500</v>
          </cell>
          <cell r="P9">
            <v>3500</v>
          </cell>
          <cell r="Q9">
            <v>3500</v>
          </cell>
          <cell r="R9">
            <v>3500</v>
          </cell>
          <cell r="T9">
            <v>108500</v>
          </cell>
          <cell r="U9">
            <v>98000</v>
          </cell>
          <cell r="V9">
            <v>108500</v>
          </cell>
          <cell r="W9">
            <v>105000</v>
          </cell>
          <cell r="X9">
            <v>108500</v>
          </cell>
          <cell r="Y9">
            <v>105000</v>
          </cell>
          <cell r="Z9">
            <v>108500</v>
          </cell>
          <cell r="AA9">
            <v>108500</v>
          </cell>
          <cell r="AB9">
            <v>105000</v>
          </cell>
          <cell r="AC9">
            <v>108500</v>
          </cell>
          <cell r="AD9">
            <v>105000</v>
          </cell>
          <cell r="AE9">
            <v>108500</v>
          </cell>
          <cell r="AF9">
            <v>1277500</v>
          </cell>
        </row>
        <row r="10">
          <cell r="A10">
            <v>43831</v>
          </cell>
        </row>
      </sheetData>
      <sheetData sheetId="18" refreshError="1">
        <row r="9">
          <cell r="A9">
            <v>35370</v>
          </cell>
          <cell r="B9" t="str">
            <v>9213</v>
          </cell>
          <cell r="C9" t="str">
            <v>FT</v>
          </cell>
          <cell r="D9" t="str">
            <v>Texas Gas</v>
          </cell>
          <cell r="E9">
            <v>3</v>
          </cell>
          <cell r="F9">
            <v>35735</v>
          </cell>
          <cell r="G9">
            <v>12000</v>
          </cell>
          <cell r="H9">
            <v>12000</v>
          </cell>
          <cell r="I9">
            <v>12000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12000</v>
          </cell>
          <cell r="R9">
            <v>12000</v>
          </cell>
          <cell r="T9">
            <v>372000</v>
          </cell>
          <cell r="U9">
            <v>336000</v>
          </cell>
          <cell r="V9">
            <v>372000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360000</v>
          </cell>
          <cell r="AE9">
            <v>372000</v>
          </cell>
          <cell r="AF9">
            <v>1812000</v>
          </cell>
        </row>
        <row r="10">
          <cell r="A10">
            <v>43831</v>
          </cell>
        </row>
      </sheetData>
      <sheetData sheetId="19" refreshError="1">
        <row r="8">
          <cell r="A8">
            <v>34274</v>
          </cell>
          <cell r="B8">
            <v>1504222</v>
          </cell>
        </row>
        <row r="9">
          <cell r="A9">
            <v>35370</v>
          </cell>
          <cell r="B9">
            <v>166841.97</v>
          </cell>
        </row>
        <row r="10">
          <cell r="A10">
            <v>36831</v>
          </cell>
          <cell r="B10">
            <v>0</v>
          </cell>
        </row>
        <row r="11">
          <cell r="A11">
            <v>54789</v>
          </cell>
        </row>
      </sheetData>
      <sheetData sheetId="20" refreshError="1"/>
      <sheetData sheetId="21" refreshError="1">
        <row r="10">
          <cell r="A10">
            <v>34274</v>
          </cell>
          <cell r="B10" t="str">
            <v>2546</v>
          </cell>
          <cell r="C10" t="str">
            <v>FT-G</v>
          </cell>
          <cell r="D10" t="str">
            <v>Tennessee</v>
          </cell>
          <cell r="E10" t="str">
            <v>Danville</v>
          </cell>
          <cell r="F10">
            <v>36831</v>
          </cell>
          <cell r="G10">
            <v>13529</v>
          </cell>
          <cell r="H10">
            <v>13529</v>
          </cell>
          <cell r="I10">
            <v>13529</v>
          </cell>
          <cell r="J10">
            <v>10229</v>
          </cell>
          <cell r="K10">
            <v>7236</v>
          </cell>
          <cell r="L10">
            <v>5160</v>
          </cell>
          <cell r="M10">
            <v>4703</v>
          </cell>
          <cell r="N10">
            <v>4730</v>
          </cell>
          <cell r="O10">
            <v>5259</v>
          </cell>
          <cell r="P10">
            <v>9192</v>
          </cell>
          <cell r="Q10">
            <v>13529</v>
          </cell>
          <cell r="R10">
            <v>13529</v>
          </cell>
          <cell r="T10">
            <v>114154</v>
          </cell>
        </row>
        <row r="11">
          <cell r="A11">
            <v>36557</v>
          </cell>
          <cell r="B11" t="str">
            <v>2546</v>
          </cell>
          <cell r="C11" t="str">
            <v>FT-G</v>
          </cell>
          <cell r="D11" t="str">
            <v>Tennessee</v>
          </cell>
          <cell r="E11" t="str">
            <v>Danville</v>
          </cell>
          <cell r="F11">
            <v>36831</v>
          </cell>
          <cell r="G11">
            <v>13483</v>
          </cell>
          <cell r="H11">
            <v>13483</v>
          </cell>
          <cell r="I11">
            <v>13483</v>
          </cell>
          <cell r="J11">
            <v>9887</v>
          </cell>
          <cell r="K11">
            <v>7191</v>
          </cell>
          <cell r="L11">
            <v>7191</v>
          </cell>
          <cell r="M11">
            <v>4944</v>
          </cell>
          <cell r="N11">
            <v>4944</v>
          </cell>
          <cell r="O11">
            <v>5393</v>
          </cell>
          <cell r="P11">
            <v>8989</v>
          </cell>
          <cell r="Q11">
            <v>13483</v>
          </cell>
          <cell r="R11">
            <v>13483</v>
          </cell>
          <cell r="T11">
            <v>115954</v>
          </cell>
        </row>
        <row r="12">
          <cell r="A12">
            <v>36831</v>
          </cell>
          <cell r="B12" t="str">
            <v>2546</v>
          </cell>
          <cell r="C12" t="str">
            <v>FT-G</v>
          </cell>
          <cell r="D12" t="str">
            <v>Tennessee</v>
          </cell>
          <cell r="E12" t="str">
            <v>Danville</v>
          </cell>
          <cell r="F12">
            <v>37561</v>
          </cell>
          <cell r="G12">
            <v>13483</v>
          </cell>
          <cell r="H12">
            <v>13483</v>
          </cell>
          <cell r="I12">
            <v>13483</v>
          </cell>
          <cell r="J12">
            <v>9887</v>
          </cell>
          <cell r="K12">
            <v>7191</v>
          </cell>
          <cell r="L12">
            <v>5393</v>
          </cell>
          <cell r="M12">
            <v>4944</v>
          </cell>
          <cell r="N12">
            <v>4944</v>
          </cell>
          <cell r="O12">
            <v>5393</v>
          </cell>
          <cell r="P12">
            <v>8989</v>
          </cell>
          <cell r="Q12">
            <v>13483</v>
          </cell>
          <cell r="R12">
            <v>13483</v>
          </cell>
          <cell r="T12">
            <v>114156</v>
          </cell>
        </row>
        <row r="13">
          <cell r="A13">
            <v>43831</v>
          </cell>
        </row>
      </sheetData>
      <sheetData sheetId="22" refreshError="1">
        <row r="10">
          <cell r="A10">
            <v>34274</v>
          </cell>
          <cell r="B10" t="str">
            <v>2546</v>
          </cell>
          <cell r="C10" t="str">
            <v>FT-G</v>
          </cell>
          <cell r="D10" t="str">
            <v>Tennessee Gas</v>
          </cell>
          <cell r="E10" t="str">
            <v>Danville</v>
          </cell>
          <cell r="F10">
            <v>36831</v>
          </cell>
          <cell r="G10">
            <v>1471</v>
          </cell>
          <cell r="H10">
            <v>1471</v>
          </cell>
          <cell r="I10">
            <v>1471</v>
          </cell>
          <cell r="J10">
            <v>771</v>
          </cell>
          <cell r="K10">
            <v>764</v>
          </cell>
          <cell r="L10">
            <v>840</v>
          </cell>
          <cell r="M10">
            <v>797</v>
          </cell>
          <cell r="N10">
            <v>770</v>
          </cell>
          <cell r="O10">
            <v>741</v>
          </cell>
          <cell r="P10">
            <v>808</v>
          </cell>
          <cell r="Q10">
            <v>1471</v>
          </cell>
          <cell r="R10">
            <v>1471</v>
          </cell>
          <cell r="T10">
            <v>12846</v>
          </cell>
        </row>
        <row r="11">
          <cell r="A11">
            <v>36557</v>
          </cell>
          <cell r="B11" t="str">
            <v>2546</v>
          </cell>
          <cell r="C11" t="str">
            <v>FT-G</v>
          </cell>
          <cell r="D11" t="str">
            <v>Tennessee Gas</v>
          </cell>
          <cell r="E11" t="str">
            <v>Danville</v>
          </cell>
          <cell r="F11">
            <v>36831</v>
          </cell>
          <cell r="G11">
            <v>1517</v>
          </cell>
          <cell r="H11">
            <v>1517</v>
          </cell>
          <cell r="I11">
            <v>1517</v>
          </cell>
          <cell r="J11">
            <v>1113</v>
          </cell>
          <cell r="K11">
            <v>809</v>
          </cell>
          <cell r="L11">
            <v>809</v>
          </cell>
          <cell r="M11">
            <v>556</v>
          </cell>
          <cell r="N11">
            <v>556</v>
          </cell>
          <cell r="O11">
            <v>607</v>
          </cell>
          <cell r="P11">
            <v>1011</v>
          </cell>
          <cell r="Q11">
            <v>1517</v>
          </cell>
          <cell r="R11">
            <v>1517</v>
          </cell>
          <cell r="T11">
            <v>13046</v>
          </cell>
        </row>
        <row r="12">
          <cell r="A12">
            <v>36831</v>
          </cell>
          <cell r="B12" t="str">
            <v>2546</v>
          </cell>
          <cell r="C12" t="str">
            <v>FT-G</v>
          </cell>
          <cell r="D12" t="str">
            <v>Tennessee Gas</v>
          </cell>
          <cell r="E12" t="str">
            <v>Danville</v>
          </cell>
          <cell r="F12">
            <v>37561</v>
          </cell>
          <cell r="G12">
            <v>1517</v>
          </cell>
          <cell r="H12">
            <v>1517</v>
          </cell>
          <cell r="I12">
            <v>1517</v>
          </cell>
          <cell r="J12">
            <v>1113</v>
          </cell>
          <cell r="K12">
            <v>809</v>
          </cell>
          <cell r="L12">
            <v>607</v>
          </cell>
          <cell r="M12">
            <v>556</v>
          </cell>
          <cell r="N12">
            <v>556</v>
          </cell>
          <cell r="O12">
            <v>607</v>
          </cell>
          <cell r="P12">
            <v>1011</v>
          </cell>
          <cell r="Q12">
            <v>1517</v>
          </cell>
          <cell r="R12">
            <v>1517</v>
          </cell>
          <cell r="T12">
            <v>12844</v>
          </cell>
        </row>
        <row r="13">
          <cell r="A13">
            <v>43831</v>
          </cell>
        </row>
      </sheetData>
      <sheetData sheetId="23" refreshError="1">
        <row r="9">
          <cell r="A9">
            <v>34274</v>
          </cell>
          <cell r="B9" t="str">
            <v>2548</v>
          </cell>
          <cell r="C9" t="str">
            <v>FT-G</v>
          </cell>
          <cell r="D9" t="str">
            <v>Tennessee Gas</v>
          </cell>
          <cell r="E9" t="str">
            <v>Lebanon</v>
          </cell>
          <cell r="F9">
            <v>36831</v>
          </cell>
          <cell r="G9">
            <v>5324</v>
          </cell>
          <cell r="H9">
            <v>5324</v>
          </cell>
          <cell r="I9">
            <v>5324</v>
          </cell>
          <cell r="J9">
            <v>5100</v>
          </cell>
          <cell r="K9">
            <v>2261</v>
          </cell>
          <cell r="L9">
            <v>1720</v>
          </cell>
          <cell r="M9">
            <v>1710</v>
          </cell>
          <cell r="N9">
            <v>1720</v>
          </cell>
          <cell r="O9">
            <v>2191</v>
          </cell>
          <cell r="P9">
            <v>3677</v>
          </cell>
          <cell r="Q9">
            <v>5324</v>
          </cell>
          <cell r="R9">
            <v>5324</v>
          </cell>
          <cell r="T9">
            <v>44999</v>
          </cell>
        </row>
        <row r="10">
          <cell r="A10">
            <v>36557</v>
          </cell>
          <cell r="B10" t="str">
            <v>2548</v>
          </cell>
          <cell r="C10" t="str">
            <v>FT-G</v>
          </cell>
          <cell r="D10" t="str">
            <v>Tennessee Gas</v>
          </cell>
          <cell r="E10" t="str">
            <v>Lebanon</v>
          </cell>
          <cell r="F10">
            <v>36831</v>
          </cell>
          <cell r="G10">
            <v>5262</v>
          </cell>
          <cell r="H10">
            <v>5262</v>
          </cell>
          <cell r="I10">
            <v>5262</v>
          </cell>
          <cell r="J10">
            <v>5014</v>
          </cell>
          <cell r="K10">
            <v>2279</v>
          </cell>
          <cell r="L10">
            <v>2279</v>
          </cell>
          <cell r="M10">
            <v>1823</v>
          </cell>
          <cell r="N10">
            <v>1823</v>
          </cell>
          <cell r="O10">
            <v>1823</v>
          </cell>
          <cell r="P10">
            <v>1823</v>
          </cell>
          <cell r="Q10">
            <v>5262</v>
          </cell>
          <cell r="R10">
            <v>5262</v>
          </cell>
          <cell r="T10">
            <v>43174</v>
          </cell>
        </row>
        <row r="11">
          <cell r="A11">
            <v>36831</v>
          </cell>
          <cell r="B11" t="str">
            <v>2548</v>
          </cell>
          <cell r="C11" t="str">
            <v>FT-G</v>
          </cell>
          <cell r="D11" t="str">
            <v>Tennessee Gas</v>
          </cell>
          <cell r="E11" t="str">
            <v>Lebanon</v>
          </cell>
          <cell r="F11">
            <v>37561</v>
          </cell>
          <cell r="G11">
            <v>5262</v>
          </cell>
          <cell r="H11">
            <v>5262</v>
          </cell>
          <cell r="I11">
            <v>5262</v>
          </cell>
          <cell r="J11">
            <v>5014</v>
          </cell>
          <cell r="K11">
            <v>2279</v>
          </cell>
          <cell r="L11">
            <v>1823</v>
          </cell>
          <cell r="M11">
            <v>1823</v>
          </cell>
          <cell r="N11">
            <v>1823</v>
          </cell>
          <cell r="O11">
            <v>2279</v>
          </cell>
          <cell r="P11">
            <v>3646</v>
          </cell>
          <cell r="Q11">
            <v>5262</v>
          </cell>
          <cell r="R11">
            <v>5262</v>
          </cell>
          <cell r="T11">
            <v>44997</v>
          </cell>
        </row>
        <row r="12">
          <cell r="A12">
            <v>43831</v>
          </cell>
        </row>
      </sheetData>
      <sheetData sheetId="24" refreshError="1">
        <row r="9">
          <cell r="A9">
            <v>34274</v>
          </cell>
          <cell r="B9" t="str">
            <v>2548</v>
          </cell>
          <cell r="C9" t="str">
            <v>FT-G</v>
          </cell>
          <cell r="D9" t="str">
            <v>Tennessee Gas</v>
          </cell>
          <cell r="E9" t="str">
            <v>Lebanon</v>
          </cell>
          <cell r="F9">
            <v>36831</v>
          </cell>
          <cell r="G9">
            <v>448</v>
          </cell>
          <cell r="H9">
            <v>448</v>
          </cell>
          <cell r="I9">
            <v>448</v>
          </cell>
          <cell r="J9">
            <v>400</v>
          </cell>
          <cell r="K9">
            <v>239</v>
          </cell>
          <cell r="L9">
            <v>280</v>
          </cell>
          <cell r="M9">
            <v>290</v>
          </cell>
          <cell r="N9">
            <v>280</v>
          </cell>
          <cell r="O9">
            <v>309</v>
          </cell>
          <cell r="P9">
            <v>323</v>
          </cell>
          <cell r="Q9">
            <v>448</v>
          </cell>
          <cell r="R9">
            <v>448</v>
          </cell>
          <cell r="T9">
            <v>4361</v>
          </cell>
        </row>
        <row r="10">
          <cell r="A10">
            <v>36557</v>
          </cell>
          <cell r="B10" t="str">
            <v>2548</v>
          </cell>
          <cell r="C10" t="str">
            <v>FT-G</v>
          </cell>
          <cell r="D10" t="str">
            <v>Tennessee Gas</v>
          </cell>
          <cell r="E10" t="str">
            <v>Lebanon</v>
          </cell>
          <cell r="F10">
            <v>36831</v>
          </cell>
          <cell r="G10">
            <v>510</v>
          </cell>
          <cell r="H10">
            <v>510</v>
          </cell>
          <cell r="I10">
            <v>510</v>
          </cell>
          <cell r="J10">
            <v>486</v>
          </cell>
          <cell r="K10">
            <v>221</v>
          </cell>
          <cell r="L10">
            <v>221</v>
          </cell>
          <cell r="M10">
            <v>177</v>
          </cell>
          <cell r="N10">
            <v>177</v>
          </cell>
          <cell r="O10">
            <v>177</v>
          </cell>
          <cell r="P10">
            <v>177</v>
          </cell>
          <cell r="Q10">
            <v>510</v>
          </cell>
          <cell r="R10">
            <v>510</v>
          </cell>
          <cell r="T10">
            <v>4186</v>
          </cell>
        </row>
        <row r="11">
          <cell r="A11">
            <v>36831</v>
          </cell>
          <cell r="B11" t="str">
            <v>2548</v>
          </cell>
          <cell r="C11" t="str">
            <v>FT-G</v>
          </cell>
          <cell r="D11" t="str">
            <v>Tennessee Gas</v>
          </cell>
          <cell r="E11" t="str">
            <v>Lebanon</v>
          </cell>
          <cell r="F11">
            <v>37561</v>
          </cell>
          <cell r="G11">
            <v>510</v>
          </cell>
          <cell r="H11">
            <v>510</v>
          </cell>
          <cell r="I11">
            <v>510</v>
          </cell>
          <cell r="J11">
            <v>486</v>
          </cell>
          <cell r="K11">
            <v>221</v>
          </cell>
          <cell r="L11">
            <v>177</v>
          </cell>
          <cell r="M11">
            <v>177</v>
          </cell>
          <cell r="N11">
            <v>177</v>
          </cell>
          <cell r="O11">
            <v>221</v>
          </cell>
          <cell r="P11">
            <v>354</v>
          </cell>
          <cell r="Q11">
            <v>510</v>
          </cell>
          <cell r="R11">
            <v>510</v>
          </cell>
          <cell r="T11">
            <v>4363</v>
          </cell>
        </row>
        <row r="12">
          <cell r="A12">
            <v>43831</v>
          </cell>
        </row>
      </sheetData>
      <sheetData sheetId="25" refreshError="1">
        <row r="9">
          <cell r="A9">
            <v>34274</v>
          </cell>
          <cell r="B9" t="str">
            <v>2550</v>
          </cell>
          <cell r="C9" t="str">
            <v>FT-G</v>
          </cell>
          <cell r="D9" t="str">
            <v>Tennessee Gas</v>
          </cell>
          <cell r="E9" t="str">
            <v>Campbellsville</v>
          </cell>
          <cell r="F9">
            <v>36831</v>
          </cell>
          <cell r="G9">
            <v>6361</v>
          </cell>
          <cell r="H9">
            <v>6361</v>
          </cell>
          <cell r="I9">
            <v>6361</v>
          </cell>
          <cell r="J9">
            <v>5789</v>
          </cell>
          <cell r="K9">
            <v>4523</v>
          </cell>
          <cell r="L9">
            <v>3010</v>
          </cell>
          <cell r="M9">
            <v>3004</v>
          </cell>
          <cell r="N9">
            <v>3010</v>
          </cell>
          <cell r="O9">
            <v>4004</v>
          </cell>
          <cell r="P9">
            <v>4596</v>
          </cell>
          <cell r="Q9">
            <v>6361</v>
          </cell>
          <cell r="R9">
            <v>6361</v>
          </cell>
          <cell r="T9">
            <v>59741</v>
          </cell>
        </row>
        <row r="10">
          <cell r="A10">
            <v>36557</v>
          </cell>
          <cell r="B10" t="str">
            <v>2550</v>
          </cell>
          <cell r="C10" t="str">
            <v>FT-G</v>
          </cell>
          <cell r="D10" t="str">
            <v>Tennessee Gas</v>
          </cell>
          <cell r="E10" t="str">
            <v>Campbellsville</v>
          </cell>
          <cell r="F10">
            <v>36831</v>
          </cell>
          <cell r="G10">
            <v>6255</v>
          </cell>
          <cell r="H10">
            <v>6255</v>
          </cell>
          <cell r="I10">
            <v>6255</v>
          </cell>
          <cell r="J10">
            <v>5657</v>
          </cell>
          <cell r="K10">
            <v>4562</v>
          </cell>
          <cell r="L10">
            <v>4562</v>
          </cell>
          <cell r="M10">
            <v>3193</v>
          </cell>
          <cell r="N10">
            <v>3193</v>
          </cell>
          <cell r="O10">
            <v>4106</v>
          </cell>
          <cell r="P10">
            <v>4562</v>
          </cell>
          <cell r="Q10">
            <v>6255</v>
          </cell>
          <cell r="R10">
            <v>6255</v>
          </cell>
          <cell r="T10">
            <v>61110</v>
          </cell>
        </row>
        <row r="11">
          <cell r="A11">
            <v>36831</v>
          </cell>
          <cell r="B11" t="str">
            <v>2550</v>
          </cell>
          <cell r="C11" t="str">
            <v>FT-G</v>
          </cell>
          <cell r="D11" t="str">
            <v>Tennessee Gas</v>
          </cell>
          <cell r="E11" t="str">
            <v>Campbellsville</v>
          </cell>
          <cell r="F11">
            <v>37561</v>
          </cell>
          <cell r="G11">
            <v>6255</v>
          </cell>
          <cell r="H11">
            <v>6255</v>
          </cell>
          <cell r="I11">
            <v>6255</v>
          </cell>
          <cell r="J11">
            <v>5657</v>
          </cell>
          <cell r="K11">
            <v>4562</v>
          </cell>
          <cell r="L11">
            <v>3193</v>
          </cell>
          <cell r="M11">
            <v>3193</v>
          </cell>
          <cell r="N11">
            <v>3193</v>
          </cell>
          <cell r="O11">
            <v>4106</v>
          </cell>
          <cell r="P11">
            <v>4562</v>
          </cell>
          <cell r="Q11">
            <v>6255</v>
          </cell>
          <cell r="R11">
            <v>6255</v>
          </cell>
          <cell r="T11">
            <v>59741</v>
          </cell>
        </row>
        <row r="12">
          <cell r="A12">
            <v>43831</v>
          </cell>
        </row>
      </sheetData>
      <sheetData sheetId="26" refreshError="1">
        <row r="9">
          <cell r="A9">
            <v>34274</v>
          </cell>
          <cell r="B9" t="str">
            <v>2550</v>
          </cell>
          <cell r="C9" t="str">
            <v>FT-G</v>
          </cell>
          <cell r="D9" t="str">
            <v>Tennessee Gas</v>
          </cell>
          <cell r="E9" t="str">
            <v>Campbellsville</v>
          </cell>
          <cell r="F9">
            <v>36831</v>
          </cell>
          <cell r="G9">
            <v>495</v>
          </cell>
          <cell r="H9">
            <v>495</v>
          </cell>
          <cell r="I9">
            <v>495</v>
          </cell>
          <cell r="J9">
            <v>411</v>
          </cell>
          <cell r="K9">
            <v>477</v>
          </cell>
          <cell r="L9">
            <v>490</v>
          </cell>
          <cell r="M9">
            <v>496</v>
          </cell>
          <cell r="N9">
            <v>490</v>
          </cell>
          <cell r="O9">
            <v>496</v>
          </cell>
          <cell r="P9">
            <v>404</v>
          </cell>
          <cell r="Q9">
            <v>495</v>
          </cell>
          <cell r="R9">
            <v>495</v>
          </cell>
          <cell r="T9">
            <v>5739</v>
          </cell>
        </row>
        <row r="10">
          <cell r="A10">
            <v>36557</v>
          </cell>
          <cell r="B10" t="str">
            <v>2550</v>
          </cell>
          <cell r="C10" t="str">
            <v>FT-G</v>
          </cell>
          <cell r="D10" t="str">
            <v>Tennessee Gas</v>
          </cell>
          <cell r="E10" t="str">
            <v>Campbellsville</v>
          </cell>
          <cell r="F10">
            <v>36831</v>
          </cell>
          <cell r="G10">
            <v>601</v>
          </cell>
          <cell r="H10">
            <v>601</v>
          </cell>
          <cell r="I10">
            <v>601</v>
          </cell>
          <cell r="J10">
            <v>543</v>
          </cell>
          <cell r="K10">
            <v>438</v>
          </cell>
          <cell r="L10">
            <v>438</v>
          </cell>
          <cell r="M10">
            <v>307</v>
          </cell>
          <cell r="N10">
            <v>307</v>
          </cell>
          <cell r="O10">
            <v>394</v>
          </cell>
          <cell r="P10">
            <v>438</v>
          </cell>
          <cell r="Q10">
            <v>601</v>
          </cell>
          <cell r="R10">
            <v>601</v>
          </cell>
          <cell r="T10">
            <v>5870</v>
          </cell>
        </row>
        <row r="11">
          <cell r="A11">
            <v>36831</v>
          </cell>
          <cell r="B11" t="str">
            <v>2550</v>
          </cell>
          <cell r="C11" t="str">
            <v>FT-G</v>
          </cell>
          <cell r="D11" t="str">
            <v>Tennessee Gas</v>
          </cell>
          <cell r="E11" t="str">
            <v>Campbellsville</v>
          </cell>
          <cell r="F11">
            <v>37561</v>
          </cell>
          <cell r="G11">
            <v>601</v>
          </cell>
          <cell r="H11">
            <v>601</v>
          </cell>
          <cell r="I11">
            <v>601</v>
          </cell>
          <cell r="J11">
            <v>543</v>
          </cell>
          <cell r="K11">
            <v>438</v>
          </cell>
          <cell r="L11">
            <v>307</v>
          </cell>
          <cell r="M11">
            <v>307</v>
          </cell>
          <cell r="N11">
            <v>307</v>
          </cell>
          <cell r="O11">
            <v>394</v>
          </cell>
          <cell r="P11">
            <v>438</v>
          </cell>
          <cell r="Q11">
            <v>601</v>
          </cell>
          <cell r="R11">
            <v>601</v>
          </cell>
          <cell r="T11">
            <v>5739</v>
          </cell>
        </row>
        <row r="12">
          <cell r="A12">
            <v>43831</v>
          </cell>
        </row>
      </sheetData>
      <sheetData sheetId="27" refreshError="1">
        <row r="9">
          <cell r="A9">
            <v>34274</v>
          </cell>
          <cell r="B9" t="str">
            <v>2551</v>
          </cell>
          <cell r="C9" t="str">
            <v>FT-G</v>
          </cell>
          <cell r="D9" t="str">
            <v>Tennessee Gas</v>
          </cell>
          <cell r="E9" t="str">
            <v>Harrodsburg</v>
          </cell>
          <cell r="F9">
            <v>36831</v>
          </cell>
          <cell r="G9">
            <v>5121</v>
          </cell>
          <cell r="H9">
            <v>5121</v>
          </cell>
          <cell r="I9">
            <v>5121</v>
          </cell>
          <cell r="J9">
            <v>4625</v>
          </cell>
          <cell r="K9">
            <v>2713</v>
          </cell>
          <cell r="L9">
            <v>1720</v>
          </cell>
          <cell r="M9">
            <v>1710</v>
          </cell>
          <cell r="N9">
            <v>1720</v>
          </cell>
          <cell r="O9">
            <v>2753</v>
          </cell>
          <cell r="P9">
            <v>4213</v>
          </cell>
          <cell r="Q9">
            <v>5121</v>
          </cell>
          <cell r="R9">
            <v>5121</v>
          </cell>
          <cell r="T9">
            <v>45059</v>
          </cell>
        </row>
        <row r="10">
          <cell r="A10">
            <v>36557</v>
          </cell>
          <cell r="B10" t="str">
            <v>2551</v>
          </cell>
          <cell r="C10" t="str">
            <v>FT-G</v>
          </cell>
          <cell r="D10" t="str">
            <v>Tennessee Gas</v>
          </cell>
          <cell r="E10" t="str">
            <v>Harrodsburg</v>
          </cell>
          <cell r="F10">
            <v>36831</v>
          </cell>
          <cell r="G10">
            <v>5098</v>
          </cell>
          <cell r="H10">
            <v>5098</v>
          </cell>
          <cell r="I10">
            <v>5098</v>
          </cell>
          <cell r="J10">
            <v>4551</v>
          </cell>
          <cell r="K10">
            <v>2731</v>
          </cell>
          <cell r="L10">
            <v>2731</v>
          </cell>
          <cell r="M10">
            <v>1820</v>
          </cell>
          <cell r="N10">
            <v>1820</v>
          </cell>
          <cell r="O10">
            <v>1820</v>
          </cell>
          <cell r="P10">
            <v>1820</v>
          </cell>
          <cell r="Q10">
            <v>5098</v>
          </cell>
          <cell r="R10">
            <v>5098</v>
          </cell>
          <cell r="T10">
            <v>42783</v>
          </cell>
        </row>
        <row r="11">
          <cell r="A11">
            <v>36831</v>
          </cell>
          <cell r="B11" t="str">
            <v>2551</v>
          </cell>
          <cell r="C11" t="str">
            <v>FT-G</v>
          </cell>
          <cell r="D11" t="str">
            <v>Tennessee Gas</v>
          </cell>
          <cell r="E11" t="str">
            <v>Harrodsburg</v>
          </cell>
          <cell r="F11">
            <v>37561</v>
          </cell>
          <cell r="G11">
            <v>5098</v>
          </cell>
          <cell r="H11">
            <v>5098</v>
          </cell>
          <cell r="I11">
            <v>5098</v>
          </cell>
          <cell r="J11">
            <v>4551</v>
          </cell>
          <cell r="K11">
            <v>2731</v>
          </cell>
          <cell r="L11">
            <v>1821</v>
          </cell>
          <cell r="M11">
            <v>1820</v>
          </cell>
          <cell r="N11">
            <v>1820</v>
          </cell>
          <cell r="O11">
            <v>2730</v>
          </cell>
          <cell r="P11">
            <v>4095</v>
          </cell>
          <cell r="Q11">
            <v>5098</v>
          </cell>
          <cell r="R11">
            <v>5098</v>
          </cell>
          <cell r="T11">
            <v>45058</v>
          </cell>
        </row>
        <row r="12">
          <cell r="A12">
            <v>43831</v>
          </cell>
        </row>
      </sheetData>
      <sheetData sheetId="28" refreshError="1">
        <row r="9">
          <cell r="A9">
            <v>34274</v>
          </cell>
          <cell r="B9" t="str">
            <v>2551.1</v>
          </cell>
          <cell r="C9" t="str">
            <v>FT-G</v>
          </cell>
          <cell r="D9" t="str">
            <v>Tennessee Gas</v>
          </cell>
          <cell r="E9" t="str">
            <v>Harrodsburg</v>
          </cell>
          <cell r="F9">
            <v>36831</v>
          </cell>
          <cell r="G9">
            <v>480</v>
          </cell>
          <cell r="H9">
            <v>480</v>
          </cell>
          <cell r="I9">
            <v>480</v>
          </cell>
          <cell r="J9">
            <v>375</v>
          </cell>
          <cell r="K9">
            <v>287</v>
          </cell>
          <cell r="L9">
            <v>280</v>
          </cell>
          <cell r="M9">
            <v>290</v>
          </cell>
          <cell r="N9">
            <v>280</v>
          </cell>
          <cell r="O9">
            <v>247</v>
          </cell>
          <cell r="P9">
            <v>287</v>
          </cell>
          <cell r="Q9">
            <v>480</v>
          </cell>
          <cell r="R9">
            <v>480</v>
          </cell>
          <cell r="T9">
            <v>4446</v>
          </cell>
        </row>
        <row r="10">
          <cell r="A10">
            <v>36557</v>
          </cell>
          <cell r="B10" t="str">
            <v>2551.1</v>
          </cell>
          <cell r="C10" t="str">
            <v>FT-G</v>
          </cell>
          <cell r="D10" t="str">
            <v>Tennessee Gas</v>
          </cell>
          <cell r="E10" t="str">
            <v>Harrodsburg</v>
          </cell>
          <cell r="F10">
            <v>36831</v>
          </cell>
          <cell r="G10">
            <v>503</v>
          </cell>
          <cell r="H10">
            <v>503</v>
          </cell>
          <cell r="I10">
            <v>503</v>
          </cell>
          <cell r="J10">
            <v>449</v>
          </cell>
          <cell r="K10">
            <v>269</v>
          </cell>
          <cell r="L10">
            <v>269</v>
          </cell>
          <cell r="M10">
            <v>180</v>
          </cell>
          <cell r="N10">
            <v>180</v>
          </cell>
          <cell r="O10">
            <v>180</v>
          </cell>
          <cell r="P10">
            <v>180</v>
          </cell>
          <cell r="Q10">
            <v>503</v>
          </cell>
          <cell r="R10">
            <v>503</v>
          </cell>
          <cell r="T10">
            <v>4222</v>
          </cell>
        </row>
        <row r="11">
          <cell r="A11">
            <v>36831</v>
          </cell>
          <cell r="B11" t="str">
            <v>2551.1</v>
          </cell>
          <cell r="C11" t="str">
            <v>FT-G</v>
          </cell>
          <cell r="D11" t="str">
            <v>Tennessee Gas</v>
          </cell>
          <cell r="E11" t="str">
            <v>Harrodsburg</v>
          </cell>
          <cell r="F11">
            <v>37561</v>
          </cell>
          <cell r="G11">
            <v>503</v>
          </cell>
          <cell r="H11">
            <v>503</v>
          </cell>
          <cell r="I11">
            <v>503</v>
          </cell>
          <cell r="J11">
            <v>449</v>
          </cell>
          <cell r="K11">
            <v>269</v>
          </cell>
          <cell r="L11">
            <v>179</v>
          </cell>
          <cell r="M11">
            <v>180</v>
          </cell>
          <cell r="N11">
            <v>180</v>
          </cell>
          <cell r="O11">
            <v>270</v>
          </cell>
          <cell r="P11">
            <v>405</v>
          </cell>
          <cell r="Q11">
            <v>503</v>
          </cell>
          <cell r="R11">
            <v>503</v>
          </cell>
          <cell r="T11">
            <v>4447</v>
          </cell>
        </row>
        <row r="12">
          <cell r="A12">
            <v>43831</v>
          </cell>
        </row>
      </sheetData>
      <sheetData sheetId="29" refreshError="1">
        <row r="9">
          <cell r="A9">
            <v>34274</v>
          </cell>
          <cell r="B9" t="str">
            <v>2385</v>
          </cell>
          <cell r="C9" t="str">
            <v>FT-GS</v>
          </cell>
          <cell r="D9" t="str">
            <v>Tennessee Gas</v>
          </cell>
          <cell r="E9" t="str">
            <v>Greensburg</v>
          </cell>
          <cell r="F9">
            <v>36831</v>
          </cell>
          <cell r="G9">
            <v>8282</v>
          </cell>
          <cell r="H9">
            <v>8282</v>
          </cell>
          <cell r="I9">
            <v>8282</v>
          </cell>
          <cell r="J9">
            <v>8282</v>
          </cell>
          <cell r="K9">
            <v>8282</v>
          </cell>
          <cell r="L9">
            <v>8282</v>
          </cell>
          <cell r="M9">
            <v>8282</v>
          </cell>
          <cell r="N9">
            <v>8282</v>
          </cell>
          <cell r="O9">
            <v>8282</v>
          </cell>
          <cell r="P9">
            <v>8282</v>
          </cell>
          <cell r="Q9">
            <v>8282</v>
          </cell>
          <cell r="R9">
            <v>8282</v>
          </cell>
          <cell r="T9">
            <v>99384</v>
          </cell>
        </row>
        <row r="10">
          <cell r="A10">
            <v>43831</v>
          </cell>
        </row>
      </sheetData>
      <sheetData sheetId="30" refreshError="1"/>
      <sheetData sheetId="31" refreshError="1">
        <row r="10">
          <cell r="A10">
            <v>35370</v>
          </cell>
          <cell r="B10" t="str">
            <v>014573</v>
          </cell>
          <cell r="C10" t="str">
            <v>T-FTS</v>
          </cell>
          <cell r="D10" t="str">
            <v>Trunkline Gas</v>
          </cell>
          <cell r="E10" t="str">
            <v>Paducah</v>
          </cell>
          <cell r="F10">
            <v>35703</v>
          </cell>
          <cell r="G10">
            <v>8000</v>
          </cell>
          <cell r="H10">
            <v>8000</v>
          </cell>
          <cell r="I10">
            <v>8000</v>
          </cell>
          <cell r="J10">
            <v>8000</v>
          </cell>
          <cell r="K10">
            <v>2200</v>
          </cell>
          <cell r="L10">
            <v>2200</v>
          </cell>
          <cell r="M10">
            <v>2200</v>
          </cell>
          <cell r="N10">
            <v>2200</v>
          </cell>
          <cell r="O10">
            <v>2200</v>
          </cell>
          <cell r="P10">
            <v>8000</v>
          </cell>
          <cell r="Q10">
            <v>8000</v>
          </cell>
          <cell r="R10">
            <v>8000</v>
          </cell>
          <cell r="T10">
            <v>67000</v>
          </cell>
        </row>
        <row r="11">
          <cell r="A11">
            <v>35704</v>
          </cell>
          <cell r="B11" t="str">
            <v>014573</v>
          </cell>
          <cell r="C11" t="str">
            <v>T-FTS</v>
          </cell>
          <cell r="D11" t="str">
            <v>Trunkline Gas</v>
          </cell>
          <cell r="E11" t="str">
            <v>Paducah</v>
          </cell>
          <cell r="F11">
            <v>36068</v>
          </cell>
          <cell r="G11">
            <v>8000</v>
          </cell>
          <cell r="H11">
            <v>8000</v>
          </cell>
          <cell r="I11">
            <v>8000</v>
          </cell>
          <cell r="J11">
            <v>8000</v>
          </cell>
          <cell r="K11">
            <v>2200</v>
          </cell>
          <cell r="L11">
            <v>2200</v>
          </cell>
          <cell r="M11">
            <v>2200</v>
          </cell>
          <cell r="N11">
            <v>2200</v>
          </cell>
          <cell r="O11">
            <v>2200</v>
          </cell>
          <cell r="P11">
            <v>8000</v>
          </cell>
          <cell r="Q11">
            <v>8000</v>
          </cell>
          <cell r="R11">
            <v>8000</v>
          </cell>
          <cell r="T11">
            <v>67000</v>
          </cell>
        </row>
        <row r="12">
          <cell r="A12">
            <v>36069</v>
          </cell>
          <cell r="B12" t="str">
            <v>014573</v>
          </cell>
          <cell r="C12" t="str">
            <v>T-FTS</v>
          </cell>
          <cell r="D12" t="str">
            <v>Trunkline Gas</v>
          </cell>
          <cell r="E12" t="str">
            <v>Paducah</v>
          </cell>
          <cell r="F12">
            <v>36433</v>
          </cell>
          <cell r="G12">
            <v>8000</v>
          </cell>
          <cell r="H12">
            <v>8000</v>
          </cell>
          <cell r="I12">
            <v>8000</v>
          </cell>
          <cell r="J12">
            <v>8000</v>
          </cell>
          <cell r="K12">
            <v>2200</v>
          </cell>
          <cell r="L12">
            <v>2200</v>
          </cell>
          <cell r="M12">
            <v>2200</v>
          </cell>
          <cell r="N12">
            <v>2200</v>
          </cell>
          <cell r="O12">
            <v>2200</v>
          </cell>
          <cell r="P12">
            <v>8000</v>
          </cell>
          <cell r="Q12">
            <v>8000</v>
          </cell>
          <cell r="R12">
            <v>8000</v>
          </cell>
          <cell r="T12">
            <v>67000</v>
          </cell>
        </row>
        <row r="13">
          <cell r="A13">
            <v>36434</v>
          </cell>
          <cell r="B13" t="str">
            <v>014573</v>
          </cell>
          <cell r="C13" t="str">
            <v>T-FTS</v>
          </cell>
          <cell r="D13" t="str">
            <v>Trunkline Gas</v>
          </cell>
          <cell r="E13" t="str">
            <v>Paducah</v>
          </cell>
          <cell r="F13">
            <v>36464</v>
          </cell>
          <cell r="G13">
            <v>8000</v>
          </cell>
          <cell r="H13">
            <v>8000</v>
          </cell>
          <cell r="I13">
            <v>8000</v>
          </cell>
          <cell r="J13">
            <v>8000</v>
          </cell>
          <cell r="K13">
            <v>2200</v>
          </cell>
          <cell r="L13">
            <v>2200</v>
          </cell>
          <cell r="M13">
            <v>2200</v>
          </cell>
          <cell r="N13">
            <v>2200</v>
          </cell>
          <cell r="O13">
            <v>2200</v>
          </cell>
          <cell r="P13">
            <v>8000</v>
          </cell>
          <cell r="Q13">
            <v>8000</v>
          </cell>
          <cell r="R13">
            <v>8000</v>
          </cell>
          <cell r="T13">
            <v>67000</v>
          </cell>
        </row>
        <row r="14">
          <cell r="A14">
            <v>36465</v>
          </cell>
          <cell r="B14" t="str">
            <v>014573</v>
          </cell>
          <cell r="C14" t="str">
            <v>T-FTS</v>
          </cell>
          <cell r="D14" t="str">
            <v>Trunkline Gas</v>
          </cell>
          <cell r="E14" t="str">
            <v>Paducah</v>
          </cell>
          <cell r="F14">
            <v>36799</v>
          </cell>
          <cell r="G14">
            <v>11000</v>
          </cell>
          <cell r="H14">
            <v>11000</v>
          </cell>
          <cell r="I14">
            <v>11000</v>
          </cell>
          <cell r="J14">
            <v>11000</v>
          </cell>
          <cell r="K14">
            <v>3025</v>
          </cell>
          <cell r="L14">
            <v>3025</v>
          </cell>
          <cell r="M14">
            <v>3025</v>
          </cell>
          <cell r="N14">
            <v>3025</v>
          </cell>
          <cell r="O14">
            <v>3025</v>
          </cell>
          <cell r="P14">
            <v>11000</v>
          </cell>
          <cell r="Q14">
            <v>11000</v>
          </cell>
          <cell r="R14">
            <v>11000</v>
          </cell>
          <cell r="T14">
            <v>92125</v>
          </cell>
        </row>
        <row r="15">
          <cell r="A15">
            <v>36800</v>
          </cell>
          <cell r="B15" t="str">
            <v>014573</v>
          </cell>
          <cell r="C15" t="str">
            <v>T-FTS</v>
          </cell>
          <cell r="D15" t="str">
            <v>Trunkline Gas</v>
          </cell>
          <cell r="E15" t="str">
            <v>Paducah</v>
          </cell>
          <cell r="F15">
            <v>37164</v>
          </cell>
          <cell r="G15">
            <v>11000</v>
          </cell>
          <cell r="H15">
            <v>11000</v>
          </cell>
          <cell r="I15">
            <v>11000</v>
          </cell>
          <cell r="J15">
            <v>11000</v>
          </cell>
          <cell r="K15">
            <v>3025</v>
          </cell>
          <cell r="L15">
            <v>3025</v>
          </cell>
          <cell r="M15">
            <v>3025</v>
          </cell>
          <cell r="N15">
            <v>3025</v>
          </cell>
          <cell r="O15">
            <v>3025</v>
          </cell>
          <cell r="P15">
            <v>11000</v>
          </cell>
          <cell r="Q15">
            <v>11000</v>
          </cell>
          <cell r="R15">
            <v>11000</v>
          </cell>
          <cell r="T15">
            <v>92125</v>
          </cell>
        </row>
        <row r="16">
          <cell r="A16">
            <v>37165</v>
          </cell>
          <cell r="B16" t="str">
            <v>014573</v>
          </cell>
          <cell r="C16" t="str">
            <v>T-FTS</v>
          </cell>
          <cell r="D16" t="str">
            <v>Trunkline Gas</v>
          </cell>
          <cell r="E16" t="str">
            <v>Paducah</v>
          </cell>
          <cell r="F16">
            <v>37195</v>
          </cell>
          <cell r="G16">
            <v>11000</v>
          </cell>
          <cell r="H16">
            <v>11000</v>
          </cell>
          <cell r="I16">
            <v>11000</v>
          </cell>
          <cell r="J16">
            <v>11000</v>
          </cell>
          <cell r="K16">
            <v>3025</v>
          </cell>
          <cell r="L16">
            <v>3025</v>
          </cell>
          <cell r="M16">
            <v>3025</v>
          </cell>
          <cell r="N16">
            <v>3025</v>
          </cell>
          <cell r="O16">
            <v>3025</v>
          </cell>
          <cell r="P16">
            <v>11000</v>
          </cell>
          <cell r="Q16">
            <v>11000</v>
          </cell>
          <cell r="R16">
            <v>11000</v>
          </cell>
          <cell r="T16">
            <v>92125</v>
          </cell>
        </row>
        <row r="17">
          <cell r="A17">
            <v>37926</v>
          </cell>
          <cell r="B17" t="str">
            <v>014573</v>
          </cell>
          <cell r="C17" t="str">
            <v>T-FTS</v>
          </cell>
          <cell r="D17" t="str">
            <v>Trunkline Gas</v>
          </cell>
          <cell r="E17" t="str">
            <v>Paducah</v>
          </cell>
          <cell r="G17">
            <v>8000</v>
          </cell>
          <cell r="H17">
            <v>8000</v>
          </cell>
          <cell r="I17">
            <v>8000</v>
          </cell>
          <cell r="J17">
            <v>8000</v>
          </cell>
          <cell r="K17">
            <v>2200</v>
          </cell>
          <cell r="L17">
            <v>2200</v>
          </cell>
          <cell r="M17">
            <v>2200</v>
          </cell>
          <cell r="N17">
            <v>2200</v>
          </cell>
          <cell r="O17">
            <v>2200</v>
          </cell>
          <cell r="P17">
            <v>8000</v>
          </cell>
          <cell r="Q17">
            <v>8000</v>
          </cell>
          <cell r="R17">
            <v>8000</v>
          </cell>
          <cell r="T17">
            <v>67000</v>
          </cell>
        </row>
        <row r="18">
          <cell r="A18">
            <v>43831</v>
          </cell>
        </row>
      </sheetData>
      <sheetData sheetId="32" refreshError="1">
        <row r="8">
          <cell r="A8">
            <v>35370</v>
          </cell>
          <cell r="B8">
            <v>0.25800000000000001</v>
          </cell>
          <cell r="C8">
            <v>0.26</v>
          </cell>
          <cell r="D8">
            <v>248000</v>
          </cell>
          <cell r="E8">
            <v>224000</v>
          </cell>
          <cell r="F8">
            <v>248000</v>
          </cell>
          <cell r="G8">
            <v>240000</v>
          </cell>
          <cell r="H8">
            <v>68200</v>
          </cell>
          <cell r="I8">
            <v>66000</v>
          </cell>
          <cell r="J8">
            <v>68200</v>
          </cell>
          <cell r="K8">
            <v>68200</v>
          </cell>
          <cell r="L8">
            <v>66000</v>
          </cell>
          <cell r="M8">
            <v>248000</v>
          </cell>
          <cell r="N8">
            <v>240000</v>
          </cell>
          <cell r="O8">
            <v>248000</v>
          </cell>
          <cell r="P8">
            <v>2032600</v>
          </cell>
          <cell r="Q8">
            <v>562310.80000000005</v>
          </cell>
        </row>
        <row r="9">
          <cell r="A9">
            <v>36557</v>
          </cell>
          <cell r="B9">
            <v>0.26790000000000003</v>
          </cell>
          <cell r="C9">
            <v>0.23</v>
          </cell>
          <cell r="D9">
            <v>248000</v>
          </cell>
          <cell r="E9">
            <v>224000</v>
          </cell>
          <cell r="F9">
            <v>248000</v>
          </cell>
          <cell r="G9">
            <v>240000</v>
          </cell>
          <cell r="H9">
            <v>68200</v>
          </cell>
          <cell r="I9">
            <v>66000</v>
          </cell>
          <cell r="J9">
            <v>68200</v>
          </cell>
          <cell r="K9">
            <v>68200</v>
          </cell>
          <cell r="L9">
            <v>66000</v>
          </cell>
          <cell r="M9">
            <v>248000</v>
          </cell>
          <cell r="N9">
            <v>240000</v>
          </cell>
          <cell r="O9">
            <v>248000</v>
          </cell>
          <cell r="P9">
            <v>2032600</v>
          </cell>
          <cell r="Q9">
            <v>580423.54</v>
          </cell>
        </row>
        <row r="10">
          <cell r="A10">
            <v>36831</v>
          </cell>
          <cell r="B10">
            <v>0.26790000000000003</v>
          </cell>
          <cell r="C10">
            <v>0.2</v>
          </cell>
          <cell r="D10">
            <v>248000</v>
          </cell>
          <cell r="E10">
            <v>224000</v>
          </cell>
          <cell r="F10">
            <v>248000</v>
          </cell>
          <cell r="G10">
            <v>240000</v>
          </cell>
          <cell r="H10">
            <v>68200</v>
          </cell>
          <cell r="I10">
            <v>66000</v>
          </cell>
          <cell r="J10">
            <v>68200</v>
          </cell>
          <cell r="K10">
            <v>68200</v>
          </cell>
          <cell r="L10">
            <v>66000</v>
          </cell>
          <cell r="M10">
            <v>248000</v>
          </cell>
          <cell r="N10">
            <v>240000</v>
          </cell>
          <cell r="O10">
            <v>248000</v>
          </cell>
          <cell r="P10">
            <v>2032600</v>
          </cell>
          <cell r="Q10">
            <v>557933.54</v>
          </cell>
        </row>
        <row r="11">
          <cell r="A11">
            <v>54789</v>
          </cell>
        </row>
      </sheetData>
      <sheetData sheetId="33" refreshError="1"/>
      <sheetData sheetId="34" refreshError="1">
        <row r="1">
          <cell r="A1" t="str">
            <v>Trunkline Gas Rates</v>
          </cell>
        </row>
        <row r="9">
          <cell r="A9">
            <v>35339</v>
          </cell>
          <cell r="B9">
            <v>2.5100000000000001E-2</v>
          </cell>
          <cell r="D9">
            <v>1.9E-3</v>
          </cell>
          <cell r="E9">
            <v>8.8000000000000005E-3</v>
          </cell>
        </row>
        <row r="10">
          <cell r="A10">
            <v>35370</v>
          </cell>
          <cell r="B10">
            <v>2.5100000000000001E-2</v>
          </cell>
          <cell r="D10">
            <v>1.9E-3</v>
          </cell>
          <cell r="E10">
            <v>8.8000000000000005E-3</v>
          </cell>
        </row>
        <row r="11">
          <cell r="A11">
            <v>35521</v>
          </cell>
          <cell r="B11">
            <v>2.5100000000000001E-2</v>
          </cell>
          <cell r="D11">
            <v>1.9E-3</v>
          </cell>
          <cell r="E11">
            <v>8.8000000000000005E-3</v>
          </cell>
          <cell r="F11">
            <v>1.18E-2</v>
          </cell>
        </row>
        <row r="12">
          <cell r="A12">
            <v>36465</v>
          </cell>
          <cell r="B12">
            <v>2.5099999999999997E-2</v>
          </cell>
          <cell r="D12">
            <v>2.2000000000000001E-3</v>
          </cell>
          <cell r="E12">
            <v>7.3000000000000001E-3</v>
          </cell>
          <cell r="F12">
            <v>9.7999999999999997E-3</v>
          </cell>
        </row>
        <row r="13">
          <cell r="A13">
            <v>36831</v>
          </cell>
          <cell r="B13">
            <v>2.5099999999999997E-2</v>
          </cell>
          <cell r="D13">
            <v>2.2000000000000001E-3</v>
          </cell>
          <cell r="E13">
            <v>7.1999999999999998E-3</v>
          </cell>
          <cell r="F13">
            <v>7.6E-3</v>
          </cell>
        </row>
        <row r="14">
          <cell r="A14">
            <v>37043</v>
          </cell>
          <cell r="B14">
            <v>2.5099999999999997E-2</v>
          </cell>
          <cell r="D14">
            <v>2.2000000000000001E-3</v>
          </cell>
          <cell r="E14">
            <v>7.0000000000000001E-3</v>
          </cell>
          <cell r="F14">
            <v>8.2000000000000007E-3</v>
          </cell>
        </row>
        <row r="15">
          <cell r="A15">
            <v>37196</v>
          </cell>
          <cell r="B15">
            <v>2.1299999999999999E-2</v>
          </cell>
          <cell r="D15">
            <v>2.2000000000000001E-3</v>
          </cell>
          <cell r="E15">
            <v>7.0000000000000001E-3</v>
          </cell>
          <cell r="F15">
            <v>8.2000000000000007E-3</v>
          </cell>
        </row>
        <row r="16">
          <cell r="A16">
            <v>37561</v>
          </cell>
          <cell r="B16">
            <v>2.1299999999999999E-2</v>
          </cell>
          <cell r="D16">
            <v>2.0999999999999999E-3</v>
          </cell>
          <cell r="E16">
            <v>5.4999999999999997E-3</v>
          </cell>
          <cell r="F16">
            <v>1.12E-2</v>
          </cell>
        </row>
        <row r="17">
          <cell r="A17">
            <v>37834</v>
          </cell>
          <cell r="B17">
            <v>2.1299999999999999E-2</v>
          </cell>
          <cell r="D17">
            <v>2.0999999999999999E-3</v>
          </cell>
          <cell r="E17">
            <v>4.0000000000000001E-3</v>
          </cell>
          <cell r="F17">
            <v>1.2800000000000001E-2</v>
          </cell>
        </row>
        <row r="18">
          <cell r="A18">
            <v>37926</v>
          </cell>
          <cell r="B18">
            <v>2.1299999999999999E-2</v>
          </cell>
          <cell r="D18">
            <v>2.0999999999999999E-3</v>
          </cell>
          <cell r="E18">
            <v>4.0000000000000001E-3</v>
          </cell>
          <cell r="F18">
            <v>1.32E-2</v>
          </cell>
        </row>
        <row r="19">
          <cell r="A19">
            <v>38108</v>
          </cell>
          <cell r="B19">
            <v>2.1299999999999999E-2</v>
          </cell>
          <cell r="D19">
            <v>2.0999999999999999E-3</v>
          </cell>
          <cell r="E19">
            <v>4.0000000000000001E-3</v>
          </cell>
          <cell r="F19">
            <v>1.11E-2</v>
          </cell>
        </row>
        <row r="20">
          <cell r="A20">
            <v>38200</v>
          </cell>
          <cell r="B20">
            <v>2.1299999999999999E-2</v>
          </cell>
          <cell r="D20">
            <v>2.0999999999999999E-3</v>
          </cell>
          <cell r="E20">
            <v>0</v>
          </cell>
          <cell r="F20">
            <v>1.11E-2</v>
          </cell>
        </row>
        <row r="21">
          <cell r="A21">
            <v>38384</v>
          </cell>
          <cell r="B21">
            <v>2.1299999999999999E-2</v>
          </cell>
          <cell r="D21">
            <v>1.9E-3</v>
          </cell>
          <cell r="E21">
            <v>0</v>
          </cell>
          <cell r="F21">
            <v>1.11E-2</v>
          </cell>
        </row>
        <row r="22">
          <cell r="A22">
            <v>39114</v>
          </cell>
          <cell r="B22">
            <v>2.1299999999999999E-2</v>
          </cell>
          <cell r="D22">
            <v>1.6000000000000001E-3</v>
          </cell>
          <cell r="E22">
            <v>0</v>
          </cell>
          <cell r="F22">
            <v>1.2999999999999999E-3</v>
          </cell>
        </row>
        <row r="23">
          <cell r="A23">
            <v>54789</v>
          </cell>
        </row>
      </sheetData>
      <sheetData sheetId="35" refreshError="1"/>
      <sheetData sheetId="36" refreshError="1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1.0213000000000001</v>
          </cell>
          <cell r="E8">
            <v>8.2000000000000007E-3</v>
          </cell>
          <cell r="F8">
            <v>0.13819999999999999</v>
          </cell>
          <cell r="G8">
            <v>3.4331</v>
          </cell>
          <cell r="H8">
            <v>2.86E-2</v>
          </cell>
          <cell r="I8">
            <v>-0.26279999999999998</v>
          </cell>
          <cell r="K8">
            <v>-0.87129999999999974</v>
          </cell>
          <cell r="L8">
            <v>2.7960000000000003</v>
          </cell>
          <cell r="M8" t="str">
            <v>I</v>
          </cell>
          <cell r="N8" t="str">
            <v>I</v>
          </cell>
          <cell r="O8" t="str">
            <v>R</v>
          </cell>
          <cell r="P8" t="str">
            <v>N</v>
          </cell>
          <cell r="Q8" t="str">
            <v>R</v>
          </cell>
        </row>
        <row r="9">
          <cell r="A9" t="str">
            <v>95-010 A</v>
          </cell>
          <cell r="B9">
            <v>34999</v>
          </cell>
          <cell r="C9">
            <v>1.9764999999999999</v>
          </cell>
          <cell r="D9">
            <v>1.0213000000000001</v>
          </cell>
          <cell r="E9">
            <v>8.2000000000000007E-3</v>
          </cell>
          <cell r="F9">
            <v>0.1231</v>
          </cell>
          <cell r="G9">
            <v>3.4344000000000001</v>
          </cell>
          <cell r="H9">
            <v>-0.16750000000000001</v>
          </cell>
          <cell r="I9">
            <v>-0.26279999999999998</v>
          </cell>
          <cell r="K9">
            <v>-0.73560000000000036</v>
          </cell>
          <cell r="L9">
            <v>3.1290999999999998</v>
          </cell>
          <cell r="M9" t="str">
            <v>I</v>
          </cell>
          <cell r="N9" t="str">
            <v>R</v>
          </cell>
          <cell r="O9" t="str">
            <v>N</v>
          </cell>
          <cell r="P9" t="str">
            <v>N</v>
          </cell>
          <cell r="Q9" t="str">
            <v>I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1.0213000000000001</v>
          </cell>
          <cell r="E10">
            <v>8.2000000000000007E-3</v>
          </cell>
          <cell r="F10">
            <v>7.7499999999999999E-2</v>
          </cell>
          <cell r="G10">
            <v>3.4331</v>
          </cell>
          <cell r="H10">
            <v>-0.16750000000000001</v>
          </cell>
          <cell r="I10">
            <v>-0.21329999999999999</v>
          </cell>
          <cell r="K10">
            <v>-0.75189999999999979</v>
          </cell>
          <cell r="L10">
            <v>3.0620000000000003</v>
          </cell>
          <cell r="M10" t="str">
            <v>R</v>
          </cell>
          <cell r="N10" t="str">
            <v>N</v>
          </cell>
          <cell r="O10" t="str">
            <v>I</v>
          </cell>
          <cell r="P10" t="str">
            <v>N</v>
          </cell>
          <cell r="Q10" t="str">
            <v>R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1.0213000000000001</v>
          </cell>
          <cell r="E11">
            <v>8.2000000000000007E-3</v>
          </cell>
          <cell r="F11">
            <v>7.46E-2</v>
          </cell>
          <cell r="G11">
            <v>3.4331</v>
          </cell>
          <cell r="H11">
            <v>-0.16750000000000001</v>
          </cell>
          <cell r="I11">
            <v>-0.216</v>
          </cell>
          <cell r="K11">
            <v>-0.68209999999999993</v>
          </cell>
          <cell r="L11">
            <v>3.1345000000000001</v>
          </cell>
          <cell r="M11" t="str">
            <v>I</v>
          </cell>
          <cell r="N11" t="str">
            <v>N</v>
          </cell>
          <cell r="O11" t="str">
            <v>R</v>
          </cell>
          <cell r="P11" t="str">
            <v>N</v>
          </cell>
          <cell r="Q11" t="str">
            <v>I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1.0088999999999999</v>
          </cell>
          <cell r="E12">
            <v>8.2000000000000007E-3</v>
          </cell>
          <cell r="F12">
            <v>7.46E-2</v>
          </cell>
          <cell r="G12">
            <v>3.4331</v>
          </cell>
          <cell r="H12">
            <v>-0.16750000000000001</v>
          </cell>
          <cell r="I12">
            <v>-0.216</v>
          </cell>
          <cell r="K12">
            <v>-0.54679999999999995</v>
          </cell>
          <cell r="L12">
            <v>3.2698</v>
          </cell>
          <cell r="M12" t="str">
            <v>I</v>
          </cell>
          <cell r="N12" t="str">
            <v>N</v>
          </cell>
          <cell r="O12" t="str">
            <v>N</v>
          </cell>
          <cell r="P12" t="str">
            <v>N</v>
          </cell>
          <cell r="Q12" t="str">
            <v>I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1.0424</v>
          </cell>
          <cell r="E13">
            <v>0</v>
          </cell>
          <cell r="F13">
            <v>6.3200000000000006E-2</v>
          </cell>
          <cell r="G13">
            <v>3.4331</v>
          </cell>
          <cell r="H13">
            <v>-0.16750000000000001</v>
          </cell>
          <cell r="I13">
            <v>-0.1249</v>
          </cell>
          <cell r="K13">
            <v>-0.11119999999999997</v>
          </cell>
          <cell r="L13">
            <v>3.6143000000000001</v>
          </cell>
          <cell r="M13" t="str">
            <v>I</v>
          </cell>
          <cell r="N13" t="str">
            <v>N</v>
          </cell>
          <cell r="O13" t="str">
            <v>I</v>
          </cell>
          <cell r="P13" t="str">
            <v>N</v>
          </cell>
          <cell r="Q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1.044</v>
          </cell>
          <cell r="E14">
            <v>0</v>
          </cell>
          <cell r="F14">
            <v>6.3200000000000006E-2</v>
          </cell>
          <cell r="G14">
            <v>3.4331</v>
          </cell>
          <cell r="H14">
            <v>-0.16750000000000001</v>
          </cell>
          <cell r="I14">
            <v>-0.1249</v>
          </cell>
          <cell r="K14">
            <v>-0.40839999999999965</v>
          </cell>
          <cell r="L14">
            <v>3.3171000000000004</v>
          </cell>
          <cell r="M14" t="str">
            <v>R</v>
          </cell>
          <cell r="N14" t="str">
            <v>N</v>
          </cell>
          <cell r="O14" t="str">
            <v>N</v>
          </cell>
          <cell r="P14" t="str">
            <v>N</v>
          </cell>
          <cell r="Q14" t="str">
            <v>R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1.0227999999999999</v>
          </cell>
          <cell r="E15">
            <v>0</v>
          </cell>
          <cell r="F15">
            <v>6.6400000000000001E-2</v>
          </cell>
          <cell r="G15">
            <v>3.4331</v>
          </cell>
          <cell r="H15">
            <v>-0.121</v>
          </cell>
          <cell r="I15">
            <v>-9.0499999999999997E-2</v>
          </cell>
          <cell r="K15">
            <v>0.36809999999999965</v>
          </cell>
          <cell r="L15">
            <v>4.0126999999999997</v>
          </cell>
          <cell r="M15" t="str">
            <v>I</v>
          </cell>
          <cell r="N15" t="str">
            <v>I</v>
          </cell>
          <cell r="O15" t="str">
            <v>I</v>
          </cell>
          <cell r="P15" t="str">
            <v>N</v>
          </cell>
          <cell r="Q15" t="str">
            <v>I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0.9073</v>
          </cell>
          <cell r="E16">
            <v>0</v>
          </cell>
          <cell r="F16">
            <v>6.6400000000000001E-2</v>
          </cell>
          <cell r="G16">
            <v>3.4331</v>
          </cell>
          <cell r="H16">
            <v>-0.121</v>
          </cell>
          <cell r="I16">
            <v>-9.0499999999999997E-2</v>
          </cell>
          <cell r="K16">
            <v>0.55069999999999952</v>
          </cell>
          <cell r="L16">
            <v>4.1952999999999996</v>
          </cell>
          <cell r="M16" t="str">
            <v>I</v>
          </cell>
          <cell r="N16" t="str">
            <v>N</v>
          </cell>
          <cell r="O16" t="str">
            <v>N</v>
          </cell>
          <cell r="P16" t="str">
            <v>N</v>
          </cell>
          <cell r="Q16" t="str">
            <v>I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0.86250000000000004</v>
          </cell>
          <cell r="E17">
            <v>0</v>
          </cell>
          <cell r="F17">
            <v>4.2099999999999999E-2</v>
          </cell>
          <cell r="G17">
            <v>3.4331</v>
          </cell>
          <cell r="H17">
            <v>-0.121</v>
          </cell>
          <cell r="I17">
            <v>-0.16889999999999999</v>
          </cell>
          <cell r="K17">
            <v>-7.4399999999999522E-2</v>
          </cell>
          <cell r="L17">
            <v>3.6486000000000005</v>
          </cell>
          <cell r="M17" t="str">
            <v>R</v>
          </cell>
          <cell r="N17" t="str">
            <v>N</v>
          </cell>
          <cell r="O17" t="str">
            <v>R</v>
          </cell>
          <cell r="P17" t="str">
            <v>N</v>
          </cell>
          <cell r="Q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0.85740000000000005</v>
          </cell>
          <cell r="E18">
            <v>0</v>
          </cell>
          <cell r="F18">
            <v>4.3499999999999997E-2</v>
          </cell>
          <cell r="G18">
            <v>3.4331</v>
          </cell>
          <cell r="H18">
            <v>-0.121</v>
          </cell>
          <cell r="I18">
            <v>-0.1172</v>
          </cell>
          <cell r="K18">
            <v>-0.11960000000000018</v>
          </cell>
          <cell r="L18">
            <v>3.5516999999999999</v>
          </cell>
          <cell r="M18" t="str">
            <v>R</v>
          </cell>
          <cell r="N18" t="str">
            <v>N</v>
          </cell>
          <cell r="O18" t="str">
            <v>I</v>
          </cell>
          <cell r="P18" t="str">
            <v>N</v>
          </cell>
          <cell r="Q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0.85519999999999996</v>
          </cell>
          <cell r="E19">
            <v>0</v>
          </cell>
          <cell r="F19">
            <v>4.3499999999999997E-2</v>
          </cell>
          <cell r="G19">
            <v>3.4331</v>
          </cell>
          <cell r="H19">
            <v>-0.121</v>
          </cell>
          <cell r="I19">
            <v>-0.1172</v>
          </cell>
          <cell r="K19">
            <v>8.7599999999999997E-2</v>
          </cell>
          <cell r="L19">
            <v>3.7588999999999997</v>
          </cell>
          <cell r="M19" t="str">
            <v>I</v>
          </cell>
          <cell r="N19" t="str">
            <v>N</v>
          </cell>
          <cell r="O19" t="str">
            <v>N</v>
          </cell>
          <cell r="P19" t="str">
            <v>N</v>
          </cell>
          <cell r="Q19" t="str">
            <v>I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0.88370000000000004</v>
          </cell>
          <cell r="E20">
            <v>0</v>
          </cell>
          <cell r="F20">
            <v>4.7500000000000001E-2</v>
          </cell>
          <cell r="G20">
            <v>3.4331</v>
          </cell>
          <cell r="H20">
            <v>-0.121</v>
          </cell>
          <cell r="I20">
            <v>-8.4899999999999989E-2</v>
          </cell>
          <cell r="K20">
            <v>-0.23140000000000005</v>
          </cell>
          <cell r="L20">
            <v>3.4076</v>
          </cell>
          <cell r="M20" t="str">
            <v>R</v>
          </cell>
          <cell r="N20" t="str">
            <v>N</v>
          </cell>
          <cell r="O20" t="str">
            <v>I</v>
          </cell>
          <cell r="P20" t="str">
            <v>N</v>
          </cell>
          <cell r="Q20" t="str">
            <v>R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0.87540000000000007</v>
          </cell>
          <cell r="E21">
            <v>0</v>
          </cell>
          <cell r="F21">
            <v>4.99E-2</v>
          </cell>
          <cell r="G21">
            <v>3.4331</v>
          </cell>
          <cell r="H21">
            <v>-3.3999999999999998E-3</v>
          </cell>
          <cell r="I21">
            <v>-8.4899999999999989E-2</v>
          </cell>
          <cell r="K21">
            <v>-0.21740000000000001</v>
          </cell>
          <cell r="L21">
            <v>3.3039999999999998</v>
          </cell>
          <cell r="M21" t="str">
            <v>R</v>
          </cell>
          <cell r="N21" t="str">
            <v>I</v>
          </cell>
          <cell r="O21" t="str">
            <v>N</v>
          </cell>
          <cell r="P21" t="str">
            <v>N</v>
          </cell>
          <cell r="Q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0.83779999999999999</v>
          </cell>
          <cell r="E22">
            <v>0</v>
          </cell>
          <cell r="F22">
            <v>4.9799999999999997E-2</v>
          </cell>
          <cell r="G22">
            <v>3.4331</v>
          </cell>
          <cell r="H22">
            <v>-3.3999999999999998E-3</v>
          </cell>
          <cell r="I22">
            <v>-7.8299999999999995E-2</v>
          </cell>
          <cell r="K22">
            <v>-0.19860000000000022</v>
          </cell>
          <cell r="L22">
            <v>3.3161999999999998</v>
          </cell>
          <cell r="M22" t="str">
            <v>I</v>
          </cell>
          <cell r="N22" t="str">
            <v>N</v>
          </cell>
          <cell r="O22" t="str">
            <v>I</v>
          </cell>
          <cell r="P22" t="str">
            <v>N</v>
          </cell>
          <cell r="Q22" t="str">
            <v>I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0.81059999999999999</v>
          </cell>
          <cell r="E23">
            <v>0</v>
          </cell>
          <cell r="F23">
            <v>4.9799999999999997E-2</v>
          </cell>
          <cell r="G23">
            <v>3.4331</v>
          </cell>
          <cell r="H23">
            <v>-3.3999999999999998E-3</v>
          </cell>
          <cell r="I23">
            <v>-7.5600000000000001E-2</v>
          </cell>
          <cell r="K23">
            <v>0.17679999999999979</v>
          </cell>
          <cell r="L23">
            <v>3.6888999999999998</v>
          </cell>
          <cell r="M23" t="str">
            <v>I</v>
          </cell>
          <cell r="N23" t="str">
            <v>N</v>
          </cell>
          <cell r="O23" t="str">
            <v>I</v>
          </cell>
          <cell r="P23" t="str">
            <v>N</v>
          </cell>
          <cell r="Q23" t="str">
            <v>I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0.81059999999999999</v>
          </cell>
          <cell r="E24">
            <v>0</v>
          </cell>
          <cell r="F24">
            <v>6.1899999999999997E-2</v>
          </cell>
          <cell r="G24">
            <v>3.4331</v>
          </cell>
          <cell r="H24">
            <v>-3.3999999999999998E-3</v>
          </cell>
          <cell r="I24">
            <v>-7.5600000000000001E-2</v>
          </cell>
          <cell r="K24">
            <v>0.49269999999999942</v>
          </cell>
          <cell r="L24">
            <v>4.0047999999999995</v>
          </cell>
          <cell r="M24" t="str">
            <v>I</v>
          </cell>
          <cell r="N24" t="str">
            <v>N</v>
          </cell>
          <cell r="O24" t="str">
            <v>N</v>
          </cell>
          <cell r="P24" t="str">
            <v>N</v>
          </cell>
          <cell r="Q24" t="str">
            <v>I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0.81059999999999999</v>
          </cell>
          <cell r="E25">
            <v>0</v>
          </cell>
          <cell r="F25">
            <v>6.1800000000000001E-2</v>
          </cell>
          <cell r="G25">
            <v>3.4331</v>
          </cell>
          <cell r="H25">
            <v>-3.3999999999999998E-3</v>
          </cell>
          <cell r="I25">
            <v>-7.5600000000000001E-2</v>
          </cell>
          <cell r="K25">
            <v>0.54749999999999999</v>
          </cell>
          <cell r="L25">
            <v>4.0595999999999997</v>
          </cell>
          <cell r="M25" t="str">
            <v>I</v>
          </cell>
          <cell r="N25" t="str">
            <v>N</v>
          </cell>
          <cell r="O25" t="str">
            <v>N</v>
          </cell>
          <cell r="P25" t="str">
            <v>N</v>
          </cell>
          <cell r="Q25" t="str">
            <v>I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0.81090000000000007</v>
          </cell>
          <cell r="E26">
            <v>0</v>
          </cell>
          <cell r="F26">
            <v>6.1800000000000001E-2</v>
          </cell>
          <cell r="G26">
            <v>3.4331</v>
          </cell>
          <cell r="H26">
            <v>-3.3999999999999998E-3</v>
          </cell>
          <cell r="I26">
            <v>-7.5600000000000001E-2</v>
          </cell>
          <cell r="K26">
            <v>0.10460000000000021</v>
          </cell>
          <cell r="L26">
            <v>3.6167000000000002</v>
          </cell>
          <cell r="M26" t="str">
            <v>R</v>
          </cell>
          <cell r="N26" t="str">
            <v>N</v>
          </cell>
          <cell r="O26" t="str">
            <v>N</v>
          </cell>
          <cell r="P26" t="str">
            <v>N</v>
          </cell>
          <cell r="Q26" t="str">
            <v>R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0.79519999999999991</v>
          </cell>
          <cell r="E27">
            <v>0</v>
          </cell>
          <cell r="F27">
            <v>6.1800000000000001E-2</v>
          </cell>
          <cell r="G27">
            <v>3.4331</v>
          </cell>
          <cell r="H27">
            <v>9.3799999999999994E-2</v>
          </cell>
          <cell r="I27">
            <v>-7.5600000000000001E-2</v>
          </cell>
          <cell r="K27">
            <v>-0.40630000000000011</v>
          </cell>
          <cell r="L27">
            <v>3.0085999999999999</v>
          </cell>
          <cell r="M27" t="str">
            <v>R</v>
          </cell>
          <cell r="N27" t="str">
            <v>I</v>
          </cell>
          <cell r="O27" t="str">
            <v>N</v>
          </cell>
          <cell r="P27" t="str">
            <v>N</v>
          </cell>
          <cell r="Q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0.79519999999999991</v>
          </cell>
          <cell r="E28">
            <v>0</v>
          </cell>
          <cell r="F28">
            <v>6.1800000000000001E-2</v>
          </cell>
          <cell r="G28">
            <v>3.4331</v>
          </cell>
          <cell r="H28">
            <v>9.3799999999999994E-2</v>
          </cell>
          <cell r="I28">
            <v>-7.5600000000000001E-2</v>
          </cell>
          <cell r="K28">
            <v>-0.57599999999999996</v>
          </cell>
          <cell r="L28">
            <v>2.8388999999999998</v>
          </cell>
          <cell r="M28" t="str">
            <v>R</v>
          </cell>
          <cell r="N28" t="str">
            <v>N</v>
          </cell>
          <cell r="O28" t="str">
            <v>N</v>
          </cell>
          <cell r="P28" t="str">
            <v>N</v>
          </cell>
          <cell r="Q28" t="str">
            <v>R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0.84510000000000007</v>
          </cell>
          <cell r="E29">
            <v>0</v>
          </cell>
          <cell r="F29">
            <v>5.2900000000000003E-2</v>
          </cell>
          <cell r="G29">
            <v>3.4331</v>
          </cell>
          <cell r="H29">
            <v>9.3799999999999994E-2</v>
          </cell>
          <cell r="I29">
            <v>-4.8799999999999996E-2</v>
          </cell>
          <cell r="K29">
            <v>-0.22270000000000006</v>
          </cell>
          <cell r="L29">
            <v>3.1654</v>
          </cell>
          <cell r="M29" t="str">
            <v>I</v>
          </cell>
          <cell r="N29" t="str">
            <v>N</v>
          </cell>
          <cell r="O29" t="str">
            <v>I</v>
          </cell>
          <cell r="P29" t="str">
            <v>N</v>
          </cell>
          <cell r="Q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0.84510000000000007</v>
          </cell>
          <cell r="E30">
            <v>0</v>
          </cell>
          <cell r="F30">
            <v>5.2900000000000003E-2</v>
          </cell>
          <cell r="G30">
            <v>3.4331</v>
          </cell>
          <cell r="H30">
            <v>9.3799999999999994E-2</v>
          </cell>
          <cell r="I30">
            <v>-4.5299999999999993E-2</v>
          </cell>
          <cell r="K30">
            <v>-6.3399999999999887E-2</v>
          </cell>
          <cell r="L30">
            <v>3.3212000000000002</v>
          </cell>
          <cell r="M30" t="str">
            <v>I</v>
          </cell>
          <cell r="N30" t="str">
            <v>N</v>
          </cell>
          <cell r="O30" t="str">
            <v>I</v>
          </cell>
          <cell r="P30" t="str">
            <v>N</v>
          </cell>
          <cell r="Q30" t="str">
            <v>I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0.98599999999999999</v>
          </cell>
          <cell r="E31">
            <v>0</v>
          </cell>
          <cell r="F31">
            <v>5.1999999999999998E-2</v>
          </cell>
          <cell r="G31">
            <v>3.4331</v>
          </cell>
          <cell r="H31">
            <v>9.3799999999999994E-2</v>
          </cell>
          <cell r="I31">
            <v>-4.5299999999999993E-2</v>
          </cell>
          <cell r="K31">
            <v>0.28820000000000001</v>
          </cell>
          <cell r="L31">
            <v>3.6728000000000001</v>
          </cell>
          <cell r="M31" t="str">
            <v>I</v>
          </cell>
          <cell r="N31" t="str">
            <v>N</v>
          </cell>
          <cell r="O31" t="str">
            <v>N</v>
          </cell>
          <cell r="P31" t="str">
            <v>N</v>
          </cell>
          <cell r="Q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0.83379999999999999</v>
          </cell>
          <cell r="E32">
            <v>0</v>
          </cell>
          <cell r="F32">
            <v>5.1999999999999998E-2</v>
          </cell>
          <cell r="G32">
            <v>3.4331</v>
          </cell>
          <cell r="H32">
            <v>9.3799999999999994E-2</v>
          </cell>
          <cell r="I32">
            <v>-4.5299999999999993E-2</v>
          </cell>
          <cell r="K32">
            <v>0.11900000000000001</v>
          </cell>
          <cell r="L32">
            <v>3.5036</v>
          </cell>
          <cell r="M32" t="str">
            <v>R</v>
          </cell>
          <cell r="N32" t="str">
            <v>N</v>
          </cell>
          <cell r="O32" t="str">
            <v>N</v>
          </cell>
          <cell r="P32" t="str">
            <v>N</v>
          </cell>
          <cell r="Q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0.84150000000000003</v>
          </cell>
          <cell r="E33">
            <v>0</v>
          </cell>
          <cell r="F33">
            <v>5.9200000000000003E-2</v>
          </cell>
          <cell r="G33">
            <v>3.4331</v>
          </cell>
          <cell r="H33">
            <v>0.1211</v>
          </cell>
          <cell r="I33">
            <v>-4.5299999999999993E-2</v>
          </cell>
          <cell r="K33">
            <v>0.35640000000000016</v>
          </cell>
          <cell r="L33">
            <v>3.7137000000000002</v>
          </cell>
          <cell r="M33" t="str">
            <v>I</v>
          </cell>
          <cell r="N33" t="str">
            <v>I</v>
          </cell>
          <cell r="O33" t="str">
            <v>N</v>
          </cell>
          <cell r="P33" t="str">
            <v>N</v>
          </cell>
          <cell r="Q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0.84150000000000003</v>
          </cell>
          <cell r="E34">
            <v>0</v>
          </cell>
          <cell r="F34">
            <v>5.9200000000000003E-2</v>
          </cell>
          <cell r="G34">
            <v>3.4331</v>
          </cell>
          <cell r="H34">
            <v>0.1211</v>
          </cell>
          <cell r="I34">
            <v>-5.1899999999999995E-2</v>
          </cell>
          <cell r="K34">
            <v>1.4870000000000001</v>
          </cell>
          <cell r="L34">
            <v>4.8509000000000002</v>
          </cell>
          <cell r="M34" t="str">
            <v>I</v>
          </cell>
          <cell r="N34" t="str">
            <v>N</v>
          </cell>
          <cell r="O34" t="str">
            <v>R</v>
          </cell>
          <cell r="P34" t="str">
            <v>N</v>
          </cell>
          <cell r="Q34" t="str">
            <v>I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0.99509999999999998</v>
          </cell>
          <cell r="E35">
            <v>0</v>
          </cell>
          <cell r="F35">
            <v>5.9200000000000003E-2</v>
          </cell>
          <cell r="G35">
            <v>3.4331</v>
          </cell>
          <cell r="H35">
            <v>0.1211</v>
          </cell>
          <cell r="I35">
            <v>-5.1899999999999995E-2</v>
          </cell>
          <cell r="K35">
            <v>1.6301999999999994</v>
          </cell>
          <cell r="L35">
            <v>4.9940999999999995</v>
          </cell>
          <cell r="M35" t="str">
            <v>I</v>
          </cell>
          <cell r="N35" t="str">
            <v>N</v>
          </cell>
          <cell r="O35" t="str">
            <v>N</v>
          </cell>
          <cell r="P35" t="str">
            <v>N</v>
          </cell>
          <cell r="Q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0.99509999999999998</v>
          </cell>
          <cell r="E36">
            <v>0</v>
          </cell>
          <cell r="F36">
            <v>5.9200000000000003E-2</v>
          </cell>
          <cell r="G36">
            <v>3.4331</v>
          </cell>
          <cell r="H36">
            <v>0.1211</v>
          </cell>
          <cell r="I36">
            <v>-5.1899999999999995E-2</v>
          </cell>
          <cell r="K36">
            <v>0.77419999999999967</v>
          </cell>
          <cell r="L36">
            <v>4.1380999999999997</v>
          </cell>
          <cell r="M36" t="str">
            <v>R</v>
          </cell>
          <cell r="N36" t="str">
            <v>N</v>
          </cell>
          <cell r="O36" t="str">
            <v>N</v>
          </cell>
          <cell r="P36" t="str">
            <v>N</v>
          </cell>
          <cell r="Q36" t="str">
            <v>R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0.99509999999999998</v>
          </cell>
          <cell r="E37">
            <v>0</v>
          </cell>
          <cell r="F37">
            <v>5.9200000000000003E-2</v>
          </cell>
          <cell r="G37">
            <v>3.4331</v>
          </cell>
          <cell r="H37">
            <v>0.1211</v>
          </cell>
          <cell r="I37">
            <v>-5.3499999999999992E-2</v>
          </cell>
          <cell r="K37">
            <v>0.33220000000000016</v>
          </cell>
          <cell r="L37">
            <v>3.6977000000000002</v>
          </cell>
          <cell r="M37" t="str">
            <v>R</v>
          </cell>
          <cell r="N37" t="str">
            <v>N</v>
          </cell>
          <cell r="O37" t="str">
            <v>R</v>
          </cell>
          <cell r="P37" t="str">
            <v>N</v>
          </cell>
          <cell r="Q37" t="str">
            <v>R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0.87449999999999994</v>
          </cell>
          <cell r="E38">
            <v>0</v>
          </cell>
          <cell r="F38">
            <v>3.09E-2</v>
          </cell>
          <cell r="G38">
            <v>3.4331</v>
          </cell>
          <cell r="H38">
            <v>0.1211</v>
          </cell>
          <cell r="I38">
            <v>-5.3499999999999992E-2</v>
          </cell>
          <cell r="K38">
            <v>2.1899999999999933E-2</v>
          </cell>
          <cell r="L38">
            <v>3.3874</v>
          </cell>
          <cell r="M38" t="str">
            <v>R</v>
          </cell>
          <cell r="N38" t="str">
            <v>N</v>
          </cell>
          <cell r="O38" t="str">
            <v>N</v>
          </cell>
          <cell r="P38" t="str">
            <v>N</v>
          </cell>
          <cell r="Q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0.82040000000000002</v>
          </cell>
          <cell r="E39">
            <v>0</v>
          </cell>
          <cell r="F39">
            <v>1.8599999999999998E-2</v>
          </cell>
          <cell r="G39">
            <v>3.4331</v>
          </cell>
          <cell r="H39">
            <v>-0.1147</v>
          </cell>
          <cell r="I39">
            <v>-5.3499999999999992E-2</v>
          </cell>
          <cell r="K39">
            <v>-0.20250000000000001</v>
          </cell>
          <cell r="L39">
            <v>3.3988000000000005</v>
          </cell>
          <cell r="M39" t="str">
            <v>I</v>
          </cell>
          <cell r="N39" t="str">
            <v>R</v>
          </cell>
          <cell r="O39" t="str">
            <v>N</v>
          </cell>
          <cell r="P39" t="str">
            <v>N</v>
          </cell>
          <cell r="Q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0.82040000000000002</v>
          </cell>
          <cell r="E40">
            <v>0</v>
          </cell>
          <cell r="F40">
            <v>1.8599999999999998E-2</v>
          </cell>
          <cell r="G40">
            <v>3.4331</v>
          </cell>
          <cell r="H40">
            <v>-0.1147</v>
          </cell>
          <cell r="I40">
            <v>-5.3499999999999992E-2</v>
          </cell>
          <cell r="K40">
            <v>-2.9699999999999921E-2</v>
          </cell>
          <cell r="L40">
            <v>3.5716000000000001</v>
          </cell>
          <cell r="M40" t="str">
            <v>I</v>
          </cell>
          <cell r="N40" t="str">
            <v>N</v>
          </cell>
          <cell r="O40" t="str">
            <v>N</v>
          </cell>
          <cell r="P40" t="str">
            <v>N</v>
          </cell>
          <cell r="Q40" t="str">
            <v>I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0.82040000000000002</v>
          </cell>
          <cell r="E41">
            <v>0</v>
          </cell>
          <cell r="F41">
            <v>1.8599999999999998E-2</v>
          </cell>
          <cell r="G41">
            <v>3.4331</v>
          </cell>
          <cell r="H41">
            <v>-0.1147</v>
          </cell>
          <cell r="I41">
            <v>-1.9E-3</v>
          </cell>
          <cell r="K41">
            <v>0.18399999999999977</v>
          </cell>
          <cell r="L41">
            <v>3.7336999999999998</v>
          </cell>
          <cell r="M41" t="str">
            <v>I</v>
          </cell>
          <cell r="N41" t="str">
            <v>N</v>
          </cell>
          <cell r="O41" t="str">
            <v>I</v>
          </cell>
          <cell r="P41" t="str">
            <v>N</v>
          </cell>
          <cell r="Q41" t="str">
            <v>I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0.82040000000000002</v>
          </cell>
          <cell r="E42">
            <v>0</v>
          </cell>
          <cell r="F42">
            <v>1.8599999999999998E-2</v>
          </cell>
          <cell r="G42">
            <v>3.4331</v>
          </cell>
          <cell r="H42">
            <v>-0.1147</v>
          </cell>
          <cell r="I42">
            <v>-1.11E-2</v>
          </cell>
          <cell r="K42">
            <v>-8.1300000000000233E-2</v>
          </cell>
          <cell r="L42">
            <v>3.4775999999999998</v>
          </cell>
          <cell r="M42" t="str">
            <v>R</v>
          </cell>
          <cell r="N42" t="str">
            <v>N</v>
          </cell>
          <cell r="O42" t="str">
            <v>R</v>
          </cell>
          <cell r="P42" t="str">
            <v>N</v>
          </cell>
          <cell r="Q42" t="str">
            <v>R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0.82040000000000002</v>
          </cell>
          <cell r="E43">
            <v>0</v>
          </cell>
          <cell r="F43">
            <v>1.8599999999999998E-2</v>
          </cell>
          <cell r="G43">
            <v>3.4331</v>
          </cell>
          <cell r="H43">
            <v>-0.1147</v>
          </cell>
          <cell r="I43">
            <v>-1.11E-2</v>
          </cell>
          <cell r="K43">
            <v>-3.0999999999995198E-3</v>
          </cell>
          <cell r="L43">
            <v>3.5558000000000005</v>
          </cell>
          <cell r="M43" t="str">
            <v>I</v>
          </cell>
          <cell r="N43" t="str">
            <v>N</v>
          </cell>
          <cell r="O43" t="str">
            <v>N</v>
          </cell>
          <cell r="P43" t="str">
            <v>N</v>
          </cell>
          <cell r="Q43" t="str">
            <v>I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0.82040000000000002</v>
          </cell>
          <cell r="E44">
            <v>0</v>
          </cell>
          <cell r="F44">
            <v>1.8599999999999998E-2</v>
          </cell>
          <cell r="G44">
            <v>3.4331</v>
          </cell>
          <cell r="H44">
            <v>-0.1147</v>
          </cell>
          <cell r="I44">
            <v>-1.11E-2</v>
          </cell>
          <cell r="K44">
            <v>-0.3196</v>
          </cell>
          <cell r="L44">
            <v>3.2393000000000001</v>
          </cell>
          <cell r="M44" t="str">
            <v>R</v>
          </cell>
          <cell r="N44" t="str">
            <v>N</v>
          </cell>
          <cell r="O44" t="str">
            <v>N</v>
          </cell>
          <cell r="P44" t="str">
            <v>N</v>
          </cell>
          <cell r="Q44" t="str">
            <v>R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0.82040000000000002</v>
          </cell>
          <cell r="E45">
            <v>0</v>
          </cell>
          <cell r="F45">
            <v>1.8599999999999998E-2</v>
          </cell>
          <cell r="G45">
            <v>3.4331</v>
          </cell>
          <cell r="H45">
            <v>-0.311</v>
          </cell>
          <cell r="I45">
            <v>-2.41E-2</v>
          </cell>
          <cell r="K45">
            <v>-0.52969999999999984</v>
          </cell>
          <cell r="L45">
            <v>3.2385000000000002</v>
          </cell>
          <cell r="M45" t="str">
            <v>R</v>
          </cell>
          <cell r="N45" t="str">
            <v>R</v>
          </cell>
          <cell r="O45" t="str">
            <v>R</v>
          </cell>
          <cell r="P45" t="str">
            <v>N</v>
          </cell>
          <cell r="Q45" t="str">
            <v>R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0.75429999999999997</v>
          </cell>
          <cell r="E46">
            <v>0</v>
          </cell>
          <cell r="F46">
            <v>1.8599999999999998E-2</v>
          </cell>
          <cell r="G46">
            <v>3.4331</v>
          </cell>
          <cell r="H46">
            <v>-0.311</v>
          </cell>
          <cell r="I46">
            <v>-2.41E-2</v>
          </cell>
          <cell r="K46">
            <v>-0.24840000000000001</v>
          </cell>
          <cell r="L46">
            <v>3.5198</v>
          </cell>
          <cell r="M46" t="str">
            <v>I</v>
          </cell>
          <cell r="N46" t="str">
            <v>N</v>
          </cell>
          <cell r="O46" t="str">
            <v>N</v>
          </cell>
          <cell r="P46" t="str">
            <v>N</v>
          </cell>
          <cell r="Q46" t="str">
            <v>I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0.75429999999999997</v>
          </cell>
          <cell r="E47">
            <v>0</v>
          </cell>
          <cell r="F47">
            <v>1.8599999999999998E-2</v>
          </cell>
          <cell r="G47">
            <v>3.4331</v>
          </cell>
          <cell r="H47">
            <v>-0.311</v>
          </cell>
          <cell r="I47">
            <v>-2.41E-2</v>
          </cell>
          <cell r="K47">
            <v>-0.40960000000000002</v>
          </cell>
          <cell r="L47">
            <v>3.3586</v>
          </cell>
          <cell r="M47" t="str">
            <v>R</v>
          </cell>
          <cell r="N47" t="str">
            <v>N</v>
          </cell>
          <cell r="O47" t="str">
            <v>N</v>
          </cell>
          <cell r="P47" t="str">
            <v>N</v>
          </cell>
          <cell r="Q47" t="str">
            <v>R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0.75429999999999997</v>
          </cell>
          <cell r="E48">
            <v>0</v>
          </cell>
          <cell r="F48">
            <v>1.8599999999999998E-2</v>
          </cell>
          <cell r="G48">
            <v>3.4331</v>
          </cell>
          <cell r="H48">
            <v>-0.311</v>
          </cell>
          <cell r="I48">
            <v>-2.41E-2</v>
          </cell>
          <cell r="K48">
            <v>-0.50919999999999965</v>
          </cell>
          <cell r="L48">
            <v>3.2590000000000003</v>
          </cell>
          <cell r="M48" t="str">
            <v>R</v>
          </cell>
          <cell r="N48" t="str">
            <v>N</v>
          </cell>
          <cell r="O48" t="str">
            <v>N</v>
          </cell>
          <cell r="P48" t="str">
            <v>N</v>
          </cell>
          <cell r="Q48" t="str">
            <v>R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0.75429999999999997</v>
          </cell>
          <cell r="E49">
            <v>0</v>
          </cell>
          <cell r="F49">
            <v>1.8599999999999998E-2</v>
          </cell>
          <cell r="G49">
            <v>3.4331</v>
          </cell>
          <cell r="H49">
            <v>-0.311</v>
          </cell>
          <cell r="I49">
            <v>-2.2499999999999999E-2</v>
          </cell>
          <cell r="J49">
            <v>2.47E-2</v>
          </cell>
          <cell r="K49">
            <v>-0.87469999999999959</v>
          </cell>
          <cell r="L49">
            <v>2.8672000000000004</v>
          </cell>
          <cell r="M49" t="str">
            <v>R</v>
          </cell>
          <cell r="N49" t="str">
            <v>N</v>
          </cell>
          <cell r="O49" t="str">
            <v>I</v>
          </cell>
          <cell r="P49" t="str">
            <v>I</v>
          </cell>
          <cell r="Q49" t="str">
            <v>R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0.75429999999999997</v>
          </cell>
          <cell r="E50">
            <v>0</v>
          </cell>
          <cell r="F50">
            <v>1.8599999999999998E-2</v>
          </cell>
          <cell r="G50">
            <v>3.4331</v>
          </cell>
          <cell r="H50">
            <v>-0.311</v>
          </cell>
          <cell r="I50">
            <v>-2.2499999999999999E-2</v>
          </cell>
          <cell r="J50">
            <v>2.47E-2</v>
          </cell>
          <cell r="K50">
            <v>-0.93419999999999948</v>
          </cell>
          <cell r="L50">
            <v>2.8077000000000005</v>
          </cell>
          <cell r="M50" t="str">
            <v>R</v>
          </cell>
          <cell r="N50" t="str">
            <v>N</v>
          </cell>
          <cell r="O50" t="str">
            <v>N</v>
          </cell>
          <cell r="P50" t="str">
            <v>N</v>
          </cell>
          <cell r="Q50" t="str">
            <v>R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0.75429999999999997</v>
          </cell>
          <cell r="E51">
            <v>0</v>
          </cell>
          <cell r="F51">
            <v>1.8599999999999998E-2</v>
          </cell>
          <cell r="G51">
            <v>3.4331</v>
          </cell>
          <cell r="H51">
            <v>-0.18820000000000001</v>
          </cell>
          <cell r="I51">
            <v>-6.54E-2</v>
          </cell>
          <cell r="J51">
            <v>2.47E-2</v>
          </cell>
          <cell r="K51">
            <v>-0.92859999999999998</v>
          </cell>
          <cell r="L51">
            <v>2.7334000000000001</v>
          </cell>
          <cell r="M51" t="str">
            <v>R</v>
          </cell>
          <cell r="N51" t="str">
            <v>I</v>
          </cell>
          <cell r="O51" t="str">
            <v>R</v>
          </cell>
          <cell r="P51" t="str">
            <v>N</v>
          </cell>
          <cell r="Q51" t="str">
            <v>I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0.75429999999999997</v>
          </cell>
          <cell r="E52">
            <v>0</v>
          </cell>
          <cell r="F52">
            <v>1.8599999999999998E-2</v>
          </cell>
          <cell r="G52">
            <v>3.4331</v>
          </cell>
          <cell r="H52">
            <v>-0.18820000000000001</v>
          </cell>
          <cell r="I52">
            <v>-6.54E-2</v>
          </cell>
          <cell r="J52">
            <v>2.47E-2</v>
          </cell>
          <cell r="K52">
            <v>-1.0251999999999999</v>
          </cell>
          <cell r="L52">
            <v>2.6368</v>
          </cell>
          <cell r="M52" t="str">
            <v>R</v>
          </cell>
          <cell r="N52" t="str">
            <v>N</v>
          </cell>
          <cell r="O52" t="str">
            <v>N</v>
          </cell>
          <cell r="P52" t="str">
            <v>N</v>
          </cell>
          <cell r="Q52" t="str">
            <v>R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0.75429999999999997</v>
          </cell>
          <cell r="E53">
            <v>0</v>
          </cell>
          <cell r="F53">
            <v>1.8599999999999998E-2</v>
          </cell>
          <cell r="G53">
            <v>3.4331</v>
          </cell>
          <cell r="H53">
            <v>-0.18820000000000001</v>
          </cell>
          <cell r="I53">
            <v>-6.54E-2</v>
          </cell>
          <cell r="J53">
            <v>2.47E-2</v>
          </cell>
          <cell r="K53">
            <v>-0.60170000000000023</v>
          </cell>
          <cell r="L53">
            <v>3.0602999999999998</v>
          </cell>
          <cell r="M53" t="str">
            <v>I</v>
          </cell>
          <cell r="N53" t="str">
            <v>N</v>
          </cell>
          <cell r="O53" t="str">
            <v>N</v>
          </cell>
          <cell r="P53" t="str">
            <v>N</v>
          </cell>
          <cell r="Q53" t="str">
            <v>I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0.75429999999999997</v>
          </cell>
          <cell r="E54">
            <v>0</v>
          </cell>
          <cell r="F54">
            <v>1.8599999999999998E-2</v>
          </cell>
          <cell r="G54">
            <v>3.4331</v>
          </cell>
          <cell r="H54">
            <v>-0.18820000000000001</v>
          </cell>
          <cell r="I54">
            <v>-5.5899999999999998E-2</v>
          </cell>
          <cell r="J54">
            <v>2.47E-2</v>
          </cell>
          <cell r="K54">
            <v>-0.26919999999999988</v>
          </cell>
          <cell r="L54">
            <v>3.3833000000000002</v>
          </cell>
          <cell r="M54" t="str">
            <v>I</v>
          </cell>
          <cell r="N54" t="str">
            <v>N</v>
          </cell>
          <cell r="O54" t="str">
            <v>I</v>
          </cell>
          <cell r="P54" t="str">
            <v>N</v>
          </cell>
          <cell r="Q54" t="str">
            <v>I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0.75429999999999997</v>
          </cell>
          <cell r="E55">
            <v>0</v>
          </cell>
          <cell r="F55">
            <v>1.8599999999999998E-2</v>
          </cell>
          <cell r="G55">
            <v>3.4331</v>
          </cell>
          <cell r="H55">
            <v>-0.18820000000000001</v>
          </cell>
          <cell r="I55">
            <v>-5.5899999999999998E-2</v>
          </cell>
          <cell r="J55">
            <v>2.47E-2</v>
          </cell>
          <cell r="K55">
            <v>-0.48269999999999968</v>
          </cell>
          <cell r="L55">
            <v>3.1698000000000004</v>
          </cell>
          <cell r="M55" t="str">
            <v>R</v>
          </cell>
          <cell r="N55" t="str">
            <v>N</v>
          </cell>
          <cell r="O55" t="str">
            <v>N</v>
          </cell>
          <cell r="P55" t="str">
            <v>N</v>
          </cell>
          <cell r="Q55" t="str">
            <v>R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0.75429999999999997</v>
          </cell>
          <cell r="E56">
            <v>0</v>
          </cell>
          <cell r="F56">
            <v>1.8599999999999998E-2</v>
          </cell>
          <cell r="G56">
            <v>3.4331</v>
          </cell>
          <cell r="H56">
            <v>-0.18820000000000001</v>
          </cell>
          <cell r="I56">
            <v>-5.5899999999999998E-2</v>
          </cell>
          <cell r="J56">
            <v>2.47E-2</v>
          </cell>
          <cell r="K56">
            <v>-0.49339999999999962</v>
          </cell>
          <cell r="L56">
            <v>3.1591000000000005</v>
          </cell>
          <cell r="M56" t="str">
            <v>R</v>
          </cell>
          <cell r="N56" t="str">
            <v>N</v>
          </cell>
          <cell r="O56" t="str">
            <v>N</v>
          </cell>
          <cell r="P56" t="str">
            <v>N</v>
          </cell>
          <cell r="Q56" t="str">
            <v>R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0.75429999999999997</v>
          </cell>
          <cell r="E57">
            <v>0</v>
          </cell>
          <cell r="F57">
            <v>1.8599999999999998E-2</v>
          </cell>
          <cell r="G57">
            <v>3.4331</v>
          </cell>
          <cell r="H57">
            <v>-0.22389999999999999</v>
          </cell>
          <cell r="I57">
            <v>-4.5200000000000004E-2</v>
          </cell>
          <cell r="J57">
            <v>2.47E-2</v>
          </cell>
          <cell r="K57">
            <v>-0.24169999999999964</v>
          </cell>
          <cell r="L57">
            <v>3.4358000000000004</v>
          </cell>
          <cell r="M57" t="str">
            <v>I</v>
          </cell>
          <cell r="N57" t="str">
            <v>R</v>
          </cell>
          <cell r="O57" t="str">
            <v>I</v>
          </cell>
          <cell r="P57" t="str">
            <v>N</v>
          </cell>
          <cell r="Q57" t="str">
            <v>I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0.76140000000000008</v>
          </cell>
          <cell r="E58">
            <v>0</v>
          </cell>
          <cell r="F58">
            <v>3.0000000000000001E-3</v>
          </cell>
          <cell r="G58">
            <v>3.4331</v>
          </cell>
          <cell r="H58">
            <v>-0.22389999999999999</v>
          </cell>
          <cell r="I58">
            <v>-4.5200000000000004E-2</v>
          </cell>
          <cell r="J58">
            <v>2.47E-2</v>
          </cell>
          <cell r="K58">
            <v>-1.0299999999999809E-2</v>
          </cell>
          <cell r="L58">
            <v>3.6672000000000002</v>
          </cell>
          <cell r="M58" t="str">
            <v>I</v>
          </cell>
          <cell r="N58" t="str">
            <v>N</v>
          </cell>
          <cell r="O58" t="str">
            <v>N</v>
          </cell>
          <cell r="P58" t="str">
            <v>N</v>
          </cell>
          <cell r="Q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0.75679999999999992</v>
          </cell>
          <cell r="E59">
            <v>0</v>
          </cell>
          <cell r="F59">
            <v>3.0000000000000001E-3</v>
          </cell>
          <cell r="G59">
            <v>3.4331</v>
          </cell>
          <cell r="H59">
            <v>-0.22389999999999999</v>
          </cell>
          <cell r="I59">
            <v>-4.5200000000000004E-2</v>
          </cell>
          <cell r="J59">
            <v>2.47E-2</v>
          </cell>
          <cell r="K59">
            <v>2.2400000000000364E-2</v>
          </cell>
          <cell r="L59">
            <v>3.6999000000000004</v>
          </cell>
          <cell r="M59" t="str">
            <v>I</v>
          </cell>
          <cell r="N59" t="str">
            <v>N</v>
          </cell>
          <cell r="O59" t="str">
            <v>N</v>
          </cell>
          <cell r="P59" t="str">
            <v>N</v>
          </cell>
          <cell r="Q59" t="str">
            <v>I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0.75679999999999992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-4.8000000000000001E-2</v>
          </cell>
          <cell r="J60">
            <v>2.47E-2</v>
          </cell>
          <cell r="K60">
            <v>2.9697999999999998</v>
          </cell>
          <cell r="L60">
            <v>3.2169999999999996</v>
          </cell>
          <cell r="M60" t="str">
            <v>R</v>
          </cell>
          <cell r="N60" t="str">
            <v>N</v>
          </cell>
          <cell r="O60" t="str">
            <v>R</v>
          </cell>
          <cell r="P60" t="str">
            <v>N</v>
          </cell>
          <cell r="Q60" t="str">
            <v>I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0.76029999999999998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-4.8000000000000001E-2</v>
          </cell>
          <cell r="J61">
            <v>9.3399999999999997E-2</v>
          </cell>
          <cell r="K61">
            <v>3.1185</v>
          </cell>
          <cell r="L61">
            <v>3.2970000000000002</v>
          </cell>
          <cell r="M61" t="str">
            <v>I</v>
          </cell>
          <cell r="N61" t="str">
            <v>N</v>
          </cell>
          <cell r="O61" t="str">
            <v>N</v>
          </cell>
          <cell r="P61" t="str">
            <v>I</v>
          </cell>
          <cell r="Q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0.76029999999999998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3.3853</v>
          </cell>
          <cell r="L62">
            <v>3.2970000000000002</v>
          </cell>
          <cell r="M62" t="str">
            <v>N</v>
          </cell>
          <cell r="N62" t="str">
            <v>I</v>
          </cell>
          <cell r="O62" t="str">
            <v>I</v>
          </cell>
          <cell r="P62" t="str">
            <v>N</v>
          </cell>
          <cell r="Q62" t="str">
            <v>I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0.76029999999999998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3.6766999999999999</v>
          </cell>
          <cell r="L63">
            <v>3.3382000000000001</v>
          </cell>
          <cell r="M63" t="str">
            <v>I</v>
          </cell>
          <cell r="N63" t="str">
            <v>I</v>
          </cell>
          <cell r="O63" t="str">
            <v>N</v>
          </cell>
          <cell r="P63" t="str">
            <v>N</v>
          </cell>
          <cell r="Q63" t="str">
            <v>I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0.76029999999999998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4.2766000000000002</v>
          </cell>
          <cell r="L64">
            <v>3.9380999999999999</v>
          </cell>
          <cell r="M64" t="str">
            <v>I</v>
          </cell>
          <cell r="N64" t="str">
            <v>N</v>
          </cell>
          <cell r="O64" t="str">
            <v>N</v>
          </cell>
          <cell r="P64" t="str">
            <v>N</v>
          </cell>
          <cell r="Q64" t="str">
            <v>I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0.76029999999999998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5.6981000000000002</v>
          </cell>
          <cell r="L65">
            <v>5.3712999999999997</v>
          </cell>
          <cell r="M65" t="str">
            <v>I</v>
          </cell>
          <cell r="N65" t="str">
            <v>N</v>
          </cell>
          <cell r="O65" t="str">
            <v>R</v>
          </cell>
          <cell r="P65" t="str">
            <v>N</v>
          </cell>
          <cell r="Q65" t="str">
            <v>I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0.76029999999999998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6.3247</v>
          </cell>
          <cell r="L66">
            <v>5.9956000000000005</v>
          </cell>
          <cell r="M66" t="str">
            <v>I</v>
          </cell>
          <cell r="N66" t="str">
            <v>N</v>
          </cell>
          <cell r="O66" t="str">
            <v>I</v>
          </cell>
          <cell r="P66" t="str">
            <v>N</v>
          </cell>
          <cell r="Q66" t="str">
            <v>I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0.9506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7.7404000000000002</v>
          </cell>
          <cell r="L67">
            <v>6.5270999999999999</v>
          </cell>
          <cell r="M67" t="str">
            <v>I</v>
          </cell>
          <cell r="N67" t="str">
            <v>I</v>
          </cell>
          <cell r="O67" t="str">
            <v>N</v>
          </cell>
          <cell r="P67" t="str">
            <v>N</v>
          </cell>
          <cell r="Q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1.2250000000000001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9.3680000000000003</v>
          </cell>
          <cell r="L68">
            <v>8.1851000000000003</v>
          </cell>
          <cell r="M68" t="str">
            <v>I</v>
          </cell>
          <cell r="N68" t="str">
            <v>N</v>
          </cell>
          <cell r="O68" t="str">
            <v>I</v>
          </cell>
          <cell r="P68" t="str">
            <v>R</v>
          </cell>
          <cell r="Q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1.2250000000000001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8.4709000000000003</v>
          </cell>
          <cell r="L69">
            <v>7.2880000000000003</v>
          </cell>
          <cell r="M69" t="str">
            <v>R</v>
          </cell>
          <cell r="N69" t="str">
            <v>N</v>
          </cell>
          <cell r="O69" t="str">
            <v>N</v>
          </cell>
          <cell r="P69" t="str">
            <v>N</v>
          </cell>
          <cell r="Q69" t="str">
            <v>R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1.2250000000000001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8.4170999999999996</v>
          </cell>
          <cell r="L70">
            <v>7.2341999999999995</v>
          </cell>
          <cell r="M70" t="str">
            <v>R</v>
          </cell>
          <cell r="N70" t="str">
            <v>N</v>
          </cell>
          <cell r="O70" t="str">
            <v>N</v>
          </cell>
          <cell r="P70" t="str">
            <v>N</v>
          </cell>
          <cell r="Q70" t="str">
            <v>R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1.0611999999999999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8.3436000000000003</v>
          </cell>
          <cell r="L71">
            <v>6.8740000000000006</v>
          </cell>
          <cell r="M71" t="str">
            <v>R</v>
          </cell>
          <cell r="N71" t="str">
            <v>I</v>
          </cell>
          <cell r="O71" t="str">
            <v>R</v>
          </cell>
          <cell r="P71" t="str">
            <v>N</v>
          </cell>
          <cell r="Q71" t="str">
            <v>R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1.0611999999999999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8.2019000000000002</v>
          </cell>
          <cell r="L72">
            <v>6.7323000000000004</v>
          </cell>
          <cell r="M72" t="str">
            <v>R</v>
          </cell>
          <cell r="N72" t="str">
            <v>N</v>
          </cell>
          <cell r="O72" t="str">
            <v>N</v>
          </cell>
          <cell r="P72" t="str">
            <v>N</v>
          </cell>
          <cell r="Q72" t="str">
            <v>R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1.0611999999999999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7.4484999999999992</v>
          </cell>
          <cell r="L73">
            <v>5.9788999999999994</v>
          </cell>
          <cell r="M73" t="str">
            <v>R</v>
          </cell>
          <cell r="N73" t="str">
            <v>N</v>
          </cell>
          <cell r="O73" t="str">
            <v>N</v>
          </cell>
          <cell r="P73" t="str">
            <v>N</v>
          </cell>
          <cell r="Q73" t="str">
            <v>R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1.0611999999999999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6.8639000000000001</v>
          </cell>
          <cell r="L74">
            <v>5.3826000000000001</v>
          </cell>
          <cell r="M74" t="str">
            <v>R</v>
          </cell>
          <cell r="N74" t="str">
            <v>N</v>
          </cell>
          <cell r="O74" t="str">
            <v>I</v>
          </cell>
          <cell r="P74" t="str">
            <v>N</v>
          </cell>
          <cell r="Q74" t="str">
            <v>R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1.0611999999999999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4.9066000000000001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1.0611999999999999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4.4613999999999994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1.0611999999999999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4.4327000000000005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1.0611999999999999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-1.14E-2</v>
          </cell>
          <cell r="J78">
            <v>2.3699999999999999E-2</v>
          </cell>
          <cell r="K78">
            <v>4.4146999999999998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0.96189999999999998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-0.16690000000000002</v>
          </cell>
          <cell r="J79">
            <v>2.3699999999999999E-2</v>
          </cell>
          <cell r="K79">
            <v>4.8261000000000003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1.0845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-0.16690000000000002</v>
          </cell>
          <cell r="J80">
            <v>7.4700000000000003E-2</v>
          </cell>
          <cell r="K80">
            <v>5.1513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1.0845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-0.16690000000000002</v>
          </cell>
          <cell r="J81">
            <v>7.4700000000000003E-2</v>
          </cell>
          <cell r="K81">
            <v>7.7705000000000002</v>
          </cell>
        </row>
        <row r="82">
          <cell r="A82" t="str">
            <v>2003-00126</v>
          </cell>
          <cell r="B82" t="str">
            <v>05/01/03</v>
          </cell>
          <cell r="C82">
            <v>5.5705</v>
          </cell>
          <cell r="D82">
            <v>1.0845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-0.16690000000000002</v>
          </cell>
          <cell r="J82">
            <v>7.4700000000000003E-2</v>
          </cell>
          <cell r="K82">
            <v>6.7792000000000003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1.0658000000000001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-0.15740000000000001</v>
          </cell>
          <cell r="J83">
            <v>7.4700000000000003E-2</v>
          </cell>
          <cell r="K83">
            <v>7.7881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1.0759000000000001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7.3476999999999997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1.0759000000000001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7.6138999999999992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1.0759000000000001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7.3516999999999992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1.0759000000000001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-5.4000000000000003E-3</v>
          </cell>
          <cell r="J87">
            <v>6.1199999999999997E-2</v>
          </cell>
          <cell r="K87">
            <v>8.2896000000000001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1.0718000000000001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8.2150999999999996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1.0718000000000001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8.2209000000000003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1.0718000000000001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9.5278999999999989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1.0718000000000001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9.4963999999999995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1.0718000000000001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11.433300000000001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1.0718000000000001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11.486199999999998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1.2622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12.373999999999999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1.0571999999999999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9.3487000000000009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1.0571999999999999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8.7180000000000017</v>
          </cell>
          <cell r="L96" t="str">
            <v>Source: Exhibit A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1.0571999999999999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8.7868999999999993</v>
          </cell>
          <cell r="L97" t="str">
            <v>Source: Exhibit A</v>
          </cell>
        </row>
        <row r="98">
          <cell r="A98" t="str">
            <v>End of Database</v>
          </cell>
        </row>
      </sheetData>
      <sheetData sheetId="37" refreshError="1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  <cell r="L7" t="str">
            <v>HLF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0.28760000000000002</v>
          </cell>
          <cell r="E8">
            <v>8.2000000000000007E-3</v>
          </cell>
          <cell r="F8">
            <v>0.13819999999999999</v>
          </cell>
          <cell r="G8">
            <v>2.6513</v>
          </cell>
          <cell r="H8">
            <v>2.86E-2</v>
          </cell>
          <cell r="I8">
            <v>-0.26279999999999998</v>
          </cell>
          <cell r="K8">
            <v>-0.82319999999999993</v>
          </cell>
          <cell r="L8">
            <v>5.5145</v>
          </cell>
          <cell r="M8">
            <v>2.0623</v>
          </cell>
          <cell r="N8" t="str">
            <v>I</v>
          </cell>
          <cell r="O8" t="str">
            <v>I</v>
          </cell>
          <cell r="P8" t="str">
            <v>R</v>
          </cell>
          <cell r="Q8" t="str">
            <v>N</v>
          </cell>
          <cell r="R8" t="str">
            <v>R</v>
          </cell>
          <cell r="S8" t="str">
            <v>I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  <cell r="F9" t="str">
            <v>NA</v>
          </cell>
          <cell r="G9" t="str">
            <v>NA</v>
          </cell>
          <cell r="H9" t="str">
            <v>NA</v>
          </cell>
          <cell r="I9" t="str">
            <v>NA</v>
          </cell>
          <cell r="K9" t="str">
            <v>NA</v>
          </cell>
          <cell r="L9" t="str">
            <v>NA</v>
          </cell>
          <cell r="M9">
            <v>0</v>
          </cell>
          <cell r="N9" t="str">
            <v>R</v>
          </cell>
          <cell r="O9" t="str">
            <v>R</v>
          </cell>
          <cell r="P9" t="str">
            <v>I</v>
          </cell>
          <cell r="Q9" t="str">
            <v>N</v>
          </cell>
          <cell r="R9" t="str">
            <v>I</v>
          </cell>
          <cell r="S9" t="str">
            <v>R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0.28760000000000002</v>
          </cell>
          <cell r="E10">
            <v>8.2000000000000007E-3</v>
          </cell>
          <cell r="F10">
            <v>7.7499999999999999E-2</v>
          </cell>
          <cell r="G10">
            <v>2.6513</v>
          </cell>
          <cell r="H10">
            <v>-0.16750000000000001</v>
          </cell>
          <cell r="I10">
            <v>-0.21329999999999999</v>
          </cell>
          <cell r="K10">
            <v>-0.70379999999999998</v>
          </cell>
          <cell r="L10">
            <v>5.6445999999999996</v>
          </cell>
          <cell r="M10">
            <v>2.3283</v>
          </cell>
          <cell r="N10" t="str">
            <v>I</v>
          </cell>
          <cell r="O10" t="str">
            <v>R</v>
          </cell>
          <cell r="P10" t="str">
            <v>R</v>
          </cell>
          <cell r="Q10" t="str">
            <v>N</v>
          </cell>
          <cell r="R10" t="str">
            <v>R</v>
          </cell>
          <cell r="S10" t="str">
            <v>I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0.28760000000000002</v>
          </cell>
          <cell r="E11">
            <v>8.2000000000000007E-3</v>
          </cell>
          <cell r="F11">
            <v>7.46E-2</v>
          </cell>
          <cell r="G11">
            <v>2.6513</v>
          </cell>
          <cell r="H11">
            <v>-0.16750000000000001</v>
          </cell>
          <cell r="I11">
            <v>-0.216</v>
          </cell>
          <cell r="K11">
            <v>-0.63399999999999967</v>
          </cell>
          <cell r="L11">
            <v>5.6445999999999996</v>
          </cell>
          <cell r="M11">
            <v>2.4008000000000003</v>
          </cell>
          <cell r="N11" t="str">
            <v>I</v>
          </cell>
          <cell r="O11" t="str">
            <v>N</v>
          </cell>
          <cell r="P11" t="str">
            <v>R</v>
          </cell>
          <cell r="Q11" t="str">
            <v>N</v>
          </cell>
          <cell r="R11" t="str">
            <v>I</v>
          </cell>
          <cell r="S11" t="str">
            <v>N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0.28410000000000002</v>
          </cell>
          <cell r="E12">
            <v>8.2000000000000007E-3</v>
          </cell>
          <cell r="F12">
            <v>7.46E-2</v>
          </cell>
          <cell r="G12">
            <v>2.6513</v>
          </cell>
          <cell r="H12">
            <v>-0.16750000000000001</v>
          </cell>
          <cell r="I12">
            <v>-0.216</v>
          </cell>
          <cell r="K12">
            <v>-0.48980000000000007</v>
          </cell>
          <cell r="L12">
            <v>5.5761000000000003</v>
          </cell>
          <cell r="M12">
            <v>2.5449999999999999</v>
          </cell>
          <cell r="N12" t="str">
            <v>I</v>
          </cell>
          <cell r="O12" t="str">
            <v>N</v>
          </cell>
          <cell r="P12" t="str">
            <v>N</v>
          </cell>
          <cell r="Q12" t="str">
            <v>N</v>
          </cell>
          <cell r="R12" t="str">
            <v>I</v>
          </cell>
          <cell r="S12" t="str">
            <v>R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0.28820000000000001</v>
          </cell>
          <cell r="E13">
            <v>0</v>
          </cell>
          <cell r="F13">
            <v>6.3200000000000006E-2</v>
          </cell>
          <cell r="G13">
            <v>2.6513</v>
          </cell>
          <cell r="H13">
            <v>-0.16750000000000001</v>
          </cell>
          <cell r="I13">
            <v>-0.1249</v>
          </cell>
          <cell r="K13">
            <v>-8.3599999999999897E-2</v>
          </cell>
          <cell r="L13">
            <v>5.6570999999999998</v>
          </cell>
          <cell r="M13">
            <v>2.8601000000000001</v>
          </cell>
          <cell r="N13" t="str">
            <v>I</v>
          </cell>
          <cell r="O13" t="str">
            <v>N</v>
          </cell>
          <cell r="P13" t="str">
            <v>I</v>
          </cell>
          <cell r="Q13" t="str">
            <v>N</v>
          </cell>
          <cell r="R13" t="str">
            <v>I</v>
          </cell>
          <cell r="S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0.28870000000000001</v>
          </cell>
          <cell r="E14">
            <v>0</v>
          </cell>
          <cell r="F14">
            <v>6.3200000000000006E-2</v>
          </cell>
          <cell r="G14">
            <v>2.6513</v>
          </cell>
          <cell r="H14">
            <v>-0.16750000000000001</v>
          </cell>
          <cell r="I14">
            <v>-0.1249</v>
          </cell>
          <cell r="K14">
            <v>-0.38189999999999968</v>
          </cell>
          <cell r="L14">
            <v>5.6666999999999996</v>
          </cell>
          <cell r="M14">
            <v>2.5618000000000003</v>
          </cell>
          <cell r="N14" t="str">
            <v>R</v>
          </cell>
          <cell r="O14" t="str">
            <v>N</v>
          </cell>
          <cell r="P14" t="str">
            <v>N</v>
          </cell>
          <cell r="Q14" t="str">
            <v>N</v>
          </cell>
          <cell r="R14" t="str">
            <v>R</v>
          </cell>
          <cell r="S14" t="str">
            <v>I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0.27360000000000001</v>
          </cell>
          <cell r="E15">
            <v>0</v>
          </cell>
          <cell r="F15">
            <v>6.6400000000000001E-2</v>
          </cell>
          <cell r="G15">
            <v>2.6513</v>
          </cell>
          <cell r="H15">
            <v>-0.121</v>
          </cell>
          <cell r="I15">
            <v>-9.0499999999999997E-2</v>
          </cell>
          <cell r="K15">
            <v>0.40070000000000006</v>
          </cell>
          <cell r="L15">
            <v>5.5183</v>
          </cell>
          <cell r="M15">
            <v>3.2635000000000001</v>
          </cell>
          <cell r="N15" t="str">
            <v>I</v>
          </cell>
          <cell r="O15" t="str">
            <v>I</v>
          </cell>
          <cell r="P15" t="str">
            <v>I</v>
          </cell>
          <cell r="Q15" t="str">
            <v>N</v>
          </cell>
          <cell r="R15" t="str">
            <v>I</v>
          </cell>
          <cell r="S15" t="str">
            <v>R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0.2432</v>
          </cell>
          <cell r="E16">
            <v>0</v>
          </cell>
          <cell r="F16">
            <v>6.6400000000000001E-2</v>
          </cell>
          <cell r="G16">
            <v>2.6513</v>
          </cell>
          <cell r="H16">
            <v>-0.121</v>
          </cell>
          <cell r="I16">
            <v>-9.0499999999999997E-2</v>
          </cell>
          <cell r="K16">
            <v>0.66839999999999966</v>
          </cell>
          <cell r="L16">
            <v>4.9048999999999996</v>
          </cell>
          <cell r="M16">
            <v>3.5311999999999997</v>
          </cell>
          <cell r="N16" t="str">
            <v>I</v>
          </cell>
          <cell r="O16" t="str">
            <v>N</v>
          </cell>
          <cell r="P16" t="str">
            <v>N</v>
          </cell>
          <cell r="Q16" t="str">
            <v>N</v>
          </cell>
          <cell r="R16" t="str">
            <v>I</v>
          </cell>
          <cell r="S16" t="str">
            <v>R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0.22789999999999999</v>
          </cell>
          <cell r="E17">
            <v>0</v>
          </cell>
          <cell r="F17">
            <v>4.2099999999999999E-2</v>
          </cell>
          <cell r="G17">
            <v>3.4331</v>
          </cell>
          <cell r="H17">
            <v>-0.121</v>
          </cell>
          <cell r="I17">
            <v>-0.16889999999999999</v>
          </cell>
          <cell r="K17">
            <v>-0.70899999999999985</v>
          </cell>
          <cell r="L17">
            <v>4.5968999999999998</v>
          </cell>
          <cell r="M17">
            <v>3.0140000000000002</v>
          </cell>
          <cell r="N17" t="str">
            <v>R</v>
          </cell>
          <cell r="O17" t="str">
            <v>N</v>
          </cell>
          <cell r="P17" t="str">
            <v>R</v>
          </cell>
          <cell r="Q17" t="str">
            <v>N</v>
          </cell>
          <cell r="R17" t="str">
            <v>R</v>
          </cell>
          <cell r="S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0.2266</v>
          </cell>
          <cell r="E18">
            <v>0</v>
          </cell>
          <cell r="F18">
            <v>4.3499999999999997E-2</v>
          </cell>
          <cell r="G18">
            <v>3.4331</v>
          </cell>
          <cell r="H18">
            <v>-0.121</v>
          </cell>
          <cell r="I18">
            <v>-0.1172</v>
          </cell>
          <cell r="K18">
            <v>-0.7504000000000004</v>
          </cell>
          <cell r="L18">
            <v>4.5693999999999999</v>
          </cell>
          <cell r="M18">
            <v>2.9208999999999996</v>
          </cell>
          <cell r="N18" t="str">
            <v>R</v>
          </cell>
          <cell r="O18" t="str">
            <v>N</v>
          </cell>
          <cell r="P18" t="str">
            <v>I</v>
          </cell>
          <cell r="Q18" t="str">
            <v>N</v>
          </cell>
          <cell r="R18" t="str">
            <v>R</v>
          </cell>
          <cell r="S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0.22600000000000001</v>
          </cell>
          <cell r="E19">
            <v>0</v>
          </cell>
          <cell r="F19">
            <v>4.3499999999999997E-2</v>
          </cell>
          <cell r="G19">
            <v>3.4331</v>
          </cell>
          <cell r="H19">
            <v>-0.121</v>
          </cell>
          <cell r="I19">
            <v>-0.1172</v>
          </cell>
          <cell r="K19">
            <v>-0.5416000000000003</v>
          </cell>
          <cell r="L19">
            <v>4.5575000000000001</v>
          </cell>
          <cell r="M19">
            <v>3.1296999999999997</v>
          </cell>
          <cell r="N19" t="str">
            <v>I</v>
          </cell>
          <cell r="O19" t="str">
            <v>N</v>
          </cell>
          <cell r="P19" t="str">
            <v>N</v>
          </cell>
          <cell r="Q19" t="str">
            <v>N</v>
          </cell>
          <cell r="R19" t="str">
            <v>I</v>
          </cell>
          <cell r="S19" t="str">
            <v>R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0.23350000000000001</v>
          </cell>
          <cell r="E20">
            <v>0</v>
          </cell>
          <cell r="F20">
            <v>4.7500000000000001E-2</v>
          </cell>
          <cell r="G20">
            <v>3.4331</v>
          </cell>
          <cell r="H20">
            <v>-0.121</v>
          </cell>
          <cell r="I20">
            <v>-8.4899999999999989E-2</v>
          </cell>
          <cell r="K20">
            <v>-0.88160000000000038</v>
          </cell>
          <cell r="L20">
            <v>4.7096</v>
          </cell>
          <cell r="M20">
            <v>2.7573999999999996</v>
          </cell>
          <cell r="N20" t="str">
            <v>R</v>
          </cell>
          <cell r="O20" t="str">
            <v>N</v>
          </cell>
          <cell r="P20" t="str">
            <v>I</v>
          </cell>
          <cell r="Q20" t="str">
            <v>N</v>
          </cell>
          <cell r="R20" t="str">
            <v>R</v>
          </cell>
          <cell r="S20" t="str">
            <v>I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0.2336</v>
          </cell>
          <cell r="E21">
            <v>0</v>
          </cell>
          <cell r="F21">
            <v>4.99E-2</v>
          </cell>
          <cell r="G21">
            <v>3.4331</v>
          </cell>
          <cell r="H21">
            <v>-3.3999999999999998E-3</v>
          </cell>
          <cell r="I21">
            <v>-8.4900000000000003E-2</v>
          </cell>
          <cell r="K21">
            <v>-0.85919999999999996</v>
          </cell>
          <cell r="L21">
            <v>4.7243000000000004</v>
          </cell>
          <cell r="M21">
            <v>2.6621999999999999</v>
          </cell>
          <cell r="N21" t="str">
            <v>R</v>
          </cell>
          <cell r="O21" t="str">
            <v>I</v>
          </cell>
          <cell r="P21" t="str">
            <v>N</v>
          </cell>
          <cell r="Q21" t="str">
            <v>N</v>
          </cell>
          <cell r="R21" t="str">
            <v>I</v>
          </cell>
          <cell r="S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0.22359999999999999</v>
          </cell>
          <cell r="E22">
            <v>0</v>
          </cell>
          <cell r="F22">
            <v>4.9799999999999997E-2</v>
          </cell>
          <cell r="G22">
            <v>3.4331</v>
          </cell>
          <cell r="H22">
            <v>-3.3999999999999998E-3</v>
          </cell>
          <cell r="I22">
            <v>-7.8299999999999995E-2</v>
          </cell>
          <cell r="K22">
            <v>-0.81280000000000052</v>
          </cell>
          <cell r="L22">
            <v>4.5213999999999999</v>
          </cell>
          <cell r="M22">
            <v>2.7019999999999995</v>
          </cell>
          <cell r="N22" t="str">
            <v>I</v>
          </cell>
          <cell r="O22" t="str">
            <v>N</v>
          </cell>
          <cell r="P22" t="str">
            <v>I</v>
          </cell>
          <cell r="Q22" t="str">
            <v>N</v>
          </cell>
          <cell r="R22" t="str">
            <v>I</v>
          </cell>
          <cell r="S22" t="str">
            <v>R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0.21629999999999999</v>
          </cell>
          <cell r="E23">
            <v>0</v>
          </cell>
          <cell r="F23">
            <v>4.9799999999999997E-2</v>
          </cell>
          <cell r="G23">
            <v>3.4331</v>
          </cell>
          <cell r="H23">
            <v>-3.3999999999999998E-3</v>
          </cell>
          <cell r="I23">
            <v>-7.5600000000000001E-2</v>
          </cell>
          <cell r="K23">
            <v>-0.41749999999999998</v>
          </cell>
          <cell r="L23">
            <v>4.375</v>
          </cell>
          <cell r="M23">
            <v>3.0945999999999998</v>
          </cell>
          <cell r="N23" t="str">
            <v>I</v>
          </cell>
          <cell r="O23" t="str">
            <v>N</v>
          </cell>
          <cell r="P23" t="str">
            <v>I</v>
          </cell>
          <cell r="Q23" t="str">
            <v>N</v>
          </cell>
          <cell r="R23" t="str">
            <v>I</v>
          </cell>
          <cell r="S23" t="str">
            <v>R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0.21629999999999999</v>
          </cell>
          <cell r="E24">
            <v>0</v>
          </cell>
          <cell r="F24">
            <v>6.1899999999999997E-2</v>
          </cell>
          <cell r="G24">
            <v>3.4331</v>
          </cell>
          <cell r="H24">
            <v>-3.3999999999999998E-3</v>
          </cell>
          <cell r="I24">
            <v>-7.5600000000000001E-2</v>
          </cell>
          <cell r="K24">
            <v>-0.10160000000000018</v>
          </cell>
          <cell r="L24">
            <v>4.375</v>
          </cell>
          <cell r="M24">
            <v>3.4104999999999999</v>
          </cell>
          <cell r="N24" t="str">
            <v>I</v>
          </cell>
          <cell r="O24" t="str">
            <v>N</v>
          </cell>
          <cell r="P24" t="str">
            <v>N</v>
          </cell>
          <cell r="Q24" t="str">
            <v>N</v>
          </cell>
          <cell r="R24" t="str">
            <v>I</v>
          </cell>
          <cell r="S24" t="str">
            <v>N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0.21629999999999999</v>
          </cell>
          <cell r="E25">
            <v>0</v>
          </cell>
          <cell r="F25">
            <v>6.1800000000000001E-2</v>
          </cell>
          <cell r="G25">
            <v>3.4331</v>
          </cell>
          <cell r="H25">
            <v>-3.3999999999999998E-3</v>
          </cell>
          <cell r="I25">
            <v>-7.5600000000000001E-2</v>
          </cell>
          <cell r="K25">
            <v>-4.6800000000000438E-2</v>
          </cell>
          <cell r="L25">
            <v>4.375</v>
          </cell>
          <cell r="M25">
            <v>3.4652999999999996</v>
          </cell>
          <cell r="N25" t="str">
            <v>I</v>
          </cell>
          <cell r="O25" t="str">
            <v>N</v>
          </cell>
          <cell r="P25" t="str">
            <v>N</v>
          </cell>
          <cell r="Q25" t="str">
            <v>N</v>
          </cell>
          <cell r="R25" t="str">
            <v>I</v>
          </cell>
          <cell r="S25" t="str">
            <v>N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0.21640000000000001</v>
          </cell>
          <cell r="E26">
            <v>0</v>
          </cell>
          <cell r="F26">
            <v>6.1800000000000001E-2</v>
          </cell>
          <cell r="G26">
            <v>3.4331</v>
          </cell>
          <cell r="H26">
            <v>-3.3999999999999998E-3</v>
          </cell>
          <cell r="I26">
            <v>-7.5600000000000001E-2</v>
          </cell>
          <cell r="K26">
            <v>-0.48989999999999984</v>
          </cell>
          <cell r="L26">
            <v>4.3760000000000003</v>
          </cell>
          <cell r="M26">
            <v>3.0222000000000002</v>
          </cell>
          <cell r="N26" t="str">
            <v>R</v>
          </cell>
          <cell r="O26" t="str">
            <v>N</v>
          </cell>
          <cell r="P26" t="str">
            <v>N</v>
          </cell>
          <cell r="Q26" t="str">
            <v>N</v>
          </cell>
          <cell r="R26" t="str">
            <v>R</v>
          </cell>
          <cell r="S26" t="str">
            <v>I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0.2122</v>
          </cell>
          <cell r="E27">
            <v>0</v>
          </cell>
          <cell r="F27">
            <v>6.1800000000000001E-2</v>
          </cell>
          <cell r="G27">
            <v>3.4331</v>
          </cell>
          <cell r="H27">
            <v>9.3799999999999994E-2</v>
          </cell>
          <cell r="I27">
            <v>-7.5600000000000001E-2</v>
          </cell>
          <cell r="K27">
            <v>-0.98929999999999985</v>
          </cell>
          <cell r="L27">
            <v>4.2912999999999997</v>
          </cell>
          <cell r="M27">
            <v>2.4256000000000002</v>
          </cell>
          <cell r="N27" t="str">
            <v>R</v>
          </cell>
          <cell r="O27" t="str">
            <v>I</v>
          </cell>
          <cell r="P27" t="str">
            <v>N</v>
          </cell>
          <cell r="Q27" t="str">
            <v>N</v>
          </cell>
          <cell r="R27" t="str">
            <v>R</v>
          </cell>
          <cell r="S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0.2122</v>
          </cell>
          <cell r="E28">
            <v>0</v>
          </cell>
          <cell r="F28">
            <v>6.1800000000000001E-2</v>
          </cell>
          <cell r="G28">
            <v>3.4331</v>
          </cell>
          <cell r="H28">
            <v>9.3799999999999994E-2</v>
          </cell>
          <cell r="I28">
            <v>-7.5600000000000001E-2</v>
          </cell>
          <cell r="K28">
            <v>-1.159</v>
          </cell>
          <cell r="L28">
            <v>4.2912999999999997</v>
          </cell>
          <cell r="M28">
            <v>2.2559</v>
          </cell>
          <cell r="N28" t="str">
            <v>R</v>
          </cell>
          <cell r="O28" t="str">
            <v>N</v>
          </cell>
          <cell r="P28" t="str">
            <v>N</v>
          </cell>
          <cell r="Q28" t="str">
            <v>N</v>
          </cell>
          <cell r="R28" t="str">
            <v>R</v>
          </cell>
          <cell r="S28" t="str">
            <v>N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0.22550000000000001</v>
          </cell>
          <cell r="E29">
            <v>0</v>
          </cell>
          <cell r="F29">
            <v>5.2900000000000003E-2</v>
          </cell>
          <cell r="G29">
            <v>3.4331</v>
          </cell>
          <cell r="H29">
            <v>9.3799999999999994E-2</v>
          </cell>
          <cell r="I29">
            <v>-4.8799999999999996E-2</v>
          </cell>
          <cell r="K29">
            <v>-0.84230000000000016</v>
          </cell>
          <cell r="L29">
            <v>4.5613000000000001</v>
          </cell>
          <cell r="M29">
            <v>2.5457999999999998</v>
          </cell>
          <cell r="N29" t="str">
            <v>I</v>
          </cell>
          <cell r="O29" t="str">
            <v>N</v>
          </cell>
          <cell r="P29" t="str">
            <v>I</v>
          </cell>
          <cell r="Q29" t="str">
            <v>N</v>
          </cell>
          <cell r="R29" t="str">
            <v>I</v>
          </cell>
          <cell r="S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0.22550000000000001</v>
          </cell>
          <cell r="E30">
            <v>0</v>
          </cell>
          <cell r="F30">
            <v>5.2900000000000003E-2</v>
          </cell>
          <cell r="G30">
            <v>3.4331</v>
          </cell>
          <cell r="H30">
            <v>9.3799999999999994E-2</v>
          </cell>
          <cell r="I30">
            <v>-4.5299999999999993E-2</v>
          </cell>
          <cell r="K30">
            <v>-0.68300000000000005</v>
          </cell>
          <cell r="L30">
            <v>4.5613000000000001</v>
          </cell>
          <cell r="M30">
            <v>2.7016</v>
          </cell>
          <cell r="N30" t="str">
            <v>I</v>
          </cell>
          <cell r="O30" t="str">
            <v>N</v>
          </cell>
          <cell r="P30" t="str">
            <v>I</v>
          </cell>
          <cell r="Q30" t="str">
            <v>N</v>
          </cell>
          <cell r="R30" t="str">
            <v>I</v>
          </cell>
          <cell r="S30" t="str">
            <v>N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0.2631</v>
          </cell>
          <cell r="E31">
            <v>0</v>
          </cell>
          <cell r="F31">
            <v>5.1999999999999998E-2</v>
          </cell>
          <cell r="G31">
            <v>3.4331</v>
          </cell>
          <cell r="H31">
            <v>9.3799999999999994E-2</v>
          </cell>
          <cell r="I31">
            <v>-4.5299999999999993E-2</v>
          </cell>
          <cell r="K31">
            <v>-0.43470000000000009</v>
          </cell>
          <cell r="L31">
            <v>5.3216000000000001</v>
          </cell>
          <cell r="M31">
            <v>2.9499</v>
          </cell>
          <cell r="N31" t="str">
            <v>I</v>
          </cell>
          <cell r="O31" t="str">
            <v>N</v>
          </cell>
          <cell r="P31" t="str">
            <v>N</v>
          </cell>
          <cell r="Q31" t="str">
            <v>N</v>
          </cell>
          <cell r="R31" t="str">
            <v>I</v>
          </cell>
          <cell r="S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0.2225</v>
          </cell>
          <cell r="E32">
            <v>0</v>
          </cell>
          <cell r="F32">
            <v>5.1999999999999998E-2</v>
          </cell>
          <cell r="G32">
            <v>3.4331</v>
          </cell>
          <cell r="H32">
            <v>9.3799999999999994E-2</v>
          </cell>
          <cell r="I32">
            <v>-4.5299999999999993E-2</v>
          </cell>
          <cell r="K32">
            <v>-0.49229999999999996</v>
          </cell>
          <cell r="L32">
            <v>4.5003000000000002</v>
          </cell>
          <cell r="M32">
            <v>2.8923000000000001</v>
          </cell>
          <cell r="N32" t="str">
            <v>R</v>
          </cell>
          <cell r="O32" t="str">
            <v>N</v>
          </cell>
          <cell r="P32" t="str">
            <v>N</v>
          </cell>
          <cell r="Q32" t="str">
            <v>N</v>
          </cell>
          <cell r="R32" t="str">
            <v>R</v>
          </cell>
          <cell r="S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0.2225</v>
          </cell>
          <cell r="E33">
            <v>0</v>
          </cell>
          <cell r="F33">
            <v>5.9200000000000003E-2</v>
          </cell>
          <cell r="G33">
            <v>3.4331</v>
          </cell>
          <cell r="H33">
            <v>0.1211</v>
          </cell>
          <cell r="I33">
            <v>-4.5299999999999993E-2</v>
          </cell>
          <cell r="K33">
            <v>-0.26259999999999961</v>
          </cell>
          <cell r="L33">
            <v>4.7756999999999996</v>
          </cell>
          <cell r="M33">
            <v>3.0947000000000005</v>
          </cell>
          <cell r="N33" t="str">
            <v>I</v>
          </cell>
          <cell r="O33" t="str">
            <v>I</v>
          </cell>
          <cell r="P33" t="str">
            <v>N</v>
          </cell>
          <cell r="Q33" t="str">
            <v>N</v>
          </cell>
          <cell r="R33" t="str">
            <v>I</v>
          </cell>
          <cell r="S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0.2225</v>
          </cell>
          <cell r="E34">
            <v>0</v>
          </cell>
          <cell r="F34">
            <v>5.9200000000000003E-2</v>
          </cell>
          <cell r="G34">
            <v>3.4331</v>
          </cell>
          <cell r="H34">
            <v>0.1211</v>
          </cell>
          <cell r="I34">
            <v>-5.1899999999999995E-2</v>
          </cell>
          <cell r="K34">
            <v>0.86799999999999955</v>
          </cell>
          <cell r="L34">
            <v>4.7756999999999996</v>
          </cell>
          <cell r="M34">
            <v>4.2318999999999996</v>
          </cell>
          <cell r="N34" t="str">
            <v>I</v>
          </cell>
          <cell r="O34" t="str">
            <v>N</v>
          </cell>
          <cell r="P34" t="str">
            <v>R</v>
          </cell>
          <cell r="Q34" t="str">
            <v>N</v>
          </cell>
          <cell r="R34" t="str">
            <v>I</v>
          </cell>
          <cell r="S34" t="str">
            <v>N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0.2631</v>
          </cell>
          <cell r="E35">
            <v>0</v>
          </cell>
          <cell r="F35">
            <v>5.9200000000000003E-2</v>
          </cell>
          <cell r="G35">
            <v>3.4331</v>
          </cell>
          <cell r="H35">
            <v>0.1211</v>
          </cell>
          <cell r="I35">
            <v>-5.1899999999999995E-2</v>
          </cell>
          <cell r="K35">
            <v>0.89819999999999933</v>
          </cell>
          <cell r="L35">
            <v>5.6473000000000004</v>
          </cell>
          <cell r="M35">
            <v>4.2620999999999993</v>
          </cell>
          <cell r="N35" t="str">
            <v>I</v>
          </cell>
          <cell r="O35" t="str">
            <v>N</v>
          </cell>
          <cell r="P35" t="str">
            <v>N</v>
          </cell>
          <cell r="Q35" t="str">
            <v>N</v>
          </cell>
          <cell r="R35" t="str">
            <v>I</v>
          </cell>
          <cell r="S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0.2631</v>
          </cell>
          <cell r="E36">
            <v>0</v>
          </cell>
          <cell r="F36">
            <v>5.9200000000000003E-2</v>
          </cell>
          <cell r="G36">
            <v>3.4331</v>
          </cell>
          <cell r="H36">
            <v>0.1211</v>
          </cell>
          <cell r="I36">
            <v>-5.1899999999999995E-2</v>
          </cell>
          <cell r="K36">
            <v>4.2200000000000314E-2</v>
          </cell>
          <cell r="L36">
            <v>5.6473000000000004</v>
          </cell>
          <cell r="M36">
            <v>3.4061000000000003</v>
          </cell>
          <cell r="N36" t="str">
            <v>R</v>
          </cell>
          <cell r="O36" t="str">
            <v>N</v>
          </cell>
          <cell r="P36" t="str">
            <v>N</v>
          </cell>
          <cell r="Q36" t="str">
            <v>N</v>
          </cell>
          <cell r="R36" t="str">
            <v>R</v>
          </cell>
          <cell r="S36" t="str">
            <v>N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0.2631</v>
          </cell>
          <cell r="E37">
            <v>0</v>
          </cell>
          <cell r="F37">
            <v>5.9200000000000003E-2</v>
          </cell>
          <cell r="G37">
            <v>3.4331</v>
          </cell>
          <cell r="H37">
            <v>0.1211</v>
          </cell>
          <cell r="I37">
            <v>-5.3499999999999992E-2</v>
          </cell>
          <cell r="K37">
            <v>-0.3997999999999996</v>
          </cell>
          <cell r="L37">
            <v>5.6473000000000004</v>
          </cell>
          <cell r="M37">
            <v>2.9657000000000004</v>
          </cell>
          <cell r="N37" t="str">
            <v>R</v>
          </cell>
          <cell r="O37" t="str">
            <v>N</v>
          </cell>
          <cell r="P37" t="str">
            <v>R</v>
          </cell>
          <cell r="Q37" t="str">
            <v>N</v>
          </cell>
          <cell r="R37" t="str">
            <v>R</v>
          </cell>
          <cell r="S37" t="str">
            <v>N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0.23119999999999999</v>
          </cell>
          <cell r="E38">
            <v>0</v>
          </cell>
          <cell r="F38">
            <v>3.09E-2</v>
          </cell>
          <cell r="G38">
            <v>3.4331</v>
          </cell>
          <cell r="H38">
            <v>0.1211</v>
          </cell>
          <cell r="I38">
            <v>-5.3499999999999992E-2</v>
          </cell>
          <cell r="K38">
            <v>-0.62140000000000006</v>
          </cell>
          <cell r="L38">
            <v>4.9629000000000003</v>
          </cell>
          <cell r="M38">
            <v>2.7441</v>
          </cell>
          <cell r="N38" t="str">
            <v>R</v>
          </cell>
          <cell r="O38" t="str">
            <v>N</v>
          </cell>
          <cell r="P38" t="str">
            <v>N</v>
          </cell>
          <cell r="Q38" t="str">
            <v>N</v>
          </cell>
          <cell r="R38" t="str">
            <v>R</v>
          </cell>
          <cell r="S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0.21690000000000001</v>
          </cell>
          <cell r="E39">
            <v>0</v>
          </cell>
          <cell r="F39">
            <v>1.8599999999999998E-2</v>
          </cell>
          <cell r="G39">
            <v>3.4331</v>
          </cell>
          <cell r="H39">
            <v>-0.1147</v>
          </cell>
          <cell r="I39">
            <v>-5.3499999999999992E-2</v>
          </cell>
          <cell r="K39">
            <v>-0.80599999999999994</v>
          </cell>
          <cell r="L39">
            <v>4.6555999999999997</v>
          </cell>
          <cell r="M39">
            <v>2.7953000000000001</v>
          </cell>
          <cell r="N39" t="str">
            <v>I</v>
          </cell>
          <cell r="O39" t="str">
            <v>R</v>
          </cell>
          <cell r="P39" t="str">
            <v>N</v>
          </cell>
          <cell r="Q39" t="str">
            <v>N</v>
          </cell>
          <cell r="R39" t="str">
            <v>R</v>
          </cell>
          <cell r="S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0.21690000000000001</v>
          </cell>
          <cell r="E40">
            <v>0</v>
          </cell>
          <cell r="F40">
            <v>1.8599999999999998E-2</v>
          </cell>
          <cell r="G40">
            <v>3.4331</v>
          </cell>
          <cell r="H40">
            <v>-0.1147</v>
          </cell>
          <cell r="I40">
            <v>-5.3499999999999992E-2</v>
          </cell>
          <cell r="K40">
            <v>-0.63319999999999987</v>
          </cell>
          <cell r="L40">
            <v>4.6555999999999997</v>
          </cell>
          <cell r="M40">
            <v>2.9681000000000002</v>
          </cell>
          <cell r="N40" t="str">
            <v>I</v>
          </cell>
          <cell r="O40" t="str">
            <v>N</v>
          </cell>
          <cell r="P40" t="str">
            <v>N</v>
          </cell>
          <cell r="Q40" t="str">
            <v>N</v>
          </cell>
          <cell r="R40" t="str">
            <v>I</v>
          </cell>
          <cell r="S40" t="str">
            <v>N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0.21690000000000001</v>
          </cell>
          <cell r="E41">
            <v>0</v>
          </cell>
          <cell r="F41">
            <v>1.8599999999999998E-2</v>
          </cell>
          <cell r="G41">
            <v>3.4331</v>
          </cell>
          <cell r="H41">
            <v>-0.1147</v>
          </cell>
          <cell r="I41">
            <v>-1.9E-3</v>
          </cell>
          <cell r="K41">
            <v>-0.41950000000000021</v>
          </cell>
          <cell r="L41">
            <v>4.6555999999999997</v>
          </cell>
          <cell r="M41">
            <v>3.1301999999999999</v>
          </cell>
          <cell r="N41" t="str">
            <v>I</v>
          </cell>
          <cell r="O41" t="str">
            <v>N</v>
          </cell>
          <cell r="P41" t="str">
            <v>I</v>
          </cell>
          <cell r="Q41" t="str">
            <v>N</v>
          </cell>
          <cell r="R41" t="str">
            <v>I</v>
          </cell>
          <cell r="S41" t="str">
            <v>N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0.21690000000000001</v>
          </cell>
          <cell r="E42">
            <v>0</v>
          </cell>
          <cell r="F42">
            <v>1.8599999999999998E-2</v>
          </cell>
          <cell r="G42">
            <v>3.4331</v>
          </cell>
          <cell r="H42">
            <v>-0.1147</v>
          </cell>
          <cell r="I42">
            <v>-1.11E-2</v>
          </cell>
          <cell r="K42">
            <v>-0.68480000000000019</v>
          </cell>
          <cell r="L42">
            <v>4.6555999999999997</v>
          </cell>
          <cell r="M42">
            <v>2.8740999999999999</v>
          </cell>
          <cell r="N42" t="str">
            <v>R</v>
          </cell>
          <cell r="O42" t="str">
            <v>N</v>
          </cell>
          <cell r="P42" t="str">
            <v>R</v>
          </cell>
          <cell r="Q42" t="str">
            <v>N</v>
          </cell>
          <cell r="R42" t="str">
            <v>R</v>
          </cell>
          <cell r="S42" t="str">
            <v>N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0.21690000000000001</v>
          </cell>
          <cell r="E43">
            <v>0</v>
          </cell>
          <cell r="F43">
            <v>1.8599999999999998E-2</v>
          </cell>
          <cell r="G43">
            <v>3.4331</v>
          </cell>
          <cell r="H43">
            <v>-0.1147</v>
          </cell>
          <cell r="I43">
            <v>-1.11E-2</v>
          </cell>
          <cell r="K43">
            <v>-0.60659999999999992</v>
          </cell>
          <cell r="L43">
            <v>4.6555999999999997</v>
          </cell>
          <cell r="M43">
            <v>2.9523000000000001</v>
          </cell>
          <cell r="N43" t="str">
            <v>I</v>
          </cell>
          <cell r="O43" t="str">
            <v>N</v>
          </cell>
          <cell r="P43" t="str">
            <v>N</v>
          </cell>
          <cell r="Q43" t="str">
            <v>N</v>
          </cell>
          <cell r="R43" t="str">
            <v>I</v>
          </cell>
          <cell r="S43" t="str">
            <v>N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0.21690000000000001</v>
          </cell>
          <cell r="E44">
            <v>0</v>
          </cell>
          <cell r="F44">
            <v>1.8599999999999998E-2</v>
          </cell>
          <cell r="G44">
            <v>3.4331</v>
          </cell>
          <cell r="H44">
            <v>-0.1147</v>
          </cell>
          <cell r="I44">
            <v>-1.11E-2</v>
          </cell>
          <cell r="K44">
            <v>-0.92310000000000003</v>
          </cell>
          <cell r="L44">
            <v>4.6555999999999997</v>
          </cell>
          <cell r="M44">
            <v>2.6358000000000001</v>
          </cell>
          <cell r="N44" t="str">
            <v>R</v>
          </cell>
          <cell r="O44" t="str">
            <v>N</v>
          </cell>
          <cell r="P44" t="str">
            <v>N</v>
          </cell>
          <cell r="Q44" t="str">
            <v>N</v>
          </cell>
          <cell r="R44" t="str">
            <v>R</v>
          </cell>
          <cell r="S44" t="str">
            <v>N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0.21690000000000001</v>
          </cell>
          <cell r="E45">
            <v>0</v>
          </cell>
          <cell r="F45">
            <v>1.8599999999999998E-2</v>
          </cell>
          <cell r="G45">
            <v>3.4331</v>
          </cell>
          <cell r="H45">
            <v>-0.311</v>
          </cell>
          <cell r="I45">
            <v>-2.41E-2</v>
          </cell>
          <cell r="K45">
            <v>-1.1331999999999998</v>
          </cell>
          <cell r="L45">
            <v>4.6555999999999997</v>
          </cell>
          <cell r="M45">
            <v>2.6350000000000002</v>
          </cell>
          <cell r="N45" t="str">
            <v>R</v>
          </cell>
          <cell r="O45" t="str">
            <v>R</v>
          </cell>
          <cell r="P45" t="str">
            <v>R</v>
          </cell>
          <cell r="Q45" t="str">
            <v>N</v>
          </cell>
          <cell r="R45" t="str">
            <v>R</v>
          </cell>
          <cell r="S45" t="str">
            <v>N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0.19939999999999999</v>
          </cell>
          <cell r="E46">
            <v>0</v>
          </cell>
          <cell r="F46">
            <v>1.8599999999999998E-2</v>
          </cell>
          <cell r="G46">
            <v>3.4331</v>
          </cell>
          <cell r="H46">
            <v>-0.311</v>
          </cell>
          <cell r="I46">
            <v>-2.41E-2</v>
          </cell>
          <cell r="K46">
            <v>-0.8032999999999999</v>
          </cell>
          <cell r="L46">
            <v>4.2808999999999999</v>
          </cell>
          <cell r="M46">
            <v>2.9649000000000001</v>
          </cell>
          <cell r="N46" t="str">
            <v>I</v>
          </cell>
          <cell r="O46" t="str">
            <v>N</v>
          </cell>
          <cell r="P46" t="str">
            <v>N</v>
          </cell>
          <cell r="Q46" t="str">
            <v>N</v>
          </cell>
          <cell r="R46" t="str">
            <v>I</v>
          </cell>
          <cell r="S46" t="str">
            <v>R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0.19939999999999999</v>
          </cell>
          <cell r="E47">
            <v>0</v>
          </cell>
          <cell r="F47">
            <v>1.8599999999999998E-2</v>
          </cell>
          <cell r="G47">
            <v>3.4331</v>
          </cell>
          <cell r="H47">
            <v>-0.311</v>
          </cell>
          <cell r="I47">
            <v>-2.41E-2</v>
          </cell>
          <cell r="K47">
            <v>-0.96449999999999991</v>
          </cell>
          <cell r="L47">
            <v>4.2808999999999999</v>
          </cell>
          <cell r="M47">
            <v>2.8037000000000001</v>
          </cell>
          <cell r="N47" t="str">
            <v>R</v>
          </cell>
          <cell r="O47" t="str">
            <v>N</v>
          </cell>
          <cell r="P47" t="str">
            <v>N</v>
          </cell>
          <cell r="Q47" t="str">
            <v>N</v>
          </cell>
          <cell r="R47" t="str">
            <v>R</v>
          </cell>
          <cell r="S47" t="str">
            <v>N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0.19939999999999999</v>
          </cell>
          <cell r="E48">
            <v>0</v>
          </cell>
          <cell r="F48">
            <v>1.8599999999999998E-2</v>
          </cell>
          <cell r="G48">
            <v>3.4331</v>
          </cell>
          <cell r="H48">
            <v>-0.311</v>
          </cell>
          <cell r="I48">
            <v>-2.41E-2</v>
          </cell>
          <cell r="K48">
            <v>-1.0641</v>
          </cell>
          <cell r="L48">
            <v>4.2808999999999999</v>
          </cell>
          <cell r="M48">
            <v>2.7040999999999999</v>
          </cell>
          <cell r="N48" t="str">
            <v>R</v>
          </cell>
          <cell r="O48" t="str">
            <v>N</v>
          </cell>
          <cell r="P48" t="str">
            <v>N</v>
          </cell>
          <cell r="Q48" t="str">
            <v>N</v>
          </cell>
          <cell r="R48" t="str">
            <v>R</v>
          </cell>
          <cell r="S48" t="str">
            <v>N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0.19939999999999999</v>
          </cell>
          <cell r="E49">
            <v>0</v>
          </cell>
          <cell r="F49">
            <v>1.8599999999999998E-2</v>
          </cell>
          <cell r="G49">
            <v>3.4331</v>
          </cell>
          <cell r="H49">
            <v>-0.311</v>
          </cell>
          <cell r="I49">
            <v>-2.2499999999999999E-2</v>
          </cell>
          <cell r="J49">
            <v>2.47E-2</v>
          </cell>
          <cell r="K49">
            <v>-1.4296</v>
          </cell>
          <cell r="L49">
            <v>4.2808999999999999</v>
          </cell>
          <cell r="M49">
            <v>2.3123</v>
          </cell>
          <cell r="N49" t="str">
            <v>R</v>
          </cell>
          <cell r="O49" t="str">
            <v>N</v>
          </cell>
          <cell r="P49" t="str">
            <v>I</v>
          </cell>
          <cell r="Q49" t="str">
            <v>I</v>
          </cell>
          <cell r="R49" t="str">
            <v>R</v>
          </cell>
          <cell r="S49" t="str">
            <v>N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0.19939999999999999</v>
          </cell>
          <cell r="E50">
            <v>0</v>
          </cell>
          <cell r="F50">
            <v>1.8599999999999998E-2</v>
          </cell>
          <cell r="G50">
            <v>3.4331</v>
          </cell>
          <cell r="H50">
            <v>-0.311</v>
          </cell>
          <cell r="I50">
            <v>-2.2499999999999999E-2</v>
          </cell>
          <cell r="J50">
            <v>2.47E-2</v>
          </cell>
          <cell r="K50">
            <v>-1.4890999999999999</v>
          </cell>
          <cell r="L50">
            <v>4.2808999999999999</v>
          </cell>
          <cell r="M50">
            <v>2.2528000000000001</v>
          </cell>
          <cell r="N50" t="str">
            <v>R</v>
          </cell>
          <cell r="O50" t="str">
            <v>N</v>
          </cell>
          <cell r="P50" t="str">
            <v>N</v>
          </cell>
          <cell r="Q50" t="str">
            <v>N</v>
          </cell>
          <cell r="R50" t="str">
            <v>R</v>
          </cell>
          <cell r="S50" t="str">
            <v>N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0.19939999999999999</v>
          </cell>
          <cell r="E51">
            <v>0</v>
          </cell>
          <cell r="F51">
            <v>1.8599999999999998E-2</v>
          </cell>
          <cell r="G51">
            <v>3.4331</v>
          </cell>
          <cell r="H51">
            <v>-0.18820000000000001</v>
          </cell>
          <cell r="I51">
            <v>-6.54E-2</v>
          </cell>
          <cell r="J51">
            <v>2.47E-2</v>
          </cell>
          <cell r="K51">
            <v>-1.4834999999999998</v>
          </cell>
          <cell r="L51">
            <v>4.2808999999999999</v>
          </cell>
          <cell r="M51">
            <v>2.1785000000000001</v>
          </cell>
          <cell r="N51" t="str">
            <v>R</v>
          </cell>
          <cell r="O51" t="str">
            <v>I</v>
          </cell>
          <cell r="P51" t="str">
            <v>R</v>
          </cell>
          <cell r="Q51" t="str">
            <v>N</v>
          </cell>
          <cell r="R51" t="str">
            <v>I</v>
          </cell>
          <cell r="S51" t="str">
            <v>N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0.19939999999999999</v>
          </cell>
          <cell r="E52">
            <v>0</v>
          </cell>
          <cell r="F52">
            <v>1.8599999999999998E-2</v>
          </cell>
          <cell r="G52">
            <v>3.4331</v>
          </cell>
          <cell r="H52">
            <v>-0.18820000000000001</v>
          </cell>
          <cell r="I52">
            <v>-6.54E-2</v>
          </cell>
          <cell r="J52">
            <v>2.47E-2</v>
          </cell>
          <cell r="K52">
            <v>-1.5800999999999998</v>
          </cell>
          <cell r="L52">
            <v>4.2808999999999999</v>
          </cell>
          <cell r="M52">
            <v>2.0819000000000001</v>
          </cell>
          <cell r="N52" t="str">
            <v>R</v>
          </cell>
          <cell r="O52" t="str">
            <v>N</v>
          </cell>
          <cell r="P52" t="str">
            <v>N</v>
          </cell>
          <cell r="Q52" t="str">
            <v>N</v>
          </cell>
          <cell r="R52" t="str">
            <v>R</v>
          </cell>
          <cell r="S52" t="str">
            <v>N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0.19939999999999999</v>
          </cell>
          <cell r="E53">
            <v>0</v>
          </cell>
          <cell r="F53">
            <v>1.8599999999999998E-2</v>
          </cell>
          <cell r="G53">
            <v>3.4331</v>
          </cell>
          <cell r="H53">
            <v>-0.18820000000000001</v>
          </cell>
          <cell r="I53">
            <v>-6.54E-2</v>
          </cell>
          <cell r="J53">
            <v>2.47E-2</v>
          </cell>
          <cell r="K53">
            <v>-1.1566000000000001</v>
          </cell>
          <cell r="L53">
            <v>4.2808999999999999</v>
          </cell>
          <cell r="M53">
            <v>2.5053999999999998</v>
          </cell>
          <cell r="N53" t="str">
            <v>I</v>
          </cell>
          <cell r="O53" t="str">
            <v>N</v>
          </cell>
          <cell r="P53" t="str">
            <v>N</v>
          </cell>
          <cell r="Q53" t="str">
            <v>N</v>
          </cell>
          <cell r="R53" t="str">
            <v>I</v>
          </cell>
          <cell r="S53" t="str">
            <v>N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0.19939999999999999</v>
          </cell>
          <cell r="E54">
            <v>0</v>
          </cell>
          <cell r="F54">
            <v>1.8599999999999998E-2</v>
          </cell>
          <cell r="G54">
            <v>3.4331</v>
          </cell>
          <cell r="H54">
            <v>-0.18820000000000001</v>
          </cell>
          <cell r="I54">
            <v>-5.5899999999999998E-2</v>
          </cell>
          <cell r="J54">
            <v>2.47E-2</v>
          </cell>
          <cell r="K54">
            <v>-0.82410000000000028</v>
          </cell>
          <cell r="L54">
            <v>4.2808999999999999</v>
          </cell>
          <cell r="M54">
            <v>2.8283999999999998</v>
          </cell>
          <cell r="N54" t="str">
            <v>I</v>
          </cell>
          <cell r="O54" t="str">
            <v>N</v>
          </cell>
          <cell r="P54" t="str">
            <v>I</v>
          </cell>
          <cell r="Q54" t="str">
            <v>N</v>
          </cell>
          <cell r="R54" t="str">
            <v>I</v>
          </cell>
          <cell r="S54" t="str">
            <v>N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0.19939999999999999</v>
          </cell>
          <cell r="E55">
            <v>0</v>
          </cell>
          <cell r="F55">
            <v>1.8599999999999998E-2</v>
          </cell>
          <cell r="G55">
            <v>3.4331</v>
          </cell>
          <cell r="H55">
            <v>-0.18820000000000001</v>
          </cell>
          <cell r="I55">
            <v>-5.5899999999999998E-2</v>
          </cell>
          <cell r="J55">
            <v>2.47E-2</v>
          </cell>
          <cell r="K55">
            <v>-1.0376000000000001</v>
          </cell>
          <cell r="L55">
            <v>4.2808999999999999</v>
          </cell>
          <cell r="M55">
            <v>2.6149</v>
          </cell>
          <cell r="N55" t="str">
            <v>R</v>
          </cell>
          <cell r="O55" t="str">
            <v>N</v>
          </cell>
          <cell r="P55" t="str">
            <v>N</v>
          </cell>
          <cell r="Q55" t="str">
            <v>N</v>
          </cell>
          <cell r="R55" t="str">
            <v>R</v>
          </cell>
          <cell r="S55" t="str">
            <v>N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0.19939999999999999</v>
          </cell>
          <cell r="E56">
            <v>0</v>
          </cell>
          <cell r="F56">
            <v>1.8599999999999998E-2</v>
          </cell>
          <cell r="G56">
            <v>3.4331</v>
          </cell>
          <cell r="H56">
            <v>-0.18820000000000001</v>
          </cell>
          <cell r="I56">
            <v>-5.5899999999999998E-2</v>
          </cell>
          <cell r="J56">
            <v>2.47E-2</v>
          </cell>
          <cell r="K56">
            <v>-1.0483</v>
          </cell>
          <cell r="L56">
            <v>4.2808999999999999</v>
          </cell>
          <cell r="M56">
            <v>2.6042000000000001</v>
          </cell>
          <cell r="N56" t="str">
            <v>R</v>
          </cell>
          <cell r="O56" t="str">
            <v>N</v>
          </cell>
          <cell r="P56" t="str">
            <v>N</v>
          </cell>
          <cell r="Q56" t="str">
            <v>N</v>
          </cell>
          <cell r="R56" t="str">
            <v>R</v>
          </cell>
          <cell r="S56" t="str">
            <v>N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0.19939999999999999</v>
          </cell>
          <cell r="E57">
            <v>0</v>
          </cell>
          <cell r="F57">
            <v>1.8599999999999998E-2</v>
          </cell>
          <cell r="G57">
            <v>3.4331</v>
          </cell>
          <cell r="H57">
            <v>-0.22389999999999999</v>
          </cell>
          <cell r="I57">
            <v>-4.5200000000000004E-2</v>
          </cell>
          <cell r="J57">
            <v>2.47E-2</v>
          </cell>
          <cell r="K57">
            <v>-0.79659999999999997</v>
          </cell>
          <cell r="L57">
            <v>4.2808999999999999</v>
          </cell>
          <cell r="M57">
            <v>2.8809</v>
          </cell>
          <cell r="N57" t="str">
            <v>I</v>
          </cell>
          <cell r="O57" t="str">
            <v>R</v>
          </cell>
          <cell r="P57" t="str">
            <v>I</v>
          </cell>
          <cell r="Q57" t="str">
            <v>N</v>
          </cell>
          <cell r="R57" t="str">
            <v>I</v>
          </cell>
          <cell r="S57" t="str">
            <v>N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0.20130000000000001</v>
          </cell>
          <cell r="E58">
            <v>0</v>
          </cell>
          <cell r="F58">
            <v>3.0000000000000001E-3</v>
          </cell>
          <cell r="G58">
            <v>3.4331</v>
          </cell>
          <cell r="H58">
            <v>-0.22389999999999999</v>
          </cell>
          <cell r="I58">
            <v>-4.5200000000000004E-2</v>
          </cell>
          <cell r="J58">
            <v>2.47E-2</v>
          </cell>
          <cell r="K58">
            <v>-0.57040000000000002</v>
          </cell>
          <cell r="L58">
            <v>4.3211000000000004</v>
          </cell>
          <cell r="M58">
            <v>3.1071</v>
          </cell>
          <cell r="N58" t="str">
            <v>I</v>
          </cell>
          <cell r="O58" t="str">
            <v>N</v>
          </cell>
          <cell r="P58" t="str">
            <v>N</v>
          </cell>
          <cell r="Q58" t="str">
            <v>N</v>
          </cell>
          <cell r="R58" t="str">
            <v>I</v>
          </cell>
          <cell r="S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0.2001</v>
          </cell>
          <cell r="E59">
            <v>0</v>
          </cell>
          <cell r="F59">
            <v>3.0000000000000001E-3</v>
          </cell>
          <cell r="G59">
            <v>3.4331</v>
          </cell>
          <cell r="H59">
            <v>-0.22389999999999999</v>
          </cell>
          <cell r="I59">
            <v>-4.5200000000000004E-2</v>
          </cell>
          <cell r="J59">
            <v>2.47E-2</v>
          </cell>
          <cell r="K59">
            <v>-0.53429999999999978</v>
          </cell>
          <cell r="L59">
            <v>4.2945000000000002</v>
          </cell>
          <cell r="M59">
            <v>3.1432000000000002</v>
          </cell>
          <cell r="N59" t="str">
            <v>I</v>
          </cell>
          <cell r="O59" t="str">
            <v>N</v>
          </cell>
          <cell r="P59" t="str">
            <v>N</v>
          </cell>
          <cell r="Q59" t="str">
            <v>N</v>
          </cell>
          <cell r="R59" t="str">
            <v>I</v>
          </cell>
          <cell r="S59" t="str">
            <v>R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0.2001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-4.8000000000000001E-2</v>
          </cell>
          <cell r="J60">
            <v>2.47E-2</v>
          </cell>
          <cell r="K60">
            <v>2.4131</v>
          </cell>
          <cell r="L60">
            <v>4.2945000000000002</v>
          </cell>
          <cell r="M60">
            <v>2.6602999999999999</v>
          </cell>
          <cell r="N60" t="str">
            <v>R</v>
          </cell>
          <cell r="O60" t="str">
            <v>N</v>
          </cell>
          <cell r="P60" t="str">
            <v>R</v>
          </cell>
          <cell r="Q60" t="str">
            <v>N</v>
          </cell>
          <cell r="R60" t="str">
            <v>I</v>
          </cell>
          <cell r="S60" t="str">
            <v>N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0.20100000000000001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-4.8000000000000001E-2</v>
          </cell>
          <cell r="J61">
            <v>9.3399999999999997E-2</v>
          </cell>
          <cell r="K61">
            <v>2.5592000000000001</v>
          </cell>
          <cell r="L61">
            <v>4.3144999999999998</v>
          </cell>
          <cell r="M61">
            <v>2.7377000000000002</v>
          </cell>
          <cell r="N61" t="str">
            <v>I</v>
          </cell>
          <cell r="O61" t="str">
            <v>N</v>
          </cell>
          <cell r="P61" t="str">
            <v>N</v>
          </cell>
          <cell r="Q61" t="str">
            <v>I</v>
          </cell>
          <cell r="R61" t="str">
            <v>I</v>
          </cell>
          <cell r="S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0.20100000000000001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2.8260000000000001</v>
          </cell>
          <cell r="L62">
            <v>4.3144999999999998</v>
          </cell>
          <cell r="M62">
            <v>2.7377000000000002</v>
          </cell>
          <cell r="N62" t="str">
            <v>N</v>
          </cell>
          <cell r="O62" t="str">
            <v>I</v>
          </cell>
          <cell r="P62" t="str">
            <v>I</v>
          </cell>
          <cell r="Q62" t="str">
            <v>N</v>
          </cell>
          <cell r="R62" t="str">
            <v>I</v>
          </cell>
          <cell r="S62" t="str">
            <v>N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0.20100000000000001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3.1173999999999999</v>
          </cell>
          <cell r="L63">
            <v>4.3144999999999998</v>
          </cell>
          <cell r="M63">
            <v>2.7789000000000001</v>
          </cell>
          <cell r="N63" t="str">
            <v>I</v>
          </cell>
          <cell r="O63" t="str">
            <v>I</v>
          </cell>
          <cell r="P63" t="str">
            <v>N</v>
          </cell>
          <cell r="Q63" t="str">
            <v>N</v>
          </cell>
          <cell r="R63" t="str">
            <v>I</v>
          </cell>
          <cell r="S63" t="str">
            <v>N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0.20100000000000001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3.7172999999999998</v>
          </cell>
          <cell r="L64">
            <v>4.3144999999999998</v>
          </cell>
          <cell r="M64">
            <v>3.3788</v>
          </cell>
          <cell r="N64" t="str">
            <v>I</v>
          </cell>
          <cell r="O64" t="str">
            <v>N</v>
          </cell>
          <cell r="P64" t="str">
            <v>N</v>
          </cell>
          <cell r="Q64" t="str">
            <v>N</v>
          </cell>
          <cell r="R64" t="str">
            <v>I</v>
          </cell>
          <cell r="S64" t="str">
            <v>N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0.20100000000000001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5.1387999999999989</v>
          </cell>
          <cell r="L65">
            <v>4.3144999999999998</v>
          </cell>
          <cell r="M65">
            <v>4.8119999999999994</v>
          </cell>
          <cell r="N65" t="str">
            <v>I</v>
          </cell>
          <cell r="O65" t="str">
            <v>N</v>
          </cell>
          <cell r="P65" t="str">
            <v>R</v>
          </cell>
          <cell r="Q65" t="str">
            <v>N</v>
          </cell>
          <cell r="R65" t="str">
            <v>I</v>
          </cell>
          <cell r="S65" t="str">
            <v>N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0.20100000000000001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5.7654000000000005</v>
          </cell>
          <cell r="L66">
            <v>4.3144999999999998</v>
          </cell>
          <cell r="M66">
            <v>5.4363000000000001</v>
          </cell>
          <cell r="N66" t="str">
            <v>I</v>
          </cell>
          <cell r="O66" t="str">
            <v>N</v>
          </cell>
          <cell r="P66" t="str">
            <v>I</v>
          </cell>
          <cell r="Q66" t="str">
            <v>N</v>
          </cell>
          <cell r="R66" t="str">
            <v>I</v>
          </cell>
          <cell r="S66" t="str">
            <v>N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0.18820000000000001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6.9780000000000006</v>
          </cell>
          <cell r="L67">
            <v>4.5294999999999996</v>
          </cell>
          <cell r="M67">
            <v>5.7647000000000004</v>
          </cell>
          <cell r="N67" t="str">
            <v>I</v>
          </cell>
          <cell r="O67" t="str">
            <v>I</v>
          </cell>
          <cell r="P67" t="str">
            <v>N</v>
          </cell>
          <cell r="Q67" t="str">
            <v>N</v>
          </cell>
          <cell r="R67" t="str">
            <v>I</v>
          </cell>
          <cell r="S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0.24249999999999999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8.3855000000000004</v>
          </cell>
          <cell r="L68">
            <v>5.8369999999999997</v>
          </cell>
          <cell r="M68">
            <v>7.2025999999999994</v>
          </cell>
          <cell r="N68" t="str">
            <v>I</v>
          </cell>
          <cell r="O68" t="str">
            <v>N</v>
          </cell>
          <cell r="P68" t="str">
            <v>I</v>
          </cell>
          <cell r="Q68" t="str">
            <v>R</v>
          </cell>
          <cell r="R68" t="str">
            <v>I</v>
          </cell>
          <cell r="S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0.24249999999999999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7.4883999999999995</v>
          </cell>
          <cell r="L69">
            <v>5.8369999999999997</v>
          </cell>
          <cell r="M69">
            <v>6.3054999999999994</v>
          </cell>
          <cell r="N69" t="str">
            <v>R</v>
          </cell>
          <cell r="O69" t="str">
            <v>N</v>
          </cell>
          <cell r="P69" t="str">
            <v>N</v>
          </cell>
          <cell r="Q69" t="str">
            <v>N</v>
          </cell>
          <cell r="R69" t="str">
            <v>R</v>
          </cell>
          <cell r="S69" t="str">
            <v>N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0.24249999999999999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7.4345999999999997</v>
          </cell>
          <cell r="L70">
            <v>5.8369999999999997</v>
          </cell>
          <cell r="M70">
            <v>6.2516999999999996</v>
          </cell>
          <cell r="N70" t="str">
            <v>R</v>
          </cell>
          <cell r="O70" t="str">
            <v>N</v>
          </cell>
          <cell r="P70" t="str">
            <v>N</v>
          </cell>
          <cell r="Q70" t="str">
            <v>N</v>
          </cell>
          <cell r="R70" t="str">
            <v>R</v>
          </cell>
          <cell r="S70" t="str">
            <v>N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0.21010000000000001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7.4924999999999997</v>
          </cell>
          <cell r="L71">
            <v>5.0563000000000002</v>
          </cell>
          <cell r="M71">
            <v>6.0228999999999999</v>
          </cell>
          <cell r="N71" t="str">
            <v>R</v>
          </cell>
          <cell r="O71" t="str">
            <v>I</v>
          </cell>
          <cell r="P71" t="str">
            <v>R</v>
          </cell>
          <cell r="Q71" t="str">
            <v>N</v>
          </cell>
          <cell r="R71" t="str">
            <v>I</v>
          </cell>
          <cell r="S71" t="str">
            <v>R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0.21010000000000001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7.3507999999999996</v>
          </cell>
          <cell r="L72">
            <v>5.0563000000000002</v>
          </cell>
          <cell r="M72">
            <v>5.8811999999999998</v>
          </cell>
          <cell r="N72" t="str">
            <v>R</v>
          </cell>
          <cell r="O72" t="str">
            <v>N</v>
          </cell>
          <cell r="P72" t="str">
            <v>N</v>
          </cell>
          <cell r="Q72" t="str">
            <v>N</v>
          </cell>
          <cell r="R72" t="str">
            <v>R</v>
          </cell>
          <cell r="S72" t="str">
            <v>N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0.21010000000000001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6.5973999999999995</v>
          </cell>
          <cell r="L73">
            <v>5.0563000000000002</v>
          </cell>
          <cell r="M73">
            <v>5.1277999999999997</v>
          </cell>
          <cell r="N73" t="str">
            <v>R</v>
          </cell>
          <cell r="O73" t="str">
            <v>N</v>
          </cell>
          <cell r="P73" t="str">
            <v>N</v>
          </cell>
          <cell r="Q73" t="str">
            <v>N</v>
          </cell>
          <cell r="R73" t="str">
            <v>R</v>
          </cell>
          <cell r="S73" t="str">
            <v>N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0.21010000000000001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6.0127999999999995</v>
          </cell>
          <cell r="L74">
            <v>5.0563000000000002</v>
          </cell>
          <cell r="M74">
            <v>4.5314999999999994</v>
          </cell>
          <cell r="N74" t="str">
            <v>R</v>
          </cell>
          <cell r="O74" t="str">
            <v>N</v>
          </cell>
          <cell r="P74" t="str">
            <v>I</v>
          </cell>
          <cell r="Q74" t="str">
            <v>N</v>
          </cell>
          <cell r="R74" t="str">
            <v>R</v>
          </cell>
          <cell r="S74" t="str">
            <v>N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0.21010000000000001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4.0555000000000003</v>
          </cell>
          <cell r="L75">
            <v>5.0563000000000002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0.21010000000000001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3.6102999999999996</v>
          </cell>
          <cell r="L76">
            <v>5.0563000000000002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0.21010000000000001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3.5815999999999999</v>
          </cell>
          <cell r="L77">
            <v>5.0563000000000002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0.21010000000000001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-1.14E-2</v>
          </cell>
          <cell r="J78">
            <v>2.3699999999999999E-2</v>
          </cell>
          <cell r="K78">
            <v>3.5636000000000001</v>
          </cell>
          <cell r="L78">
            <v>5.0563000000000002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0.19040000000000001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-0.16690000000000002</v>
          </cell>
          <cell r="J79">
            <v>2.3699999999999999E-2</v>
          </cell>
          <cell r="K79">
            <v>4.0546000000000006</v>
          </cell>
          <cell r="L79">
            <v>4.5831999999999997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0.19040000000000001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-0.16690000000000002</v>
          </cell>
          <cell r="J80">
            <v>7.4700000000000003E-2</v>
          </cell>
          <cell r="K80">
            <v>4.3798000000000004</v>
          </cell>
          <cell r="L80">
            <v>4.7106000000000003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0.19040000000000001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-0.16690000000000002</v>
          </cell>
          <cell r="J81">
            <v>7.4700000000000003E-2</v>
          </cell>
          <cell r="K81">
            <v>6.8764000000000003</v>
          </cell>
          <cell r="L81">
            <v>4.7106000000000003</v>
          </cell>
        </row>
        <row r="82">
          <cell r="A82" t="str">
            <v>2003-00126</v>
          </cell>
          <cell r="B82">
            <v>37742</v>
          </cell>
          <cell r="C82">
            <v>5.5705</v>
          </cell>
          <cell r="D82">
            <v>0.19040000000000001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-0.16690000000000002</v>
          </cell>
          <cell r="J82">
            <v>7.4700000000000003E-2</v>
          </cell>
          <cell r="K82">
            <v>5.8851000000000004</v>
          </cell>
          <cell r="L82">
            <v>4.7106000000000003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0.18709999999999999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-0.15740000000000001</v>
          </cell>
          <cell r="J83">
            <v>7.4700000000000003E-2</v>
          </cell>
          <cell r="K83">
            <v>6.9093999999999998</v>
          </cell>
          <cell r="L83">
            <v>4.6295999999999999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0.18709999999999999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6.4588999999999999</v>
          </cell>
          <cell r="L84">
            <v>4.6387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0.18709999999999999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6.7250999999999994</v>
          </cell>
          <cell r="L85">
            <v>4.6387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0.18709999999999999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6.4629000000000003</v>
          </cell>
          <cell r="L86">
            <v>4.6387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0.18709999999999999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-5.3999999999999994E-3</v>
          </cell>
          <cell r="J87">
            <v>6.1199999999999997E-2</v>
          </cell>
          <cell r="K87">
            <v>7.2302</v>
          </cell>
          <cell r="L87">
            <v>4.6387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0.18640000000000001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7.3296999999999999</v>
          </cell>
          <cell r="L88">
            <v>4.6207000000000003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0.18640000000000001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7.3354999999999997</v>
          </cell>
          <cell r="L89">
            <v>4.6207000000000003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0.18640000000000001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8.6425000000000001</v>
          </cell>
          <cell r="L90">
            <v>4.6207000000000003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0.18640000000000001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8.6110000000000024</v>
          </cell>
          <cell r="L91">
            <v>4.6207000000000003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0.18640000000000001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10.547900000000002</v>
          </cell>
          <cell r="L92">
            <v>4.6207000000000003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0.18640000000000001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10.600800000000001</v>
          </cell>
          <cell r="L93">
            <v>4.5575999999999999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0.2195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11.331299999999999</v>
          </cell>
          <cell r="L94">
            <v>5.4417999999999997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0.18390000000000001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8.4754000000000005</v>
          </cell>
          <cell r="L95">
            <v>4.5575999999999999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0.18390000000000001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7.8447000000000013</v>
          </cell>
          <cell r="L96">
            <v>4.5575999999999999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0.18390000000000001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7.9136000000000006</v>
          </cell>
          <cell r="L97">
            <v>4.5575999999999999</v>
          </cell>
        </row>
        <row r="98">
          <cell r="M98" t="str">
            <v>Source: Exhibit A</v>
          </cell>
        </row>
      </sheetData>
      <sheetData sheetId="38" refreshError="1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0.97670000000000001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0.96160000000000001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0.96550000000000002</v>
          </cell>
          <cell r="E10">
            <v>3.2500000000000001E-2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0.96189999999999998</v>
          </cell>
          <cell r="E11">
            <v>0.19769999999999999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0.94950000000000001</v>
          </cell>
          <cell r="E12">
            <v>1.29E-2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0.96340000000000003</v>
          </cell>
          <cell r="E13">
            <v>3.8999999999999998E-3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1.0442</v>
          </cell>
          <cell r="E14">
            <v>7.6999999999998181E-3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1.0583</v>
          </cell>
          <cell r="E15">
            <v>5.0399999999999778E-2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0.94279999999999997</v>
          </cell>
          <cell r="E16">
            <v>2.12E-2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0.80870000000000009</v>
          </cell>
          <cell r="E17">
            <v>-3.0199999999999783E-2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0.80640000000000001</v>
          </cell>
          <cell r="E18">
            <v>-1.8E-3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0.80049999999999999</v>
          </cell>
          <cell r="E19">
            <v>0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0.86319999999999997</v>
          </cell>
          <cell r="E20">
            <v>3.4000000000000252E-2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0.85729999999999995</v>
          </cell>
          <cell r="E21">
            <v>-0.23839999999999995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0.8196</v>
          </cell>
          <cell r="E22">
            <v>3.7000000000000002E-3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0.79309999999999992</v>
          </cell>
          <cell r="E23">
            <v>-1.6000000000000014E-2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0.80519999999999992</v>
          </cell>
          <cell r="E24">
            <v>1.000000000000334E-3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0.80510000000000004</v>
          </cell>
          <cell r="E25">
            <v>9.9000000000000199E-3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0.8054</v>
          </cell>
          <cell r="E26">
            <v>-5.3900000000000059E-2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0.78969999999999985</v>
          </cell>
          <cell r="E27">
            <v>-1.4100000000000001E-2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0.78969999999999996</v>
          </cell>
          <cell r="E28">
            <v>-0.12110000000000021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0.89570000000000016</v>
          </cell>
          <cell r="E29">
            <v>0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0.84920000000000018</v>
          </cell>
          <cell r="E30">
            <v>8.1000000000002181E-3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0.98920000000000008</v>
          </cell>
          <cell r="E31">
            <v>-9.800000000000253E-3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0.83700000000000008</v>
          </cell>
          <cell r="E32">
            <v>2.2499999999999999E-2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0.8519000000000001</v>
          </cell>
          <cell r="E33">
            <v>5.4000000000002935E-3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0.8519000000000001</v>
          </cell>
          <cell r="E34">
            <v>-0.10470000000000024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1.0055000000000001</v>
          </cell>
          <cell r="E35">
            <v>0.115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1.0055000000000001</v>
          </cell>
          <cell r="E36">
            <v>-4.469999999999974E-2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1.0055000000000001</v>
          </cell>
          <cell r="E37">
            <v>-6.7799999999999638E-2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0.85660000000000003</v>
          </cell>
          <cell r="E38">
            <v>-0.15920000000000023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0.79020000000000001</v>
          </cell>
          <cell r="E39">
            <v>0.10379999999999967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0.79020000000000001</v>
          </cell>
          <cell r="E40">
            <v>5.259999999999998E-2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0.83899999999999997</v>
          </cell>
          <cell r="E41">
            <v>-1.3700000000000045E-2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0.83599999999999997</v>
          </cell>
          <cell r="E42">
            <v>1.4300000000000423E-2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0.83599999999999997</v>
          </cell>
          <cell r="E43">
            <v>-3.0899999999999928E-2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0.83599999999999997</v>
          </cell>
          <cell r="E44">
            <v>0.70840000000000014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0.83599999999999997</v>
          </cell>
          <cell r="E45">
            <v>-9.199999999999986E-2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0.76989999999999992</v>
          </cell>
          <cell r="E46">
            <v>0.1694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0.76989999999999992</v>
          </cell>
          <cell r="E47">
            <v>0.15110000000000001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0.76989999999999992</v>
          </cell>
          <cell r="E48">
            <v>-0.18730000000000002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0.76989999999999992</v>
          </cell>
          <cell r="E49">
            <v>-0.1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0.76989999999999992</v>
          </cell>
          <cell r="E50">
            <v>3.15E-2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0.76990000000000003</v>
          </cell>
          <cell r="E51">
            <v>-0.1608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0.7286999999999999</v>
          </cell>
          <cell r="E52">
            <v>0.27210000000000001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0.7286999999999999</v>
          </cell>
          <cell r="E53">
            <v>0.34399999999999997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0.73169999999999991</v>
          </cell>
          <cell r="E54">
            <v>-4.5100000000000001E-2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0.73169999999999991</v>
          </cell>
          <cell r="E55">
            <v>-5.2900000000000003E-2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0.73169999999999991</v>
          </cell>
          <cell r="E56">
            <v>0.51049999999999995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0.73169999999999991</v>
          </cell>
          <cell r="E57">
            <v>0.67230000000000001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0.72319999999999995</v>
          </cell>
          <cell r="E58">
            <v>-9.98E-2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0.71859999999999991</v>
          </cell>
          <cell r="E59">
            <v>-9.98E-2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0.72209999999999996</v>
          </cell>
          <cell r="E60">
            <v>0.46689999999999998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0.76329999999999998</v>
          </cell>
          <cell r="E61">
            <v>9.0700000000000003E-2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0.76329999999999998</v>
          </cell>
          <cell r="E62">
            <v>0.27239999999999998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0.76329999999999998</v>
          </cell>
          <cell r="E63">
            <v>1.1285000000000001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0.76329999999999998</v>
          </cell>
          <cell r="E64">
            <v>-0.14700000000000024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0.9506</v>
          </cell>
          <cell r="E65">
            <v>0.30630000000000002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0.9506</v>
          </cell>
          <cell r="E66">
            <v>-0.14660000000000001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0.9506</v>
          </cell>
          <cell r="E67">
            <v>3.0286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1.2250000000000001</v>
          </cell>
          <cell r="E68">
            <v>1.2950999999999999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1.2250000000000001</v>
          </cell>
          <cell r="E69">
            <v>-3.3917999999999999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1.2250000000000001</v>
          </cell>
          <cell r="E70">
            <v>-0.91139999999999999</v>
          </cell>
        </row>
        <row r="71">
          <cell r="A71" t="str">
            <v>1999-070 M</v>
          </cell>
          <cell r="B71">
            <v>37012</v>
          </cell>
          <cell r="C71">
            <v>5.4908999999999999</v>
          </cell>
          <cell r="D71">
            <v>1.0611999999999999</v>
          </cell>
          <cell r="E71">
            <v>0.21460000000000001</v>
          </cell>
        </row>
        <row r="72">
          <cell r="A72" t="str">
            <v>1999-070 N</v>
          </cell>
          <cell r="B72">
            <v>37104</v>
          </cell>
          <cell r="C72">
            <v>3.2307999999999999</v>
          </cell>
          <cell r="D72">
            <v>1.0611999999999999</v>
          </cell>
          <cell r="E72">
            <v>-0.63959999999999995</v>
          </cell>
        </row>
        <row r="73">
          <cell r="A73" t="str">
            <v>1999-070 O</v>
          </cell>
          <cell r="B73">
            <v>37196</v>
          </cell>
          <cell r="C73">
            <v>1.9111</v>
          </cell>
          <cell r="D73">
            <v>1.0611999999999999</v>
          </cell>
          <cell r="E73">
            <v>3.15E-2</v>
          </cell>
        </row>
        <row r="74">
          <cell r="A74" t="str">
            <v>1999-070 P</v>
          </cell>
          <cell r="B74">
            <v>37288</v>
          </cell>
          <cell r="C74">
            <v>1.9111</v>
          </cell>
          <cell r="D74">
            <v>1.0611999999999999</v>
          </cell>
          <cell r="E74">
            <v>3.15E-2</v>
          </cell>
        </row>
        <row r="75">
          <cell r="A75" t="str">
            <v>2002-00251</v>
          </cell>
          <cell r="B75">
            <v>37377</v>
          </cell>
          <cell r="C75">
            <v>1.9111</v>
          </cell>
          <cell r="D75">
            <v>1.0611999999999999</v>
          </cell>
          <cell r="E75">
            <v>3.15E-2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1.0518000000000001</v>
          </cell>
          <cell r="E76">
            <v>3.15E-2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0.80489999999999995</v>
          </cell>
          <cell r="E78">
            <v>3.15E-2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0.92749999999999999</v>
          </cell>
          <cell r="E79">
            <v>3.15E-2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0.92749999999999999</v>
          </cell>
          <cell r="E80">
            <v>3.15E-2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0.92749999999999999</v>
          </cell>
          <cell r="E81">
            <v>3.15E-2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0.92749999999999999</v>
          </cell>
          <cell r="E82">
            <v>3.15E-2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0.91820000000000013</v>
          </cell>
          <cell r="E83">
            <v>3.15E-2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0.92830000000000001</v>
          </cell>
          <cell r="E84">
            <v>3.15E-2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1.0759000000000001</v>
          </cell>
          <cell r="E85">
            <v>3.15E-2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</v>
          </cell>
          <cell r="E86">
            <v>3.15E-2</v>
          </cell>
        </row>
      </sheetData>
      <sheetData sheetId="39" refreshError="1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0.97670000000000001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0.96160000000000001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0.96550000000000002</v>
          </cell>
          <cell r="E10">
            <v>3.2500000000000001E-2</v>
          </cell>
          <cell r="F10">
            <v>5.6445999999999996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0.96189999999999998</v>
          </cell>
          <cell r="E11">
            <v>0.19769999999999999</v>
          </cell>
          <cell r="F11">
            <v>5.6445999999999996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0.22470000000000001</v>
          </cell>
          <cell r="E12">
            <v>1.29E-2</v>
          </cell>
          <cell r="F12">
            <v>5.5761000000000003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0.31209999999999999</v>
          </cell>
          <cell r="E13">
            <v>3.8999999999999998E-3</v>
          </cell>
          <cell r="F13">
            <v>5.6570999999999998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0.28889999999999999</v>
          </cell>
          <cell r="E14">
            <v>7.6999999999998181E-3</v>
          </cell>
          <cell r="F14">
            <v>5.6666999999999996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0.30910000000000004</v>
          </cell>
          <cell r="E15">
            <v>5.0399999999999778E-2</v>
          </cell>
          <cell r="F15">
            <v>5.5183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0.2787</v>
          </cell>
          <cell r="E16">
            <v>2.12E-2</v>
          </cell>
          <cell r="F16">
            <v>4.9048999999999996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0.17410000000000003</v>
          </cell>
          <cell r="E17">
            <v>-3.0199999999999783E-2</v>
          </cell>
          <cell r="F17">
            <v>4.5968999999999998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0.1719</v>
          </cell>
          <cell r="E18">
            <v>-1.8000000000002458E-3</v>
          </cell>
          <cell r="F18">
            <v>4.5693999999999999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0.17130000000000001</v>
          </cell>
          <cell r="E19">
            <v>0</v>
          </cell>
          <cell r="F19">
            <v>4.5575000000000001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0.21300000000000002</v>
          </cell>
          <cell r="E20">
            <v>3.4000000000000252E-2</v>
          </cell>
          <cell r="F20">
            <v>4.7096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0.21549999999999997</v>
          </cell>
          <cell r="E21">
            <v>-0.23839999999999995</v>
          </cell>
          <cell r="F21">
            <v>4.7243000000000004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0.2054</v>
          </cell>
          <cell r="E22">
            <v>3.7000000000000002E-3</v>
          </cell>
          <cell r="F22">
            <v>4.5213999999999999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0.1988</v>
          </cell>
          <cell r="E23">
            <v>-1.6000000000000014E-2</v>
          </cell>
          <cell r="F23">
            <v>4.375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0.2109</v>
          </cell>
          <cell r="E24">
            <v>1.000000000000334E-3</v>
          </cell>
          <cell r="F24">
            <v>4.375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0.21079999999999999</v>
          </cell>
          <cell r="E25">
            <v>9.9000000000000199E-3</v>
          </cell>
          <cell r="F25">
            <v>4.375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0.2109</v>
          </cell>
          <cell r="E26">
            <v>-5.3900000000000059E-2</v>
          </cell>
          <cell r="F26">
            <v>4.3760000000000003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0.20670000000000002</v>
          </cell>
          <cell r="E27">
            <v>-1.4100000000000001E-2</v>
          </cell>
          <cell r="F27">
            <v>4.2912999999999997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0.20669999999999999</v>
          </cell>
          <cell r="E28">
            <v>-0.12110000000000021</v>
          </cell>
          <cell r="F28">
            <v>4.2912999999999997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0.27609999999999996</v>
          </cell>
          <cell r="E29">
            <v>0</v>
          </cell>
          <cell r="F29">
            <v>4.5613000000000001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0.22959999999999997</v>
          </cell>
          <cell r="E30">
            <v>8.1000000000002181E-3</v>
          </cell>
          <cell r="F30">
            <v>4.5613000000000001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0.26629999999999998</v>
          </cell>
          <cell r="E31">
            <v>-9.800000000000253E-3</v>
          </cell>
          <cell r="F31">
            <v>5.3216000000000001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0.22570000000000001</v>
          </cell>
          <cell r="E32">
            <v>2.2499999999999999E-2</v>
          </cell>
          <cell r="F32">
            <v>4.5003000000000002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0.2329</v>
          </cell>
          <cell r="E33">
            <v>5.4000000000002935E-3</v>
          </cell>
          <cell r="F33">
            <v>4.7756999999999996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0.2329</v>
          </cell>
          <cell r="E34">
            <v>-0.10470000000000024</v>
          </cell>
          <cell r="F34">
            <v>4.7756999999999996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0.27350000000000002</v>
          </cell>
          <cell r="E35">
            <v>0.115</v>
          </cell>
          <cell r="F35">
            <v>5.6473000000000004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0.27350000000000002</v>
          </cell>
          <cell r="E36">
            <v>-4.469999999999974E-2</v>
          </cell>
          <cell r="F36">
            <v>5.6473000000000004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0.27350000000000002</v>
          </cell>
          <cell r="E37">
            <v>-6.7799999999999638E-2</v>
          </cell>
          <cell r="F37">
            <v>5.6473000000000004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0.21329999999999999</v>
          </cell>
          <cell r="E38">
            <v>-0.15920000000000023</v>
          </cell>
          <cell r="F38">
            <v>4.9629000000000003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0.1867</v>
          </cell>
          <cell r="E39">
            <v>0.10379999999999967</v>
          </cell>
          <cell r="F39">
            <v>4.6555999999999997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0.1867</v>
          </cell>
          <cell r="E40">
            <v>5.259999999999998E-2</v>
          </cell>
          <cell r="F40">
            <v>4.6555999999999997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0.23550000000000001</v>
          </cell>
          <cell r="E41">
            <v>-1.3700000000000045E-2</v>
          </cell>
          <cell r="F41">
            <v>4.6555999999999997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0.23250000000000001</v>
          </cell>
          <cell r="E42">
            <v>1.4300000000000423E-2</v>
          </cell>
          <cell r="F42">
            <v>4.6555999999999997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0.23250000000000001</v>
          </cell>
          <cell r="E43">
            <v>-3.0899999999999928E-2</v>
          </cell>
          <cell r="F43">
            <v>4.6555999999999997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0.23250000000000001</v>
          </cell>
          <cell r="E44">
            <v>0.70840000000000014</v>
          </cell>
          <cell r="F44">
            <v>4.6555999999999997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0.23250000000000001</v>
          </cell>
          <cell r="E45">
            <v>-9.199999999999986E-2</v>
          </cell>
          <cell r="F45">
            <v>4.6555999999999997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0.215</v>
          </cell>
          <cell r="E46">
            <v>0.1694</v>
          </cell>
          <cell r="F46">
            <v>4.2808999999999999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0.215</v>
          </cell>
          <cell r="E47">
            <v>0.15110000000000001</v>
          </cell>
          <cell r="F47">
            <v>4.2808999999999999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0.215</v>
          </cell>
          <cell r="E48">
            <v>-0.18730000000000002</v>
          </cell>
          <cell r="F48">
            <v>4.2808999999999999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0.215</v>
          </cell>
          <cell r="E49">
            <v>-0.1</v>
          </cell>
          <cell r="F49">
            <v>4.2808999999999999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0.215</v>
          </cell>
          <cell r="E50">
            <v>3.15E-2</v>
          </cell>
          <cell r="F50">
            <v>4.2808999999999999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0.215</v>
          </cell>
          <cell r="E51">
            <v>-0.1608</v>
          </cell>
          <cell r="F51">
            <v>4.2808999999999999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0.17380000000000001</v>
          </cell>
          <cell r="E52">
            <v>0.27210000000000001</v>
          </cell>
          <cell r="F52">
            <v>4.2808999999999999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0.17380000000000001</v>
          </cell>
          <cell r="E53">
            <v>0.34399999999999997</v>
          </cell>
          <cell r="F53">
            <v>4.2808999999999999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0.17680000000000001</v>
          </cell>
          <cell r="E54">
            <v>-4.5100000000000001E-2</v>
          </cell>
          <cell r="F54">
            <v>4.2808999999999999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0.17680000000000001</v>
          </cell>
          <cell r="E55">
            <v>-5.2900000000000003E-2</v>
          </cell>
          <cell r="F55">
            <v>4.2808999999999999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0.17680000000000001</v>
          </cell>
          <cell r="E56">
            <v>0.51049999999999995</v>
          </cell>
          <cell r="F56">
            <v>4.2808999999999999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0.17680000000000001</v>
          </cell>
          <cell r="E57">
            <v>0.67230000000000001</v>
          </cell>
          <cell r="F57">
            <v>4.2808999999999999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0.16310000000000002</v>
          </cell>
          <cell r="E58">
            <v>-9.98E-2</v>
          </cell>
          <cell r="F58">
            <v>4.3211000000000004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0.16189999999999999</v>
          </cell>
          <cell r="E59">
            <v>-9.98E-2</v>
          </cell>
          <cell r="F59">
            <v>4.2945000000000002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0.1628</v>
          </cell>
          <cell r="E60">
            <v>0.46689999999999998</v>
          </cell>
          <cell r="F60">
            <v>4.3144999999999998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0.20400000000000001</v>
          </cell>
          <cell r="E61">
            <v>9.0700000000000003E-2</v>
          </cell>
          <cell r="F61">
            <v>4.3144999999999998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0.20400000000000001</v>
          </cell>
          <cell r="E62">
            <v>0.27239999999999998</v>
          </cell>
          <cell r="F62">
            <v>4.3144999999999998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0.20400000000000001</v>
          </cell>
          <cell r="E63">
            <v>1.1285000000000001</v>
          </cell>
          <cell r="F63">
            <v>4.3144999999999998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0.20400000000000001</v>
          </cell>
          <cell r="E64">
            <v>-0.14700000000000024</v>
          </cell>
          <cell r="F64">
            <v>4.3144999999999998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0.18820000000000001</v>
          </cell>
          <cell r="E65">
            <v>0.30630000000000002</v>
          </cell>
          <cell r="F65">
            <v>4.5294999999999996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0.18820000000000001</v>
          </cell>
          <cell r="E66">
            <v>-0.14660000000000001</v>
          </cell>
          <cell r="F66">
            <v>4.5294999999999996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0.18820000000000001</v>
          </cell>
          <cell r="E67">
            <v>3.0286</v>
          </cell>
          <cell r="F67">
            <v>4.5294999999999996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0.24249999999999999</v>
          </cell>
          <cell r="E68">
            <v>1.2950999999999999</v>
          </cell>
          <cell r="F68">
            <v>5.8369999999999997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0.24249999999999999</v>
          </cell>
          <cell r="E69">
            <v>-3.3917999999999999</v>
          </cell>
          <cell r="F69">
            <v>5.8369999999999997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0.24249999999999999</v>
          </cell>
          <cell r="E70">
            <v>-0.91139999999999999</v>
          </cell>
          <cell r="F70">
            <v>5.8369999999999997</v>
          </cell>
        </row>
        <row r="71">
          <cell r="A71" t="str">
            <v>1999-070 N</v>
          </cell>
          <cell r="B71">
            <v>37012</v>
          </cell>
          <cell r="C71">
            <v>5.4908999999999999</v>
          </cell>
          <cell r="D71">
            <v>0.21010000000000001</v>
          </cell>
          <cell r="E71">
            <v>0.21460000000000001</v>
          </cell>
          <cell r="F71">
            <v>5.0563000000000002</v>
          </cell>
        </row>
        <row r="72">
          <cell r="A72" t="str">
            <v>1999-070 O</v>
          </cell>
          <cell r="B72">
            <v>37104</v>
          </cell>
          <cell r="C72">
            <v>3.2307999999999999</v>
          </cell>
          <cell r="D72">
            <v>0.21010000000000001</v>
          </cell>
          <cell r="E72">
            <v>-0.63959999999999995</v>
          </cell>
          <cell r="F72">
            <v>5.0563000000000002</v>
          </cell>
        </row>
        <row r="73">
          <cell r="A73" t="str">
            <v>1999-070 P</v>
          </cell>
          <cell r="B73">
            <v>37196</v>
          </cell>
          <cell r="C73">
            <v>1.9111</v>
          </cell>
          <cell r="D73">
            <v>0.21010000000000001</v>
          </cell>
          <cell r="E73">
            <v>3.15E-2</v>
          </cell>
          <cell r="F73">
            <v>5.0563000000000002</v>
          </cell>
        </row>
        <row r="74">
          <cell r="A74" t="str">
            <v>2002-00113</v>
          </cell>
          <cell r="B74">
            <v>37377</v>
          </cell>
          <cell r="C74">
            <v>1.9111</v>
          </cell>
          <cell r="D74">
            <v>0.21010000000000001</v>
          </cell>
          <cell r="E74">
            <v>3.15E-2</v>
          </cell>
          <cell r="F74">
            <v>5.0563000000000002</v>
          </cell>
        </row>
        <row r="75">
          <cell r="A75" t="str">
            <v>2002-00251</v>
          </cell>
          <cell r="B75">
            <v>37469</v>
          </cell>
          <cell r="C75">
            <v>1.9111</v>
          </cell>
          <cell r="D75">
            <v>0.21010000000000001</v>
          </cell>
          <cell r="E75">
            <v>3.15E-2</v>
          </cell>
          <cell r="F75">
            <v>5.0563000000000002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0.20069999999999999</v>
          </cell>
          <cell r="E76">
            <v>3.15E-2</v>
          </cell>
          <cell r="F76">
            <v>4.5831999999999997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  <cell r="F77">
            <v>4.7106000000000003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3.3400000000000013E-2</v>
          </cell>
          <cell r="E78">
            <v>3.15E-2</v>
          </cell>
          <cell r="F78">
            <v>4.7106000000000003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3.3400000000000013E-2</v>
          </cell>
          <cell r="E79">
            <v>3.15E-2</v>
          </cell>
          <cell r="F79">
            <v>4.7106000000000003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3.3400000000000013E-2</v>
          </cell>
          <cell r="E80">
            <v>3.15E-2</v>
          </cell>
          <cell r="F80">
            <v>4.7106000000000003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3.3400000000000013E-2</v>
          </cell>
          <cell r="E81">
            <v>3.15E-2</v>
          </cell>
          <cell r="F81">
            <v>4.6295999999999999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3.3400000000000013E-2</v>
          </cell>
          <cell r="E82">
            <v>3.15E-2</v>
          </cell>
          <cell r="F82">
            <v>4.6295999999999999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3.949999999999998E-2</v>
          </cell>
          <cell r="E83">
            <v>3.15E-2</v>
          </cell>
          <cell r="F83">
            <v>4.6387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3.949999999999998E-2</v>
          </cell>
          <cell r="E84">
            <v>3.15E-2</v>
          </cell>
          <cell r="F84">
            <v>4.6387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0.18709999999999999</v>
          </cell>
          <cell r="E85">
            <v>3.15E-2</v>
          </cell>
          <cell r="F85">
            <v>4.6387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0.18709999999999999</v>
          </cell>
          <cell r="E86">
            <v>3.15E-2</v>
          </cell>
          <cell r="F86">
            <v>4.6387</v>
          </cell>
        </row>
      </sheetData>
      <sheetData sheetId="40" refreshError="1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0.28760000000000002</v>
          </cell>
          <cell r="E8">
            <v>8.2000000000000007E-3</v>
          </cell>
          <cell r="F8">
            <v>0.13819999999999999</v>
          </cell>
          <cell r="G8">
            <v>2.6513</v>
          </cell>
          <cell r="H8">
            <v>2.86E-2</v>
          </cell>
          <cell r="I8">
            <v>-0.12620000000000001</v>
          </cell>
          <cell r="K8">
            <v>-0.68659999999999999</v>
          </cell>
          <cell r="L8">
            <v>2.0623</v>
          </cell>
          <cell r="M8" t="str">
            <v>I</v>
          </cell>
          <cell r="N8" t="str">
            <v>I</v>
          </cell>
          <cell r="O8" t="str">
            <v>R</v>
          </cell>
          <cell r="P8" t="str">
            <v>N</v>
          </cell>
          <cell r="Q8" t="str">
            <v>R</v>
          </cell>
        </row>
        <row r="9">
          <cell r="A9" t="str">
            <v>95-010 A</v>
          </cell>
          <cell r="B9">
            <v>34999</v>
          </cell>
          <cell r="C9">
            <v>1.9764999999999999</v>
          </cell>
          <cell r="D9">
            <v>0.28760000000000002</v>
          </cell>
          <cell r="E9">
            <v>8.2000000000000007E-3</v>
          </cell>
          <cell r="F9">
            <v>0.1231</v>
          </cell>
          <cell r="G9">
            <v>3.1770999999999998</v>
          </cell>
          <cell r="H9">
            <v>-0.16750000000000001</v>
          </cell>
          <cell r="I9">
            <v>-0.12620000000000001</v>
          </cell>
          <cell r="K9">
            <v>-1.0753999999999999</v>
          </cell>
          <cell r="L9">
            <v>2.3954</v>
          </cell>
          <cell r="M9" t="str">
            <v>I</v>
          </cell>
          <cell r="N9" t="str">
            <v>R</v>
          </cell>
          <cell r="O9" t="str">
            <v>N</v>
          </cell>
          <cell r="P9" t="str">
            <v>N</v>
          </cell>
          <cell r="Q9" t="str">
            <v>R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0.28760000000000002</v>
          </cell>
          <cell r="E10">
            <v>8.2000000000000007E-3</v>
          </cell>
          <cell r="F10">
            <v>7.7499999999999999E-2</v>
          </cell>
          <cell r="G10">
            <v>2.6513</v>
          </cell>
          <cell r="H10">
            <v>-0.16750000000000001</v>
          </cell>
          <cell r="I10">
            <v>-0.21329999999999999</v>
          </cell>
          <cell r="K10">
            <v>-0.70379999999999998</v>
          </cell>
          <cell r="L10">
            <v>2.3283</v>
          </cell>
          <cell r="M10" t="str">
            <v>R</v>
          </cell>
          <cell r="N10" t="str">
            <v>N</v>
          </cell>
          <cell r="O10" t="str">
            <v>R</v>
          </cell>
          <cell r="P10" t="str">
            <v>N</v>
          </cell>
          <cell r="Q10" t="str">
            <v>I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0.28760000000000002</v>
          </cell>
          <cell r="E11">
            <v>8.2000000000000007E-3</v>
          </cell>
          <cell r="F11">
            <v>7.46E-2</v>
          </cell>
          <cell r="G11">
            <v>2.6513</v>
          </cell>
          <cell r="H11">
            <v>-0.16750000000000001</v>
          </cell>
          <cell r="I11">
            <v>-0.11310000000000001</v>
          </cell>
          <cell r="K11">
            <v>-0.53109999999999968</v>
          </cell>
          <cell r="L11">
            <v>2.4008000000000003</v>
          </cell>
          <cell r="M11" t="str">
            <v>I</v>
          </cell>
          <cell r="N11" t="str">
            <v>N</v>
          </cell>
          <cell r="O11" t="str">
            <v>I</v>
          </cell>
          <cell r="P11" t="str">
            <v>N</v>
          </cell>
          <cell r="Q11" t="str">
            <v>I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0.28410000000000002</v>
          </cell>
          <cell r="E12">
            <v>8.2000000000000007E-3</v>
          </cell>
          <cell r="F12">
            <v>7.46E-2</v>
          </cell>
          <cell r="G12">
            <v>2.6513</v>
          </cell>
          <cell r="H12">
            <v>-0.16750000000000001</v>
          </cell>
          <cell r="I12">
            <v>-0.11310000000000001</v>
          </cell>
          <cell r="K12">
            <v>-0.38690000000000008</v>
          </cell>
          <cell r="L12">
            <v>2.5449999999999999</v>
          </cell>
          <cell r="M12" t="str">
            <v>I</v>
          </cell>
          <cell r="N12" t="str">
            <v>N</v>
          </cell>
          <cell r="O12" t="str">
            <v>N</v>
          </cell>
          <cell r="P12" t="str">
            <v>N</v>
          </cell>
          <cell r="Q12" t="str">
            <v>I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0.28820000000000001</v>
          </cell>
          <cell r="E13">
            <v>0</v>
          </cell>
          <cell r="F13">
            <v>6.3200000000000006E-2</v>
          </cell>
          <cell r="G13">
            <v>2.6513</v>
          </cell>
          <cell r="H13">
            <v>-0.16750000000000001</v>
          </cell>
          <cell r="I13">
            <v>-7.6800000000000007E-2</v>
          </cell>
          <cell r="K13">
            <v>-3.5499999999999921E-2</v>
          </cell>
          <cell r="L13">
            <v>2.8601000000000001</v>
          </cell>
          <cell r="M13" t="str">
            <v>I</v>
          </cell>
          <cell r="N13" t="str">
            <v>N</v>
          </cell>
          <cell r="O13" t="str">
            <v>I</v>
          </cell>
          <cell r="P13" t="str">
            <v>N</v>
          </cell>
          <cell r="Q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0.28870000000000001</v>
          </cell>
          <cell r="E14">
            <v>0</v>
          </cell>
          <cell r="F14">
            <v>6.3200000000000006E-2</v>
          </cell>
          <cell r="G14">
            <v>2.6513</v>
          </cell>
          <cell r="H14">
            <v>-0.16750000000000001</v>
          </cell>
          <cell r="I14">
            <v>-7.6800000000000007E-2</v>
          </cell>
          <cell r="K14">
            <v>-0.33379999999999971</v>
          </cell>
          <cell r="L14">
            <v>2.5618000000000003</v>
          </cell>
          <cell r="M14" t="str">
            <v>R</v>
          </cell>
          <cell r="N14" t="str">
            <v>N</v>
          </cell>
          <cell r="O14" t="str">
            <v>N</v>
          </cell>
          <cell r="P14" t="str">
            <v>N</v>
          </cell>
          <cell r="Q14" t="str">
            <v>R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0.27360000000000001</v>
          </cell>
          <cell r="E15">
            <v>0</v>
          </cell>
          <cell r="F15">
            <v>6.6400000000000001E-2</v>
          </cell>
          <cell r="G15">
            <v>2.6513</v>
          </cell>
          <cell r="H15">
            <v>-0.121</v>
          </cell>
          <cell r="I15">
            <v>-6.6900000000000001E-2</v>
          </cell>
          <cell r="K15">
            <v>0.42430000000000007</v>
          </cell>
          <cell r="L15">
            <v>3.2635000000000001</v>
          </cell>
          <cell r="M15" t="str">
            <v>I</v>
          </cell>
          <cell r="N15" t="str">
            <v>I</v>
          </cell>
          <cell r="O15" t="str">
            <v>I</v>
          </cell>
          <cell r="P15" t="str">
            <v>N</v>
          </cell>
          <cell r="Q15" t="str">
            <v>I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0.2432</v>
          </cell>
          <cell r="E16">
            <v>0</v>
          </cell>
          <cell r="F16">
            <v>6.6400000000000001E-2</v>
          </cell>
          <cell r="G16">
            <v>2.6513</v>
          </cell>
          <cell r="H16">
            <v>-0.121</v>
          </cell>
          <cell r="I16">
            <v>-6.6900000000000001E-2</v>
          </cell>
          <cell r="K16">
            <v>0.69199999999999973</v>
          </cell>
          <cell r="L16">
            <v>3.5311999999999997</v>
          </cell>
          <cell r="M16" t="str">
            <v>I</v>
          </cell>
          <cell r="N16" t="str">
            <v>N</v>
          </cell>
          <cell r="O16" t="str">
            <v>N</v>
          </cell>
          <cell r="P16" t="str">
            <v>N</v>
          </cell>
          <cell r="Q16" t="str">
            <v>I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0.22789999999999999</v>
          </cell>
          <cell r="E17">
            <v>0</v>
          </cell>
          <cell r="F17">
            <v>4.2099999999999999E-2</v>
          </cell>
          <cell r="G17">
            <v>2.6513</v>
          </cell>
          <cell r="H17">
            <v>-0.121</v>
          </cell>
          <cell r="I17">
            <v>-9.8000000000000004E-2</v>
          </cell>
          <cell r="K17">
            <v>0.14370000000000024</v>
          </cell>
          <cell r="L17">
            <v>3.0140000000000002</v>
          </cell>
          <cell r="M17" t="str">
            <v>R</v>
          </cell>
          <cell r="N17" t="str">
            <v>N</v>
          </cell>
          <cell r="O17" t="str">
            <v>R</v>
          </cell>
          <cell r="P17" t="str">
            <v>N</v>
          </cell>
          <cell r="Q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0.2266</v>
          </cell>
          <cell r="E18">
            <v>0</v>
          </cell>
          <cell r="F18">
            <v>4.3499999999999997E-2</v>
          </cell>
          <cell r="G18">
            <v>2.6513</v>
          </cell>
          <cell r="H18">
            <v>-0.121</v>
          </cell>
          <cell r="I18">
            <v>-4.4599999999999994E-2</v>
          </cell>
          <cell r="K18">
            <v>0.10399999999999962</v>
          </cell>
          <cell r="L18">
            <v>2.9208999999999996</v>
          </cell>
          <cell r="M18" t="str">
            <v>R</v>
          </cell>
          <cell r="N18" t="str">
            <v>N</v>
          </cell>
          <cell r="O18" t="str">
            <v>I</v>
          </cell>
          <cell r="P18" t="str">
            <v>N</v>
          </cell>
          <cell r="Q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0.22600000000000001</v>
          </cell>
          <cell r="E19">
            <v>0</v>
          </cell>
          <cell r="F19">
            <v>4.3499999999999997E-2</v>
          </cell>
          <cell r="G19">
            <v>2.6513</v>
          </cell>
          <cell r="H19">
            <v>-0.121</v>
          </cell>
          <cell r="I19">
            <v>-4.4599999999999994E-2</v>
          </cell>
          <cell r="K19">
            <v>0.31280000000000002</v>
          </cell>
          <cell r="L19">
            <v>3.1296999999999997</v>
          </cell>
          <cell r="M19" t="str">
            <v>I</v>
          </cell>
          <cell r="N19" t="str">
            <v>N</v>
          </cell>
          <cell r="O19" t="str">
            <v>N</v>
          </cell>
          <cell r="P19" t="str">
            <v>N</v>
          </cell>
          <cell r="Q19" t="str">
            <v>I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0.23350000000000001</v>
          </cell>
          <cell r="E20">
            <v>0</v>
          </cell>
          <cell r="F20">
            <v>4.7500000000000001E-2</v>
          </cell>
          <cell r="G20">
            <v>2.6513</v>
          </cell>
          <cell r="H20">
            <v>-0.121</v>
          </cell>
          <cell r="I20">
            <v>-3.5399999999999994E-2</v>
          </cell>
          <cell r="K20">
            <v>-5.0299999999999997E-2</v>
          </cell>
          <cell r="L20">
            <v>2.7573999999999996</v>
          </cell>
          <cell r="M20" t="str">
            <v>R</v>
          </cell>
          <cell r="N20" t="str">
            <v>N</v>
          </cell>
          <cell r="O20" t="str">
            <v>I</v>
          </cell>
          <cell r="P20" t="str">
            <v>N</v>
          </cell>
          <cell r="Q20" t="str">
            <v>R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0.2336</v>
          </cell>
          <cell r="E21">
            <v>0</v>
          </cell>
          <cell r="F21">
            <v>4.99E-2</v>
          </cell>
          <cell r="G21">
            <v>2.6513</v>
          </cell>
          <cell r="H21">
            <v>-3.3999999999999998E-3</v>
          </cell>
          <cell r="I21">
            <v>-3.5400000000000001E-2</v>
          </cell>
          <cell r="K21">
            <v>-2.7900000000000001E-2</v>
          </cell>
          <cell r="L21">
            <v>2.6621999999999999</v>
          </cell>
          <cell r="M21" t="str">
            <v>R</v>
          </cell>
          <cell r="N21" t="str">
            <v>I</v>
          </cell>
          <cell r="O21" t="str">
            <v>N</v>
          </cell>
          <cell r="P21" t="str">
            <v>N</v>
          </cell>
          <cell r="Q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0.22359999999999999</v>
          </cell>
          <cell r="E22">
            <v>0</v>
          </cell>
          <cell r="F22">
            <v>4.9799999999999997E-2</v>
          </cell>
          <cell r="G22">
            <v>2.6513</v>
          </cell>
          <cell r="H22">
            <v>-3.3999999999999998E-3</v>
          </cell>
          <cell r="I22">
            <v>-2.8799999999999999E-2</v>
          </cell>
          <cell r="K22">
            <v>1.8499999999999999E-2</v>
          </cell>
          <cell r="L22">
            <v>2.7019999999999995</v>
          </cell>
          <cell r="M22" t="str">
            <v>I</v>
          </cell>
          <cell r="N22" t="str">
            <v>N</v>
          </cell>
          <cell r="O22" t="str">
            <v>I</v>
          </cell>
          <cell r="P22" t="str">
            <v>N</v>
          </cell>
          <cell r="Q22" t="str">
            <v>I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0.21629999999999999</v>
          </cell>
          <cell r="E23">
            <v>0</v>
          </cell>
          <cell r="F23">
            <v>4.9799999999999997E-2</v>
          </cell>
          <cell r="G23">
            <v>2.6513</v>
          </cell>
          <cell r="H23">
            <v>-3.3999999999999998E-3</v>
          </cell>
          <cell r="I23">
            <v>-2.6599999999999999E-2</v>
          </cell>
          <cell r="K23">
            <v>0.41329999999999978</v>
          </cell>
          <cell r="L23">
            <v>3.0945999999999998</v>
          </cell>
          <cell r="M23" t="str">
            <v>I</v>
          </cell>
          <cell r="N23" t="str">
            <v>N</v>
          </cell>
          <cell r="O23" t="str">
            <v>I</v>
          </cell>
          <cell r="P23" t="str">
            <v>N</v>
          </cell>
          <cell r="Q23" t="str">
            <v>I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0.21629999999999999</v>
          </cell>
          <cell r="E24">
            <v>0</v>
          </cell>
          <cell r="F24">
            <v>6.1899999999999997E-2</v>
          </cell>
          <cell r="G24">
            <v>2.6513</v>
          </cell>
          <cell r="H24">
            <v>-3.3999999999999998E-3</v>
          </cell>
          <cell r="I24">
            <v>-2.6599999999999999E-2</v>
          </cell>
          <cell r="K24">
            <v>0.72919999999999985</v>
          </cell>
          <cell r="L24">
            <v>3.4104999999999999</v>
          </cell>
          <cell r="M24" t="str">
            <v>I</v>
          </cell>
          <cell r="N24" t="str">
            <v>N</v>
          </cell>
          <cell r="O24" t="str">
            <v>N</v>
          </cell>
          <cell r="P24" t="str">
            <v>N</v>
          </cell>
          <cell r="Q24" t="str">
            <v>I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0.21629999999999999</v>
          </cell>
          <cell r="E25">
            <v>0</v>
          </cell>
          <cell r="F25">
            <v>6.1800000000000001E-2</v>
          </cell>
          <cell r="G25">
            <v>2.6513</v>
          </cell>
          <cell r="H25">
            <v>-3.3999999999999998E-3</v>
          </cell>
          <cell r="I25">
            <v>-2.6599999999999999E-2</v>
          </cell>
          <cell r="K25">
            <v>0.78399999999999959</v>
          </cell>
          <cell r="L25">
            <v>3.4652999999999996</v>
          </cell>
          <cell r="M25" t="str">
            <v>I</v>
          </cell>
          <cell r="N25" t="str">
            <v>N</v>
          </cell>
          <cell r="O25" t="str">
            <v>N</v>
          </cell>
          <cell r="P25" t="str">
            <v>N</v>
          </cell>
          <cell r="Q25" t="str">
            <v>I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0.21640000000000001</v>
          </cell>
          <cell r="E26">
            <v>0</v>
          </cell>
          <cell r="F26">
            <v>6.1800000000000001E-2</v>
          </cell>
          <cell r="G26">
            <v>2.6513</v>
          </cell>
          <cell r="H26">
            <v>-3.3999999999999998E-3</v>
          </cell>
          <cell r="I26">
            <v>-2.6599999999999999E-2</v>
          </cell>
          <cell r="K26">
            <v>0.3409000000000002</v>
          </cell>
          <cell r="L26">
            <v>3.0222000000000002</v>
          </cell>
          <cell r="M26" t="str">
            <v>R</v>
          </cell>
          <cell r="N26" t="str">
            <v>N</v>
          </cell>
          <cell r="O26" t="str">
            <v>N</v>
          </cell>
          <cell r="P26" t="str">
            <v>N</v>
          </cell>
          <cell r="Q26" t="str">
            <v>R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0.2122</v>
          </cell>
          <cell r="E27">
            <v>0</v>
          </cell>
          <cell r="F27">
            <v>6.1800000000000001E-2</v>
          </cell>
          <cell r="G27">
            <v>2.6513</v>
          </cell>
          <cell r="H27">
            <v>9.3799999999999994E-2</v>
          </cell>
          <cell r="I27">
            <v>-2.6599999999999999E-2</v>
          </cell>
          <cell r="K27">
            <v>-0.15849999999999981</v>
          </cell>
          <cell r="L27">
            <v>2.4256000000000002</v>
          </cell>
          <cell r="M27" t="str">
            <v>R</v>
          </cell>
          <cell r="N27" t="str">
            <v>I</v>
          </cell>
          <cell r="O27" t="str">
            <v>N</v>
          </cell>
          <cell r="P27" t="str">
            <v>N</v>
          </cell>
          <cell r="Q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0.2122</v>
          </cell>
          <cell r="E28">
            <v>0</v>
          </cell>
          <cell r="F28">
            <v>6.1800000000000001E-2</v>
          </cell>
          <cell r="G28">
            <v>2.6513</v>
          </cell>
          <cell r="H28">
            <v>9.3799999999999994E-2</v>
          </cell>
          <cell r="I28">
            <v>-2.6599999999999999E-2</v>
          </cell>
          <cell r="K28">
            <v>-0.32819999999999999</v>
          </cell>
          <cell r="L28">
            <v>2.2559</v>
          </cell>
          <cell r="M28" t="str">
            <v>R</v>
          </cell>
          <cell r="N28" t="str">
            <v>N</v>
          </cell>
          <cell r="O28" t="str">
            <v>N</v>
          </cell>
          <cell r="P28" t="str">
            <v>N</v>
          </cell>
          <cell r="Q28" t="str">
            <v>R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0.22550000000000001</v>
          </cell>
          <cell r="E29">
            <v>0</v>
          </cell>
          <cell r="F29">
            <v>5.2900000000000003E-2</v>
          </cell>
          <cell r="G29">
            <v>2.6513</v>
          </cell>
          <cell r="H29">
            <v>9.3799999999999994E-2</v>
          </cell>
          <cell r="I29">
            <v>-1.1799999999999998E-2</v>
          </cell>
          <cell r="K29">
            <v>-2.350000000000016E-2</v>
          </cell>
          <cell r="L29">
            <v>2.5457999999999998</v>
          </cell>
          <cell r="M29" t="str">
            <v>I</v>
          </cell>
          <cell r="N29" t="str">
            <v>N</v>
          </cell>
          <cell r="O29" t="str">
            <v>I</v>
          </cell>
          <cell r="P29" t="str">
            <v>N</v>
          </cell>
          <cell r="Q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0.22550000000000001</v>
          </cell>
          <cell r="E30">
            <v>0</v>
          </cell>
          <cell r="F30">
            <v>5.2900000000000003E-2</v>
          </cell>
          <cell r="G30">
            <v>2.6513</v>
          </cell>
          <cell r="H30">
            <v>9.3799999999999994E-2</v>
          </cell>
          <cell r="I30">
            <v>-0.01</v>
          </cell>
          <cell r="K30">
            <v>0.1341</v>
          </cell>
          <cell r="L30">
            <v>2.7016</v>
          </cell>
          <cell r="M30" t="str">
            <v>I</v>
          </cell>
          <cell r="N30" t="str">
            <v>N</v>
          </cell>
          <cell r="O30" t="str">
            <v>I</v>
          </cell>
          <cell r="P30" t="str">
            <v>N</v>
          </cell>
          <cell r="Q30" t="str">
            <v>I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0.2631</v>
          </cell>
          <cell r="E31">
            <v>0</v>
          </cell>
          <cell r="F31">
            <v>5.1999999999999998E-2</v>
          </cell>
          <cell r="G31">
            <v>2.6513</v>
          </cell>
          <cell r="H31">
            <v>9.3799999999999994E-2</v>
          </cell>
          <cell r="I31">
            <v>-0.01</v>
          </cell>
          <cell r="K31">
            <v>0.38239999999999996</v>
          </cell>
          <cell r="L31">
            <v>2.9499</v>
          </cell>
          <cell r="M31" t="str">
            <v>I</v>
          </cell>
          <cell r="N31" t="str">
            <v>N</v>
          </cell>
          <cell r="O31" t="str">
            <v>N</v>
          </cell>
          <cell r="P31" t="str">
            <v>N</v>
          </cell>
          <cell r="Q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0.2225</v>
          </cell>
          <cell r="E32">
            <v>0</v>
          </cell>
          <cell r="F32">
            <v>5.1999999999999998E-2</v>
          </cell>
          <cell r="G32">
            <v>2.6513</v>
          </cell>
          <cell r="H32">
            <v>9.3799999999999994E-2</v>
          </cell>
          <cell r="I32">
            <v>-0.01</v>
          </cell>
          <cell r="K32">
            <v>0.32480000000000009</v>
          </cell>
          <cell r="L32">
            <v>2.8923000000000001</v>
          </cell>
          <cell r="M32" t="str">
            <v>R</v>
          </cell>
          <cell r="N32" t="str">
            <v>N</v>
          </cell>
          <cell r="O32" t="str">
            <v>N</v>
          </cell>
          <cell r="P32" t="str">
            <v>N</v>
          </cell>
          <cell r="Q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0.2225</v>
          </cell>
          <cell r="E33">
            <v>0</v>
          </cell>
          <cell r="F33">
            <v>5.9200000000000003E-2</v>
          </cell>
          <cell r="G33">
            <v>2.6513</v>
          </cell>
          <cell r="H33">
            <v>0.1211</v>
          </cell>
          <cell r="I33">
            <v>-0.01</v>
          </cell>
          <cell r="K33">
            <v>0.55450000000000044</v>
          </cell>
          <cell r="L33">
            <v>3.0947000000000005</v>
          </cell>
          <cell r="M33" t="str">
            <v>I</v>
          </cell>
          <cell r="N33" t="str">
            <v>I</v>
          </cell>
          <cell r="O33" t="str">
            <v>N</v>
          </cell>
          <cell r="P33" t="str">
            <v>N</v>
          </cell>
          <cell r="Q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0.2225</v>
          </cell>
          <cell r="E34">
            <v>0</v>
          </cell>
          <cell r="F34">
            <v>5.9200000000000003E-2</v>
          </cell>
          <cell r="G34">
            <v>2.6513</v>
          </cell>
          <cell r="H34">
            <v>0.1211</v>
          </cell>
          <cell r="I34">
            <v>-1.66E-2</v>
          </cell>
          <cell r="K34">
            <v>1.6850999999999996</v>
          </cell>
          <cell r="L34">
            <v>4.2318999999999996</v>
          </cell>
          <cell r="M34" t="str">
            <v>I</v>
          </cell>
          <cell r="N34" t="str">
            <v>N</v>
          </cell>
          <cell r="O34" t="str">
            <v>R</v>
          </cell>
          <cell r="P34" t="str">
            <v>N</v>
          </cell>
          <cell r="Q34" t="str">
            <v>I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0.2631</v>
          </cell>
          <cell r="E35">
            <v>0</v>
          </cell>
          <cell r="F35">
            <v>5.9200000000000003E-2</v>
          </cell>
          <cell r="G35">
            <v>2.6513</v>
          </cell>
          <cell r="H35">
            <v>0.1211</v>
          </cell>
          <cell r="I35">
            <v>-1.66E-2</v>
          </cell>
          <cell r="K35">
            <v>1.7152999999999994</v>
          </cell>
          <cell r="L35">
            <v>4.2620999999999993</v>
          </cell>
          <cell r="M35" t="str">
            <v>I</v>
          </cell>
          <cell r="N35" t="str">
            <v>N</v>
          </cell>
          <cell r="O35" t="str">
            <v>N</v>
          </cell>
          <cell r="P35" t="str">
            <v>N</v>
          </cell>
          <cell r="Q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0.2631</v>
          </cell>
          <cell r="E36">
            <v>0</v>
          </cell>
          <cell r="F36">
            <v>5.9200000000000003E-2</v>
          </cell>
          <cell r="G36">
            <v>2.6513</v>
          </cell>
          <cell r="H36">
            <v>0.1211</v>
          </cell>
          <cell r="I36">
            <v>-1.66E-2</v>
          </cell>
          <cell r="K36">
            <v>0.8593000000000004</v>
          </cell>
          <cell r="L36">
            <v>3.4061000000000003</v>
          </cell>
          <cell r="M36" t="str">
            <v>R</v>
          </cell>
          <cell r="N36" t="str">
            <v>N</v>
          </cell>
          <cell r="O36" t="str">
            <v>N</v>
          </cell>
          <cell r="P36" t="str">
            <v>N</v>
          </cell>
          <cell r="Q36" t="str">
            <v>R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0.2631</v>
          </cell>
          <cell r="E37">
            <v>0</v>
          </cell>
          <cell r="F37">
            <v>5.9200000000000003E-2</v>
          </cell>
          <cell r="G37">
            <v>2.6513</v>
          </cell>
          <cell r="H37">
            <v>0.1211</v>
          </cell>
          <cell r="I37">
            <v>-1.8200000000000001E-2</v>
          </cell>
          <cell r="K37">
            <v>0.41730000000000045</v>
          </cell>
          <cell r="L37">
            <v>2.9657000000000004</v>
          </cell>
          <cell r="M37" t="str">
            <v>R</v>
          </cell>
          <cell r="N37" t="str">
            <v>N</v>
          </cell>
          <cell r="O37" t="str">
            <v>R</v>
          </cell>
          <cell r="P37" t="str">
            <v>N</v>
          </cell>
          <cell r="Q37" t="str">
            <v>R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0.23119999999999999</v>
          </cell>
          <cell r="E38">
            <v>0</v>
          </cell>
          <cell r="F38">
            <v>3.09E-2</v>
          </cell>
          <cell r="G38">
            <v>2.6513</v>
          </cell>
          <cell r="H38">
            <v>0.1211</v>
          </cell>
          <cell r="I38">
            <v>-1.8200000000000001E-2</v>
          </cell>
          <cell r="K38">
            <v>0.19569999999999999</v>
          </cell>
          <cell r="L38">
            <v>2.7441</v>
          </cell>
          <cell r="M38" t="str">
            <v>R</v>
          </cell>
          <cell r="N38" t="str">
            <v>N</v>
          </cell>
          <cell r="O38" t="str">
            <v>N</v>
          </cell>
          <cell r="P38" t="str">
            <v>N</v>
          </cell>
          <cell r="Q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0.21690000000000001</v>
          </cell>
          <cell r="E39">
            <v>0</v>
          </cell>
          <cell r="F39">
            <v>1.8599999999999998E-2</v>
          </cell>
          <cell r="G39">
            <v>2.6513</v>
          </cell>
          <cell r="H39">
            <v>-0.1147</v>
          </cell>
          <cell r="I39">
            <v>-1.8200000000000001E-2</v>
          </cell>
          <cell r="K39">
            <v>1.1100000000000138E-2</v>
          </cell>
          <cell r="L39">
            <v>2.7953000000000001</v>
          </cell>
          <cell r="M39" t="str">
            <v>I</v>
          </cell>
          <cell r="N39" t="str">
            <v>R</v>
          </cell>
          <cell r="O39" t="str">
            <v>N</v>
          </cell>
          <cell r="P39" t="str">
            <v>N</v>
          </cell>
          <cell r="Q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0.21690000000000001</v>
          </cell>
          <cell r="E40">
            <v>0</v>
          </cell>
          <cell r="F40">
            <v>1.8599999999999998E-2</v>
          </cell>
          <cell r="G40">
            <v>2.6513</v>
          </cell>
          <cell r="H40">
            <v>-0.1147</v>
          </cell>
          <cell r="I40">
            <v>-1.8200000000000001E-2</v>
          </cell>
          <cell r="K40">
            <v>0.1839000000000002</v>
          </cell>
          <cell r="L40">
            <v>2.9681000000000002</v>
          </cell>
          <cell r="M40" t="str">
            <v>I</v>
          </cell>
          <cell r="N40" t="str">
            <v>N</v>
          </cell>
          <cell r="O40" t="str">
            <v>N</v>
          </cell>
          <cell r="P40" t="str">
            <v>N</v>
          </cell>
          <cell r="Q40" t="str">
            <v>I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0.21690000000000001</v>
          </cell>
          <cell r="E41">
            <v>0</v>
          </cell>
          <cell r="F41">
            <v>1.8599999999999998E-2</v>
          </cell>
          <cell r="G41">
            <v>2.6513</v>
          </cell>
          <cell r="H41">
            <v>-0.1147</v>
          </cell>
          <cell r="I41">
            <v>-1.9E-3</v>
          </cell>
          <cell r="K41">
            <v>0.3622999999999999</v>
          </cell>
          <cell r="L41">
            <v>3.1301999999999999</v>
          </cell>
          <cell r="M41" t="str">
            <v>I</v>
          </cell>
          <cell r="N41" t="str">
            <v>N</v>
          </cell>
          <cell r="O41" t="str">
            <v>I</v>
          </cell>
          <cell r="P41" t="str">
            <v>N</v>
          </cell>
          <cell r="Q41" t="str">
            <v>I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0.21690000000000001</v>
          </cell>
          <cell r="E42">
            <v>0</v>
          </cell>
          <cell r="F42">
            <v>1.8599999999999998E-2</v>
          </cell>
          <cell r="G42">
            <v>2.6513</v>
          </cell>
          <cell r="H42">
            <v>-0.1147</v>
          </cell>
          <cell r="I42">
            <v>-8.8999999999999999E-3</v>
          </cell>
          <cell r="K42">
            <v>9.9199999999999885E-2</v>
          </cell>
          <cell r="L42">
            <v>2.8740999999999999</v>
          </cell>
          <cell r="M42" t="str">
            <v>R</v>
          </cell>
          <cell r="N42" t="str">
            <v>N</v>
          </cell>
          <cell r="O42" t="str">
            <v>R</v>
          </cell>
          <cell r="P42" t="str">
            <v>N</v>
          </cell>
          <cell r="Q42" t="str">
            <v>R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0.21690000000000001</v>
          </cell>
          <cell r="E43">
            <v>0</v>
          </cell>
          <cell r="F43">
            <v>1.8599999999999998E-2</v>
          </cell>
          <cell r="G43">
            <v>2.6513</v>
          </cell>
          <cell r="H43">
            <v>-0.1147</v>
          </cell>
          <cell r="I43">
            <v>-8.8999999999999999E-3</v>
          </cell>
          <cell r="K43">
            <v>0.17740000000000017</v>
          </cell>
          <cell r="L43">
            <v>2.9523000000000001</v>
          </cell>
          <cell r="M43" t="str">
            <v>I</v>
          </cell>
          <cell r="N43" t="str">
            <v>N</v>
          </cell>
          <cell r="O43" t="str">
            <v>N</v>
          </cell>
          <cell r="P43" t="str">
            <v>N</v>
          </cell>
          <cell r="Q43" t="str">
            <v>I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0.21690000000000001</v>
          </cell>
          <cell r="E44">
            <v>0</v>
          </cell>
          <cell r="F44">
            <v>1.8599999999999998E-2</v>
          </cell>
          <cell r="G44">
            <v>2.6513</v>
          </cell>
          <cell r="H44">
            <v>-0.1147</v>
          </cell>
          <cell r="I44">
            <v>-8.8999999999999999E-3</v>
          </cell>
          <cell r="K44">
            <v>-0.1391</v>
          </cell>
          <cell r="L44">
            <v>2.6358000000000001</v>
          </cell>
          <cell r="M44" t="str">
            <v>R</v>
          </cell>
          <cell r="N44" t="str">
            <v>N</v>
          </cell>
          <cell r="O44" t="str">
            <v>N</v>
          </cell>
          <cell r="P44" t="str">
            <v>N</v>
          </cell>
          <cell r="Q44" t="str">
            <v>R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0.21690000000000001</v>
          </cell>
          <cell r="E45">
            <v>0</v>
          </cell>
          <cell r="F45">
            <v>1.8599999999999998E-2</v>
          </cell>
          <cell r="G45">
            <v>2.6513</v>
          </cell>
          <cell r="H45">
            <v>-0.311</v>
          </cell>
          <cell r="I45">
            <v>-2.1899999999999999E-2</v>
          </cell>
          <cell r="K45">
            <v>-0.34919999999999973</v>
          </cell>
          <cell r="L45">
            <v>2.6350000000000002</v>
          </cell>
          <cell r="M45" t="str">
            <v>R</v>
          </cell>
          <cell r="N45" t="str">
            <v>R</v>
          </cell>
          <cell r="O45" t="str">
            <v>R</v>
          </cell>
          <cell r="P45" t="str">
            <v>N</v>
          </cell>
          <cell r="Q45" t="str">
            <v>R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0.19939999999999999</v>
          </cell>
          <cell r="E46">
            <v>0</v>
          </cell>
          <cell r="F46">
            <v>1.8599999999999998E-2</v>
          </cell>
          <cell r="G46">
            <v>2.6513</v>
          </cell>
          <cell r="H46">
            <v>-0.311</v>
          </cell>
          <cell r="I46">
            <v>-2.1899999999999999E-2</v>
          </cell>
          <cell r="K46">
            <v>-1.9299999999999873E-2</v>
          </cell>
          <cell r="L46">
            <v>2.9649000000000001</v>
          </cell>
          <cell r="M46" t="str">
            <v>I</v>
          </cell>
          <cell r="N46" t="str">
            <v>N</v>
          </cell>
          <cell r="O46" t="str">
            <v>N</v>
          </cell>
          <cell r="P46" t="str">
            <v>N</v>
          </cell>
          <cell r="Q46" t="str">
            <v>I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0.19939999999999999</v>
          </cell>
          <cell r="E47">
            <v>0</v>
          </cell>
          <cell r="F47">
            <v>1.8599999999999998E-2</v>
          </cell>
          <cell r="G47">
            <v>2.6513</v>
          </cell>
          <cell r="H47">
            <v>-0.311</v>
          </cell>
          <cell r="I47">
            <v>-2.1899999999999999E-2</v>
          </cell>
          <cell r="K47">
            <v>-0.18049999999999988</v>
          </cell>
          <cell r="L47">
            <v>2.8037000000000001</v>
          </cell>
          <cell r="M47" t="str">
            <v>R</v>
          </cell>
          <cell r="N47" t="str">
            <v>N</v>
          </cell>
          <cell r="O47" t="str">
            <v>N</v>
          </cell>
          <cell r="P47" t="str">
            <v>N</v>
          </cell>
          <cell r="Q47" t="str">
            <v>R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0.19939999999999999</v>
          </cell>
          <cell r="E48">
            <v>0</v>
          </cell>
          <cell r="F48">
            <v>1.8599999999999998E-2</v>
          </cell>
          <cell r="G48">
            <v>2.6513</v>
          </cell>
          <cell r="H48">
            <v>-0.311</v>
          </cell>
          <cell r="I48">
            <v>-2.1899999999999999E-2</v>
          </cell>
          <cell r="K48">
            <v>-0.28010000000000002</v>
          </cell>
          <cell r="L48">
            <v>2.7040999999999999</v>
          </cell>
          <cell r="M48" t="str">
            <v>R</v>
          </cell>
          <cell r="N48" t="str">
            <v>N</v>
          </cell>
          <cell r="O48" t="str">
            <v>N</v>
          </cell>
          <cell r="P48" t="str">
            <v>N</v>
          </cell>
          <cell r="Q48" t="str">
            <v>R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0.19939999999999999</v>
          </cell>
          <cell r="E49">
            <v>0</v>
          </cell>
          <cell r="F49">
            <v>1.8599999999999998E-2</v>
          </cell>
          <cell r="G49">
            <v>2.6513</v>
          </cell>
          <cell r="H49">
            <v>-0.311</v>
          </cell>
          <cell r="I49">
            <v>-2.0299999999999999E-2</v>
          </cell>
          <cell r="J49">
            <v>2.47E-2</v>
          </cell>
          <cell r="K49">
            <v>-0.64559999999999995</v>
          </cell>
          <cell r="L49">
            <v>2.3123</v>
          </cell>
          <cell r="M49" t="str">
            <v>R</v>
          </cell>
          <cell r="N49" t="str">
            <v>N</v>
          </cell>
          <cell r="O49" t="str">
            <v>I</v>
          </cell>
          <cell r="P49" t="str">
            <v>I</v>
          </cell>
          <cell r="Q49" t="str">
            <v>R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0.19939999999999999</v>
          </cell>
          <cell r="E50">
            <v>0</v>
          </cell>
          <cell r="F50">
            <v>1.8599999999999998E-2</v>
          </cell>
          <cell r="G50">
            <v>2.6513</v>
          </cell>
          <cell r="H50">
            <v>-0.311</v>
          </cell>
          <cell r="I50">
            <v>-2.0299999999999999E-2</v>
          </cell>
          <cell r="J50">
            <v>2.47E-2</v>
          </cell>
          <cell r="K50">
            <v>-0.70509999999999984</v>
          </cell>
          <cell r="L50">
            <v>2.2528000000000001</v>
          </cell>
          <cell r="M50" t="str">
            <v>R</v>
          </cell>
          <cell r="N50" t="str">
            <v>N</v>
          </cell>
          <cell r="O50" t="str">
            <v>N</v>
          </cell>
          <cell r="P50" t="str">
            <v>N</v>
          </cell>
          <cell r="Q50" t="str">
            <v>R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0.19939999999999999</v>
          </cell>
          <cell r="E51">
            <v>0</v>
          </cell>
          <cell r="F51">
            <v>1.8599999999999998E-2</v>
          </cell>
          <cell r="G51">
            <v>2.6513</v>
          </cell>
          <cell r="H51">
            <v>-0.18820000000000001</v>
          </cell>
          <cell r="I51">
            <v>-3.3000000000000002E-2</v>
          </cell>
          <cell r="J51">
            <v>2.47E-2</v>
          </cell>
          <cell r="K51">
            <v>-0.6692999999999999</v>
          </cell>
          <cell r="L51">
            <v>2.1785000000000001</v>
          </cell>
          <cell r="M51" t="str">
            <v>R</v>
          </cell>
          <cell r="N51" t="str">
            <v>I</v>
          </cell>
          <cell r="O51" t="str">
            <v>R</v>
          </cell>
          <cell r="P51" t="str">
            <v>N</v>
          </cell>
          <cell r="Q51" t="str">
            <v>I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0.19939999999999999</v>
          </cell>
          <cell r="E52">
            <v>0</v>
          </cell>
          <cell r="F52">
            <v>1.8599999999999998E-2</v>
          </cell>
          <cell r="G52">
            <v>2.6513</v>
          </cell>
          <cell r="H52">
            <v>-0.18820000000000001</v>
          </cell>
          <cell r="I52">
            <v>-3.3000000000000002E-2</v>
          </cell>
          <cell r="J52">
            <v>2.47E-2</v>
          </cell>
          <cell r="K52">
            <v>-0.76589999999999991</v>
          </cell>
          <cell r="L52">
            <v>2.0819000000000001</v>
          </cell>
          <cell r="M52" t="str">
            <v>R</v>
          </cell>
          <cell r="N52" t="str">
            <v>N</v>
          </cell>
          <cell r="O52" t="str">
            <v>N</v>
          </cell>
          <cell r="P52" t="str">
            <v>N</v>
          </cell>
          <cell r="Q52" t="str">
            <v>R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0.19939999999999999</v>
          </cell>
          <cell r="E53">
            <v>0</v>
          </cell>
          <cell r="F53">
            <v>1.8599999999999998E-2</v>
          </cell>
          <cell r="G53">
            <v>2.6513</v>
          </cell>
          <cell r="H53">
            <v>-0.18820000000000001</v>
          </cell>
          <cell r="I53">
            <v>-3.3000000000000002E-2</v>
          </cell>
          <cell r="J53">
            <v>2.47E-2</v>
          </cell>
          <cell r="K53">
            <v>-0.34240000000000015</v>
          </cell>
          <cell r="L53">
            <v>2.5053999999999998</v>
          </cell>
          <cell r="M53" t="str">
            <v>I</v>
          </cell>
          <cell r="N53" t="str">
            <v>N</v>
          </cell>
          <cell r="O53" t="str">
            <v>N</v>
          </cell>
          <cell r="P53" t="str">
            <v>N</v>
          </cell>
          <cell r="Q53" t="str">
            <v>I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0.19939999999999999</v>
          </cell>
          <cell r="E54">
            <v>0</v>
          </cell>
          <cell r="F54">
            <v>1.8599999999999998E-2</v>
          </cell>
          <cell r="G54">
            <v>2.6513</v>
          </cell>
          <cell r="H54">
            <v>-0.18820000000000001</v>
          </cell>
          <cell r="I54">
            <v>-2.5700000000000001E-2</v>
          </cell>
          <cell r="J54">
            <v>2.47E-2</v>
          </cell>
          <cell r="K54">
            <v>-1.2100000000000194E-2</v>
          </cell>
          <cell r="L54">
            <v>2.8283999999999998</v>
          </cell>
          <cell r="M54" t="str">
            <v>I</v>
          </cell>
          <cell r="N54" t="str">
            <v>N</v>
          </cell>
          <cell r="O54" t="str">
            <v>I</v>
          </cell>
          <cell r="P54" t="str">
            <v>N</v>
          </cell>
          <cell r="Q54" t="str">
            <v>I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0.19939999999999999</v>
          </cell>
          <cell r="E55">
            <v>0</v>
          </cell>
          <cell r="F55">
            <v>1.8599999999999998E-2</v>
          </cell>
          <cell r="G55">
            <v>2.6513</v>
          </cell>
          <cell r="H55">
            <v>-0.18820000000000001</v>
          </cell>
          <cell r="I55">
            <v>-2.5700000000000001E-2</v>
          </cell>
          <cell r="J55">
            <v>2.47E-2</v>
          </cell>
          <cell r="K55">
            <v>-0.22559999999999999</v>
          </cell>
          <cell r="L55">
            <v>2.6149</v>
          </cell>
          <cell r="M55" t="str">
            <v>R</v>
          </cell>
          <cell r="N55" t="str">
            <v>N</v>
          </cell>
          <cell r="O55" t="str">
            <v>N</v>
          </cell>
          <cell r="P55" t="str">
            <v>N</v>
          </cell>
          <cell r="Q55" t="str">
            <v>R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0.19939999999999999</v>
          </cell>
          <cell r="E56">
            <v>0</v>
          </cell>
          <cell r="F56">
            <v>1.8599999999999998E-2</v>
          </cell>
          <cell r="G56">
            <v>2.6513</v>
          </cell>
          <cell r="H56">
            <v>-0.18820000000000001</v>
          </cell>
          <cell r="I56">
            <v>-2.5700000000000001E-2</v>
          </cell>
          <cell r="J56">
            <v>2.47E-2</v>
          </cell>
          <cell r="K56">
            <v>-0.23629999999999993</v>
          </cell>
          <cell r="L56">
            <v>2.6042000000000001</v>
          </cell>
          <cell r="M56" t="str">
            <v>R</v>
          </cell>
          <cell r="N56" t="str">
            <v>N</v>
          </cell>
          <cell r="O56" t="str">
            <v>N</v>
          </cell>
          <cell r="P56" t="str">
            <v>N</v>
          </cell>
          <cell r="Q56" t="str">
            <v>R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0.19939999999999999</v>
          </cell>
          <cell r="E57">
            <v>0</v>
          </cell>
          <cell r="F57">
            <v>1.8599999999999998E-2</v>
          </cell>
          <cell r="G57">
            <v>2.6513</v>
          </cell>
          <cell r="H57">
            <v>-0.22389999999999999</v>
          </cell>
          <cell r="I57">
            <v>-1.4999999999999999E-2</v>
          </cell>
          <cell r="J57">
            <v>2.47E-2</v>
          </cell>
          <cell r="K57">
            <v>1.5400000000000025E-2</v>
          </cell>
          <cell r="L57">
            <v>2.8809</v>
          </cell>
          <cell r="M57" t="str">
            <v>I</v>
          </cell>
          <cell r="N57" t="str">
            <v>R</v>
          </cell>
          <cell r="O57" t="str">
            <v>I</v>
          </cell>
          <cell r="P57" t="str">
            <v>N</v>
          </cell>
          <cell r="Q57" t="str">
            <v>I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0.20130000000000001</v>
          </cell>
          <cell r="E58">
            <v>0</v>
          </cell>
          <cell r="F58">
            <v>3.0000000000000001E-3</v>
          </cell>
          <cell r="G58">
            <v>2.6513</v>
          </cell>
          <cell r="H58">
            <v>-0.22389999999999999</v>
          </cell>
          <cell r="I58">
            <v>-1.4999999999999999E-2</v>
          </cell>
          <cell r="J58">
            <v>2.47E-2</v>
          </cell>
          <cell r="K58">
            <v>0.24159999999999998</v>
          </cell>
          <cell r="L58">
            <v>3.1071</v>
          </cell>
          <cell r="M58" t="str">
            <v>I</v>
          </cell>
          <cell r="N58" t="str">
            <v>N</v>
          </cell>
          <cell r="O58" t="str">
            <v>N</v>
          </cell>
          <cell r="P58" t="str">
            <v>N</v>
          </cell>
          <cell r="Q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0.2001</v>
          </cell>
          <cell r="E59">
            <v>0</v>
          </cell>
          <cell r="F59">
            <v>3.0000000000000001E-3</v>
          </cell>
          <cell r="G59">
            <v>2.6513</v>
          </cell>
          <cell r="H59">
            <v>-0.22389999999999999</v>
          </cell>
          <cell r="I59">
            <v>-1.4999999999999999E-2</v>
          </cell>
          <cell r="J59">
            <v>2.47E-2</v>
          </cell>
          <cell r="K59">
            <v>0.27770000000000022</v>
          </cell>
          <cell r="L59">
            <v>3.1432000000000002</v>
          </cell>
          <cell r="M59" t="str">
            <v>I</v>
          </cell>
          <cell r="N59" t="str">
            <v>N</v>
          </cell>
          <cell r="O59" t="str">
            <v>N</v>
          </cell>
          <cell r="P59" t="str">
            <v>N</v>
          </cell>
          <cell r="Q59" t="str">
            <v>I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0.2001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-1.78E-2</v>
          </cell>
          <cell r="J60">
            <v>2.47E-2</v>
          </cell>
          <cell r="K60">
            <v>2.4432999999999998</v>
          </cell>
          <cell r="L60">
            <v>2.6602999999999999</v>
          </cell>
          <cell r="M60" t="str">
            <v>R</v>
          </cell>
          <cell r="N60" t="str">
            <v>N</v>
          </cell>
          <cell r="O60" t="str">
            <v>R</v>
          </cell>
          <cell r="P60" t="str">
            <v>N</v>
          </cell>
          <cell r="Q60" t="str">
            <v>I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0.20100000000000001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-1.78E-2</v>
          </cell>
          <cell r="J61">
            <v>9.3399999999999997E-2</v>
          </cell>
          <cell r="K61">
            <v>2.5894000000000004</v>
          </cell>
          <cell r="L61">
            <v>2.7377000000000002</v>
          </cell>
          <cell r="M61" t="str">
            <v>I</v>
          </cell>
          <cell r="N61" t="str">
            <v>N</v>
          </cell>
          <cell r="O61" t="str">
            <v>N</v>
          </cell>
          <cell r="P61" t="str">
            <v>I</v>
          </cell>
          <cell r="Q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0.20100000000000001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2.8260000000000001</v>
          </cell>
          <cell r="L62">
            <v>2.7377000000000002</v>
          </cell>
          <cell r="M62" t="str">
            <v>N</v>
          </cell>
          <cell r="N62" t="str">
            <v>I</v>
          </cell>
          <cell r="O62" t="str">
            <v>I</v>
          </cell>
          <cell r="P62" t="str">
            <v>N</v>
          </cell>
          <cell r="Q62" t="str">
            <v>I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0.20100000000000001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3.1173999999999999</v>
          </cell>
          <cell r="L63">
            <v>2.7789000000000001</v>
          </cell>
          <cell r="M63" t="str">
            <v>I</v>
          </cell>
          <cell r="N63" t="str">
            <v>I</v>
          </cell>
          <cell r="O63" t="str">
            <v>N</v>
          </cell>
          <cell r="P63" t="str">
            <v>N</v>
          </cell>
          <cell r="Q63" t="str">
            <v>I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0.20100000000000001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3.7172999999999998</v>
          </cell>
          <cell r="L64">
            <v>3.3788</v>
          </cell>
          <cell r="M64" t="str">
            <v>I</v>
          </cell>
          <cell r="N64" t="str">
            <v>N</v>
          </cell>
          <cell r="O64" t="str">
            <v>N</v>
          </cell>
          <cell r="P64" t="str">
            <v>N</v>
          </cell>
          <cell r="Q64" t="str">
            <v>I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0.20100000000000001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5.1387999999999998</v>
          </cell>
          <cell r="L65">
            <v>4.8119999999999994</v>
          </cell>
          <cell r="M65" t="str">
            <v>I</v>
          </cell>
          <cell r="N65" t="str">
            <v>N</v>
          </cell>
          <cell r="O65" t="str">
            <v>R</v>
          </cell>
          <cell r="P65" t="str">
            <v>N</v>
          </cell>
          <cell r="Q65" t="str">
            <v>I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0.20100000000000001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5.7653999999999996</v>
          </cell>
          <cell r="L66">
            <v>5.4363000000000001</v>
          </cell>
          <cell r="M66" t="str">
            <v>I</v>
          </cell>
          <cell r="N66" t="str">
            <v>N</v>
          </cell>
          <cell r="O66" t="str">
            <v>I</v>
          </cell>
          <cell r="P66" t="str">
            <v>N</v>
          </cell>
          <cell r="Q66" t="str">
            <v>I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0.18820000000000001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6.9780000000000006</v>
          </cell>
          <cell r="L67">
            <v>5.7647000000000004</v>
          </cell>
          <cell r="M67" t="str">
            <v>I</v>
          </cell>
          <cell r="N67" t="str">
            <v>I</v>
          </cell>
          <cell r="O67" t="str">
            <v>N</v>
          </cell>
          <cell r="P67" t="str">
            <v>N</v>
          </cell>
          <cell r="Q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0.24249999999999999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8.3855000000000004</v>
          </cell>
          <cell r="L68">
            <v>7.2025999999999994</v>
          </cell>
          <cell r="M68" t="str">
            <v>I</v>
          </cell>
          <cell r="N68" t="str">
            <v>N</v>
          </cell>
          <cell r="O68" t="str">
            <v>I</v>
          </cell>
          <cell r="P68" t="str">
            <v>R</v>
          </cell>
          <cell r="Q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0.24249999999999999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7.4883999999999995</v>
          </cell>
          <cell r="L69">
            <v>6.3054999999999994</v>
          </cell>
          <cell r="M69" t="str">
            <v>R</v>
          </cell>
          <cell r="N69" t="str">
            <v>N</v>
          </cell>
          <cell r="O69" t="str">
            <v>N</v>
          </cell>
          <cell r="P69" t="str">
            <v>N</v>
          </cell>
          <cell r="Q69" t="str">
            <v>R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0.24249999999999999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7.4345999999999997</v>
          </cell>
          <cell r="L70">
            <v>6.2516999999999996</v>
          </cell>
          <cell r="M70" t="str">
            <v>R</v>
          </cell>
          <cell r="N70" t="str">
            <v>N</v>
          </cell>
          <cell r="O70" t="str">
            <v>N</v>
          </cell>
          <cell r="P70" t="str">
            <v>N</v>
          </cell>
          <cell r="Q70" t="str">
            <v>R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0.21010000000000001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7.4924999999999997</v>
          </cell>
          <cell r="L71">
            <v>6.0228999999999999</v>
          </cell>
          <cell r="M71" t="str">
            <v>R</v>
          </cell>
          <cell r="N71" t="str">
            <v>I</v>
          </cell>
          <cell r="O71" t="str">
            <v>R</v>
          </cell>
          <cell r="P71" t="str">
            <v>N</v>
          </cell>
          <cell r="Q71" t="str">
            <v>I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0.21010000000000001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7.3507999999999996</v>
          </cell>
          <cell r="L72">
            <v>5.8811999999999998</v>
          </cell>
          <cell r="M72" t="str">
            <v>R</v>
          </cell>
          <cell r="N72" t="str">
            <v>N</v>
          </cell>
          <cell r="O72" t="str">
            <v>N</v>
          </cell>
          <cell r="P72" t="str">
            <v>N</v>
          </cell>
          <cell r="Q72" t="str">
            <v>R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0.21010000000000001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6.5973999999999995</v>
          </cell>
          <cell r="L73">
            <v>5.1277999999999997</v>
          </cell>
          <cell r="M73" t="str">
            <v>R</v>
          </cell>
          <cell r="N73" t="str">
            <v>N</v>
          </cell>
          <cell r="O73" t="str">
            <v>N</v>
          </cell>
          <cell r="P73" t="str">
            <v>N</v>
          </cell>
          <cell r="Q73" t="str">
            <v>R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0.21010000000000001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6.0127999999999995</v>
          </cell>
          <cell r="L74">
            <v>4.5314999999999994</v>
          </cell>
          <cell r="M74" t="str">
            <v>R</v>
          </cell>
          <cell r="N74" t="str">
            <v>N</v>
          </cell>
          <cell r="O74" t="str">
            <v>I</v>
          </cell>
          <cell r="P74" t="str">
            <v>N</v>
          </cell>
          <cell r="Q74" t="str">
            <v>R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0.21010000000000001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4.0555000000000003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0.21010000000000001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3.6103000000000001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0.21010000000000001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3.5815999999999999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0.21010000000000001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-3.8E-3</v>
          </cell>
          <cell r="J78">
            <v>2.3699999999999999E-2</v>
          </cell>
          <cell r="K78">
            <v>3.5712000000000002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0.19040000000000001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-4.0999999999999995E-2</v>
          </cell>
          <cell r="J79">
            <v>2.3699999999999999E-2</v>
          </cell>
          <cell r="K79">
            <v>4.1805000000000003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0.19040000000000001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-4.0999999999999995E-2</v>
          </cell>
          <cell r="J80">
            <v>7.4700000000000003E-2</v>
          </cell>
          <cell r="K80">
            <v>4.5057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0.19040000000000001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-4.0999999999999995E-2</v>
          </cell>
          <cell r="J81">
            <v>7.4700000000000003E-2</v>
          </cell>
          <cell r="K81">
            <v>7.0023000000000009</v>
          </cell>
        </row>
        <row r="82">
          <cell r="A82" t="str">
            <v>2003-00126</v>
          </cell>
          <cell r="B82" t="str">
            <v>05/01/03</v>
          </cell>
          <cell r="C82">
            <v>5.5705</v>
          </cell>
          <cell r="D82">
            <v>0.19040000000000001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-4.0999999999999995E-2</v>
          </cell>
          <cell r="J82">
            <v>7.4700000000000003E-2</v>
          </cell>
          <cell r="K82">
            <v>6.0110000000000001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0.18709999999999999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-3.9099999999999996E-2</v>
          </cell>
          <cell r="J83">
            <v>7.4700000000000003E-2</v>
          </cell>
          <cell r="K83">
            <v>7.0276999999999994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0.18709999999999999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6.4588999999999999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0.18709999999999999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6.7250999999999994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0.18709999999999999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6.4629000000000003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0.18709999999999999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-5.3999999999999994E-3</v>
          </cell>
          <cell r="J87">
            <v>6.1199999999999997E-2</v>
          </cell>
          <cell r="K87">
            <v>7.4008000000000003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0.18640000000000001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7.3296999999999999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0.18640000000000001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7.3354999999999997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0.18640000000000001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8.6425000000000001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0.18640000000000001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8.6110000000000007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0.18640000000000001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10.547900000000002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0.18640000000000001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10.6008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0.2195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11.331300000000001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0.18390000000000001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8.4754000000000005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0.18390000000000001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7.8447000000000005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0.18390000000000001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7.9135999999999997</v>
          </cell>
        </row>
      </sheetData>
      <sheetData sheetId="41" refreshError="1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0.37959999999999999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0.36449999999999999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0.3342</v>
          </cell>
          <cell r="E10">
            <v>3.2500000000000001E-2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0.22819999999999999</v>
          </cell>
          <cell r="E11">
            <v>0.19769999999999999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0.3276</v>
          </cell>
          <cell r="E12">
            <v>1.29E-2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0.31209999999999999</v>
          </cell>
          <cell r="E13">
            <v>3.8999999999999998E-3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0.33699999999999997</v>
          </cell>
          <cell r="E14">
            <v>7.6999999999998181E-3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0.33270000000000005</v>
          </cell>
          <cell r="E15">
            <v>5.0399999999999778E-2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0.30230000000000001</v>
          </cell>
          <cell r="E16">
            <v>2.12E-2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0.245</v>
          </cell>
          <cell r="E17">
            <v>-3.0199999999999783E-2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0.2445</v>
          </cell>
          <cell r="E18">
            <v>-1.8000000000002458E-3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0.24390000000000001</v>
          </cell>
          <cell r="E19">
            <v>0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0.26250000000000001</v>
          </cell>
          <cell r="E20">
            <v>3.4000000000000252E-2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0.26500000000000001</v>
          </cell>
          <cell r="E21">
            <v>-0.23839999999999995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0.25490000000000002</v>
          </cell>
          <cell r="E22">
            <v>3.7000000000000002E-3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0.24779999999999999</v>
          </cell>
          <cell r="E23">
            <v>-1.6000000000000014E-2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0.25990000000000002</v>
          </cell>
          <cell r="E24">
            <v>1.000000000000334E-3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0.25979999999999998</v>
          </cell>
          <cell r="E25">
            <v>9.9000000000000199E-3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0.25990000000000002</v>
          </cell>
          <cell r="E26">
            <v>-5.3900000000000059E-2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0.25570000000000004</v>
          </cell>
          <cell r="E27">
            <v>-1.4100000000000001E-2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0.25570000000000004</v>
          </cell>
          <cell r="E28">
            <v>-0.12110000000000021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0.27779999999999999</v>
          </cell>
          <cell r="E29">
            <v>0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0.26489999999999997</v>
          </cell>
          <cell r="E30">
            <v>8.1000000000002181E-3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0.30159999999999998</v>
          </cell>
          <cell r="E31">
            <v>-9.800000000000253E-3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0.26100000000000001</v>
          </cell>
          <cell r="E32">
            <v>2.2499999999999999E-2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0.26819999999999999</v>
          </cell>
          <cell r="E33">
            <v>5.4000000000002935E-3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0.26819999999999999</v>
          </cell>
          <cell r="E34">
            <v>-0.10470000000000024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0.30880000000000002</v>
          </cell>
          <cell r="E35">
            <v>0.115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0.30880000000000002</v>
          </cell>
          <cell r="E36">
            <v>-4.469999999999974E-2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0.30880000000000002</v>
          </cell>
          <cell r="E37">
            <v>-6.7799999999999638E-2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0.24859999999999999</v>
          </cell>
          <cell r="E38">
            <v>-0.15920000000000023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0.222</v>
          </cell>
          <cell r="E39">
            <v>0.10379999999999967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0.222</v>
          </cell>
          <cell r="E40">
            <v>5.259999999999998E-2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0.23550000000000001</v>
          </cell>
          <cell r="E41">
            <v>-1.3700000000000045E-2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0.23470000000000002</v>
          </cell>
          <cell r="E42">
            <v>1.4300000000000423E-2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0.23470000000000002</v>
          </cell>
          <cell r="E43">
            <v>-3.0899999999999928E-2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0.23470000000000002</v>
          </cell>
          <cell r="E44">
            <v>0.70840000000000014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0.23470000000000002</v>
          </cell>
          <cell r="E45">
            <v>-9.199999999999986E-2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0.2172</v>
          </cell>
          <cell r="E46">
            <v>0.1694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0.2172</v>
          </cell>
          <cell r="E47">
            <v>0.15110000000000001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0.2172</v>
          </cell>
          <cell r="E48">
            <v>-0.18730000000000002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0.2172</v>
          </cell>
          <cell r="E49">
            <v>-0.1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0.2172</v>
          </cell>
          <cell r="E50">
            <v>3.15E-2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0.2172</v>
          </cell>
          <cell r="E51">
            <v>-0.1608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0.20619999999999999</v>
          </cell>
          <cell r="E52">
            <v>0.27210000000000001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0.20619999999999999</v>
          </cell>
          <cell r="E53">
            <v>0.34399999999999997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0.20699999999999999</v>
          </cell>
          <cell r="E54">
            <v>-4.5100000000000001E-2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0.20699999999999999</v>
          </cell>
          <cell r="E55">
            <v>-5.2900000000000003E-2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0.20699999999999999</v>
          </cell>
          <cell r="E56">
            <v>0.51049999999999995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0.20699999999999999</v>
          </cell>
          <cell r="E57">
            <v>0.67230000000000001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0.1933</v>
          </cell>
          <cell r="E58">
            <v>-9.98E-2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0.19209999999999999</v>
          </cell>
          <cell r="E59">
            <v>-9.98E-2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0.193</v>
          </cell>
          <cell r="E60">
            <v>0.46689999999999998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0.20400000000000001</v>
          </cell>
          <cell r="E61">
            <v>9.0700000000000003E-2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0.20400000000000001</v>
          </cell>
          <cell r="E62">
            <v>0.27239999999999998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0.20400000000000001</v>
          </cell>
          <cell r="E63">
            <v>1.1285000000000001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0.20400000000000001</v>
          </cell>
          <cell r="E64">
            <v>-0.14700000000000024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0.18820000000000001</v>
          </cell>
          <cell r="E65">
            <v>0.30630000000000002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0.18820000000000001</v>
          </cell>
          <cell r="E66">
            <v>-0.14660000000000001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0.18820000000000001</v>
          </cell>
          <cell r="E67">
            <v>3.0286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0.24249999999999999</v>
          </cell>
          <cell r="E68">
            <v>1.2950999999999999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0.24249999999999999</v>
          </cell>
          <cell r="E69">
            <v>-3.3917999999999999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0.24249999999999999</v>
          </cell>
          <cell r="E70">
            <v>-0.91139999999999999</v>
          </cell>
        </row>
        <row r="71">
          <cell r="A71" t="str">
            <v>1999-070 N</v>
          </cell>
          <cell r="B71">
            <v>37012</v>
          </cell>
          <cell r="C71">
            <v>5.4908999999999999</v>
          </cell>
          <cell r="D71">
            <v>0.21010000000000001</v>
          </cell>
          <cell r="E71">
            <v>0.21460000000000001</v>
          </cell>
        </row>
        <row r="72">
          <cell r="A72" t="str">
            <v>1999-070 O</v>
          </cell>
          <cell r="B72">
            <v>37104</v>
          </cell>
          <cell r="C72">
            <v>3.2080000000000002</v>
          </cell>
          <cell r="D72">
            <v>0.21010000000000001</v>
          </cell>
          <cell r="E72">
            <v>-0.63959999999999995</v>
          </cell>
        </row>
        <row r="73">
          <cell r="A73" t="str">
            <v>1999-070 P</v>
          </cell>
          <cell r="B73">
            <v>37196</v>
          </cell>
          <cell r="C73">
            <v>1.9111</v>
          </cell>
          <cell r="D73">
            <v>0.21010000000000001</v>
          </cell>
          <cell r="E73">
            <v>3.15E-2</v>
          </cell>
        </row>
        <row r="74">
          <cell r="A74" t="str">
            <v>2002-00113</v>
          </cell>
          <cell r="B74">
            <v>37288</v>
          </cell>
          <cell r="C74">
            <v>1.9111</v>
          </cell>
          <cell r="D74">
            <v>0.21010000000000001</v>
          </cell>
          <cell r="E74">
            <v>3.15E-2</v>
          </cell>
        </row>
        <row r="75">
          <cell r="A75" t="str">
            <v>2002-00251</v>
          </cell>
          <cell r="B75">
            <v>37377</v>
          </cell>
          <cell r="C75">
            <v>1.9111</v>
          </cell>
          <cell r="D75">
            <v>0.21010000000000001</v>
          </cell>
          <cell r="E75">
            <v>3.15E-2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0.20830000000000001</v>
          </cell>
          <cell r="E76">
            <v>3.15E-2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0.15930000000000002</v>
          </cell>
          <cell r="E78">
            <v>3.15E-2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0.15930000000000002</v>
          </cell>
          <cell r="E79">
            <v>3.15E-2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0.15930000000000002</v>
          </cell>
          <cell r="E80">
            <v>3.15E-2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0.15930000000000002</v>
          </cell>
          <cell r="E81">
            <v>3.15E-2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0.15930000000000002</v>
          </cell>
          <cell r="E82">
            <v>3.15E-2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0.1578</v>
          </cell>
          <cell r="E83">
            <v>3.15E-2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0.1578</v>
          </cell>
          <cell r="E84">
            <v>3.15E-2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0.18709999999999999</v>
          </cell>
          <cell r="E85">
            <v>3.15E-2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0.18709999999999999</v>
          </cell>
          <cell r="E86">
            <v>3.15E-2</v>
          </cell>
        </row>
      </sheetData>
      <sheetData sheetId="42" refreshError="1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Non-Commodity</v>
          </cell>
        </row>
        <row r="8">
          <cell r="A8" t="str">
            <v>95-010</v>
          </cell>
          <cell r="B8">
            <v>34943</v>
          </cell>
          <cell r="C8">
            <v>1.0213000000000001</v>
          </cell>
          <cell r="D8">
            <v>8.2000000000000007E-3</v>
          </cell>
          <cell r="E8">
            <v>0.13819999999999999</v>
          </cell>
          <cell r="F8">
            <v>-0.191</v>
          </cell>
          <cell r="G8">
            <v>0.9766999999999999</v>
          </cell>
        </row>
        <row r="9">
          <cell r="A9" t="str">
            <v>95-010 A</v>
          </cell>
          <cell r="B9">
            <v>34999</v>
          </cell>
          <cell r="C9">
            <v>1.0213000000000001</v>
          </cell>
          <cell r="D9">
            <v>8.2000000000000007E-3</v>
          </cell>
          <cell r="E9">
            <v>0.1231</v>
          </cell>
          <cell r="F9">
            <v>-0.191</v>
          </cell>
          <cell r="G9">
            <v>0.96160000000000001</v>
          </cell>
        </row>
        <row r="10">
          <cell r="A10" t="str">
            <v>95-010 B</v>
          </cell>
          <cell r="B10">
            <v>35004</v>
          </cell>
          <cell r="C10">
            <v>1.0213000000000001</v>
          </cell>
          <cell r="D10">
            <v>8.2000000000000007E-3</v>
          </cell>
          <cell r="E10">
            <v>7.7499999999999999E-2</v>
          </cell>
          <cell r="F10">
            <v>-0.14150000000000001</v>
          </cell>
          <cell r="G10">
            <v>0.96550000000000002</v>
          </cell>
        </row>
        <row r="11">
          <cell r="A11" t="str">
            <v>95-010 C</v>
          </cell>
          <cell r="B11">
            <v>35034</v>
          </cell>
          <cell r="C11">
            <v>1.0213000000000001</v>
          </cell>
          <cell r="D11">
            <v>8.2000000000000007E-3</v>
          </cell>
          <cell r="E11">
            <v>7.46E-2</v>
          </cell>
          <cell r="F11">
            <v>-0.14219999999999999</v>
          </cell>
          <cell r="G11">
            <v>0.96190000000000009</v>
          </cell>
        </row>
        <row r="12">
          <cell r="A12" t="str">
            <v>95-010 D</v>
          </cell>
          <cell r="B12">
            <v>35065</v>
          </cell>
          <cell r="C12">
            <v>1.0088999999999999</v>
          </cell>
          <cell r="D12">
            <v>8.2000000000000007E-3</v>
          </cell>
          <cell r="E12">
            <v>7.46E-2</v>
          </cell>
          <cell r="F12">
            <v>-0.14219999999999999</v>
          </cell>
          <cell r="G12">
            <v>0.9494999999999999</v>
          </cell>
        </row>
        <row r="13">
          <cell r="A13" t="str">
            <v>95-010 E</v>
          </cell>
          <cell r="B13">
            <v>35096</v>
          </cell>
          <cell r="C13">
            <v>1.0424</v>
          </cell>
          <cell r="D13">
            <v>0</v>
          </cell>
          <cell r="E13">
            <v>6.3200000000000006E-2</v>
          </cell>
          <cell r="F13">
            <v>-0.14219999999999999</v>
          </cell>
          <cell r="G13">
            <v>0.96339999999999992</v>
          </cell>
        </row>
        <row r="14">
          <cell r="A14" t="str">
            <v>95-010 F</v>
          </cell>
          <cell r="B14">
            <v>35125</v>
          </cell>
          <cell r="C14">
            <v>1.0442</v>
          </cell>
          <cell r="D14">
            <v>0</v>
          </cell>
          <cell r="E14">
            <v>6.3200000000000006E-2</v>
          </cell>
          <cell r="F14">
            <v>-6.3E-2</v>
          </cell>
          <cell r="G14">
            <v>1.0444</v>
          </cell>
        </row>
        <row r="15">
          <cell r="A15" t="str">
            <v>95-010 G</v>
          </cell>
          <cell r="B15">
            <v>35156</v>
          </cell>
          <cell r="C15">
            <v>1.0227999999999999</v>
          </cell>
          <cell r="D15">
            <v>0</v>
          </cell>
          <cell r="E15">
            <v>6.6400000000000001E-2</v>
          </cell>
          <cell r="F15">
            <v>-3.09E-2</v>
          </cell>
          <cell r="G15">
            <v>1.0583</v>
          </cell>
        </row>
        <row r="16">
          <cell r="A16" t="str">
            <v>95-010 H</v>
          </cell>
          <cell r="B16">
            <v>35186</v>
          </cell>
          <cell r="C16">
            <v>0.9073</v>
          </cell>
          <cell r="D16">
            <v>0</v>
          </cell>
          <cell r="E16">
            <v>6.6400000000000001E-2</v>
          </cell>
          <cell r="F16">
            <v>-3.09E-2</v>
          </cell>
          <cell r="G16">
            <v>0.94279999999999997</v>
          </cell>
        </row>
        <row r="17">
          <cell r="A17" t="str">
            <v>95-010 I</v>
          </cell>
          <cell r="B17">
            <v>35217</v>
          </cell>
          <cell r="C17">
            <v>0.86250000000000004</v>
          </cell>
          <cell r="D17">
            <v>0</v>
          </cell>
          <cell r="E17">
            <v>4.2099999999999999E-2</v>
          </cell>
          <cell r="F17">
            <v>-9.5899999999999999E-2</v>
          </cell>
          <cell r="G17">
            <v>0.80870000000000009</v>
          </cell>
        </row>
        <row r="18">
          <cell r="A18" t="str">
            <v>95-010 J</v>
          </cell>
          <cell r="B18">
            <v>35247</v>
          </cell>
          <cell r="C18">
            <v>0.85740000000000005</v>
          </cell>
          <cell r="D18">
            <v>0</v>
          </cell>
          <cell r="E18">
            <v>4.3499999999999997E-2</v>
          </cell>
          <cell r="F18">
            <v>-9.8199999999999996E-2</v>
          </cell>
          <cell r="G18">
            <v>0.80270000000000008</v>
          </cell>
        </row>
        <row r="19">
          <cell r="A19" t="str">
            <v>95-010 K</v>
          </cell>
          <cell r="B19">
            <v>35278</v>
          </cell>
          <cell r="C19">
            <v>0.85519999999999996</v>
          </cell>
          <cell r="D19">
            <v>0</v>
          </cell>
          <cell r="E19">
            <v>4.3499999999999997E-2</v>
          </cell>
          <cell r="F19">
            <v>-9.8199999999999996E-2</v>
          </cell>
          <cell r="G19">
            <v>0.80049999999999999</v>
          </cell>
        </row>
        <row r="20">
          <cell r="A20" t="str">
            <v>95-010 L</v>
          </cell>
          <cell r="B20">
            <v>35309</v>
          </cell>
          <cell r="C20">
            <v>0.88370000000000004</v>
          </cell>
          <cell r="D20">
            <v>0</v>
          </cell>
          <cell r="E20">
            <v>4.7500000000000001E-2</v>
          </cell>
          <cell r="F20">
            <v>-6.8000000000000005E-2</v>
          </cell>
          <cell r="G20">
            <v>0.86319999999999997</v>
          </cell>
        </row>
        <row r="21">
          <cell r="A21" t="str">
            <v>95-010 M</v>
          </cell>
          <cell r="B21">
            <v>35339</v>
          </cell>
          <cell r="C21">
            <v>0.87540000000000007</v>
          </cell>
          <cell r="D21">
            <v>0</v>
          </cell>
          <cell r="E21">
            <v>4.99E-2</v>
          </cell>
          <cell r="F21">
            <v>-6.8000000000000005E-2</v>
          </cell>
          <cell r="G21">
            <v>0.85729999999999995</v>
          </cell>
        </row>
        <row r="22">
          <cell r="A22" t="str">
            <v>95-010 N</v>
          </cell>
          <cell r="B22">
            <v>35370</v>
          </cell>
          <cell r="C22">
            <v>0.83779999999999999</v>
          </cell>
          <cell r="D22">
            <v>0</v>
          </cell>
          <cell r="E22">
            <v>4.9799999999999997E-2</v>
          </cell>
          <cell r="F22">
            <v>-6.8000000000000005E-2</v>
          </cell>
          <cell r="G22">
            <v>0.8196</v>
          </cell>
        </row>
        <row r="23">
          <cell r="A23" t="str">
            <v>95-010 O</v>
          </cell>
          <cell r="B23">
            <v>35400</v>
          </cell>
          <cell r="C23">
            <v>0.81059999999999999</v>
          </cell>
          <cell r="D23">
            <v>0</v>
          </cell>
          <cell r="E23">
            <v>4.9799999999999997E-2</v>
          </cell>
          <cell r="F23">
            <v>-6.7299999999999999E-2</v>
          </cell>
          <cell r="G23">
            <v>0.79309999999999992</v>
          </cell>
        </row>
        <row r="24">
          <cell r="A24" t="str">
            <v>95-010 P</v>
          </cell>
          <cell r="B24">
            <v>35431</v>
          </cell>
          <cell r="C24">
            <v>0.81059999999999999</v>
          </cell>
          <cell r="D24">
            <v>0</v>
          </cell>
          <cell r="E24">
            <v>6.1899999999999997E-2</v>
          </cell>
          <cell r="F24">
            <v>-6.7299999999999999E-2</v>
          </cell>
          <cell r="G24">
            <v>0.80519999999999992</v>
          </cell>
        </row>
        <row r="25">
          <cell r="A25" t="str">
            <v>95-010 Q</v>
          </cell>
          <cell r="B25">
            <v>35462</v>
          </cell>
          <cell r="C25">
            <v>0.81059999999999999</v>
          </cell>
          <cell r="D25">
            <v>0</v>
          </cell>
          <cell r="E25">
            <v>6.1800000000000001E-2</v>
          </cell>
          <cell r="F25">
            <v>-6.7299999999999999E-2</v>
          </cell>
          <cell r="G25">
            <v>0.80510000000000004</v>
          </cell>
        </row>
        <row r="26">
          <cell r="A26" t="str">
            <v>95-010 R</v>
          </cell>
          <cell r="B26">
            <v>35490</v>
          </cell>
          <cell r="C26">
            <v>0.81090000000000007</v>
          </cell>
          <cell r="D26">
            <v>0</v>
          </cell>
          <cell r="E26">
            <v>6.1800000000000001E-2</v>
          </cell>
          <cell r="F26">
            <v>-6.7299999999999999E-2</v>
          </cell>
          <cell r="G26">
            <v>0.8054</v>
          </cell>
        </row>
        <row r="27">
          <cell r="A27" t="str">
            <v>95-010 S</v>
          </cell>
          <cell r="B27">
            <v>35521</v>
          </cell>
          <cell r="C27">
            <v>0.79519999999999991</v>
          </cell>
          <cell r="D27">
            <v>0</v>
          </cell>
          <cell r="E27">
            <v>6.1800000000000001E-2</v>
          </cell>
          <cell r="F27">
            <v>-6.7299999999999999E-2</v>
          </cell>
          <cell r="G27">
            <v>0.78969999999999985</v>
          </cell>
        </row>
        <row r="28">
          <cell r="A28" t="str">
            <v>95-010 T</v>
          </cell>
          <cell r="B28">
            <v>35551</v>
          </cell>
          <cell r="C28">
            <v>0.79519999999999991</v>
          </cell>
          <cell r="D28">
            <v>0</v>
          </cell>
          <cell r="E28">
            <v>6.1800000000000001E-2</v>
          </cell>
          <cell r="F28">
            <v>-6.7299999999999999E-2</v>
          </cell>
          <cell r="G28">
            <v>0.78969999999999996</v>
          </cell>
        </row>
        <row r="29">
          <cell r="A29" t="str">
            <v>95-010 U</v>
          </cell>
          <cell r="B29">
            <v>35582</v>
          </cell>
          <cell r="C29">
            <v>0.84510000000000007</v>
          </cell>
          <cell r="D29">
            <v>0</v>
          </cell>
          <cell r="E29">
            <v>5.2900000000000003E-2</v>
          </cell>
          <cell r="F29">
            <v>-2.3E-3</v>
          </cell>
          <cell r="G29">
            <v>0.89570000000000016</v>
          </cell>
        </row>
        <row r="30">
          <cell r="A30" t="str">
            <v>95-010 V</v>
          </cell>
          <cell r="B30">
            <v>35612</v>
          </cell>
          <cell r="C30">
            <v>0.84510000000000007</v>
          </cell>
          <cell r="D30">
            <v>0</v>
          </cell>
          <cell r="E30">
            <v>5.2900000000000003E-2</v>
          </cell>
          <cell r="F30">
            <v>-4.8800000000000003E-2</v>
          </cell>
          <cell r="G30">
            <v>0.84920000000000018</v>
          </cell>
        </row>
        <row r="31">
          <cell r="A31" t="str">
            <v>95-010 W</v>
          </cell>
          <cell r="B31">
            <v>35643</v>
          </cell>
          <cell r="C31">
            <v>0.98599999999999999</v>
          </cell>
          <cell r="D31">
            <v>0</v>
          </cell>
          <cell r="E31">
            <v>5.1999999999999998E-2</v>
          </cell>
          <cell r="F31">
            <v>-4.8800000000000003E-2</v>
          </cell>
          <cell r="G31">
            <v>0.98920000000000008</v>
          </cell>
        </row>
        <row r="32">
          <cell r="A32" t="str">
            <v>95-010 X</v>
          </cell>
          <cell r="B32">
            <v>35674</v>
          </cell>
          <cell r="C32">
            <v>0.83379999999999999</v>
          </cell>
          <cell r="D32">
            <v>0</v>
          </cell>
          <cell r="E32">
            <v>5.1999999999999998E-2</v>
          </cell>
          <cell r="F32">
            <v>-4.8800000000000003E-2</v>
          </cell>
          <cell r="G32">
            <v>0.83700000000000008</v>
          </cell>
        </row>
        <row r="33">
          <cell r="A33" t="str">
            <v>95-010 Y</v>
          </cell>
          <cell r="B33">
            <v>35704</v>
          </cell>
          <cell r="C33">
            <v>0.84150000000000003</v>
          </cell>
          <cell r="D33">
            <v>0</v>
          </cell>
          <cell r="E33">
            <v>5.9200000000000003E-2</v>
          </cell>
          <cell r="F33">
            <v>-4.8800000000000003E-2</v>
          </cell>
          <cell r="G33">
            <v>0.8519000000000001</v>
          </cell>
        </row>
        <row r="34">
          <cell r="A34" t="str">
            <v>95-010 Z</v>
          </cell>
          <cell r="B34">
            <v>35735</v>
          </cell>
          <cell r="C34">
            <v>0.84150000000000003</v>
          </cell>
          <cell r="D34">
            <v>0</v>
          </cell>
          <cell r="E34">
            <v>5.9200000000000003E-2</v>
          </cell>
          <cell r="F34">
            <v>-4.8800000000000003E-2</v>
          </cell>
          <cell r="G34">
            <v>0.8519000000000001</v>
          </cell>
        </row>
        <row r="35">
          <cell r="A35" t="str">
            <v>95-010 AA</v>
          </cell>
          <cell r="B35">
            <v>35765</v>
          </cell>
          <cell r="C35">
            <v>0.99509999999999998</v>
          </cell>
          <cell r="D35">
            <v>0</v>
          </cell>
          <cell r="E35">
            <v>5.9200000000000003E-2</v>
          </cell>
          <cell r="F35">
            <v>-4.8800000000000003E-2</v>
          </cell>
          <cell r="G35">
            <v>1.0055000000000001</v>
          </cell>
        </row>
        <row r="36">
          <cell r="A36" t="str">
            <v>95-010 BB</v>
          </cell>
          <cell r="B36">
            <v>35796</v>
          </cell>
          <cell r="C36">
            <v>0.99509999999999998</v>
          </cell>
          <cell r="D36">
            <v>0</v>
          </cell>
          <cell r="E36">
            <v>5.9200000000000003E-2</v>
          </cell>
          <cell r="F36">
            <v>-4.8800000000000003E-2</v>
          </cell>
          <cell r="G36">
            <v>1.0055000000000001</v>
          </cell>
        </row>
        <row r="37">
          <cell r="A37" t="str">
            <v>95-010 CC</v>
          </cell>
          <cell r="B37">
            <v>35827</v>
          </cell>
          <cell r="C37">
            <v>0.99509999999999998</v>
          </cell>
          <cell r="D37">
            <v>0</v>
          </cell>
          <cell r="E37">
            <v>5.9200000000000003E-2</v>
          </cell>
          <cell r="F37">
            <v>-4.8800000000000003E-2</v>
          </cell>
          <cell r="G37">
            <v>1.0055000000000001</v>
          </cell>
        </row>
        <row r="38">
          <cell r="A38" t="str">
            <v>95-010 DD</v>
          </cell>
          <cell r="B38">
            <v>35855</v>
          </cell>
          <cell r="C38">
            <v>0.87449999999999994</v>
          </cell>
          <cell r="D38">
            <v>0</v>
          </cell>
          <cell r="E38">
            <v>3.09E-2</v>
          </cell>
          <cell r="F38">
            <v>-4.8800000000000003E-2</v>
          </cell>
          <cell r="G38">
            <v>0.85660000000000003</v>
          </cell>
        </row>
        <row r="39">
          <cell r="A39" t="str">
            <v>95-010 EE</v>
          </cell>
          <cell r="B39">
            <v>35886</v>
          </cell>
          <cell r="C39">
            <v>0.82040000000000002</v>
          </cell>
          <cell r="D39">
            <v>0</v>
          </cell>
          <cell r="E39">
            <v>1.8599999999999998E-2</v>
          </cell>
          <cell r="F39">
            <v>-4.8800000000000003E-2</v>
          </cell>
          <cell r="G39">
            <v>0.79020000000000001</v>
          </cell>
        </row>
        <row r="40">
          <cell r="A40" t="str">
            <v>95-010 FF</v>
          </cell>
          <cell r="B40">
            <v>35916</v>
          </cell>
          <cell r="C40">
            <v>0.82040000000000002</v>
          </cell>
          <cell r="D40">
            <v>0</v>
          </cell>
          <cell r="E40">
            <v>1.8599999999999998E-2</v>
          </cell>
          <cell r="F40">
            <v>-4.8800000000000003E-2</v>
          </cell>
          <cell r="G40">
            <v>0.79020000000000001</v>
          </cell>
        </row>
        <row r="41">
          <cell r="A41" t="str">
            <v>95-010 GG</v>
          </cell>
          <cell r="B41">
            <v>35947</v>
          </cell>
          <cell r="C41">
            <v>0.82040000000000002</v>
          </cell>
          <cell r="D41">
            <v>0</v>
          </cell>
          <cell r="E41">
            <v>1.8599999999999998E-2</v>
          </cell>
          <cell r="F41">
            <v>0</v>
          </cell>
          <cell r="G41">
            <v>0.83899999999999997</v>
          </cell>
        </row>
        <row r="42">
          <cell r="A42" t="str">
            <v>95-010 HH</v>
          </cell>
          <cell r="B42">
            <v>35977</v>
          </cell>
          <cell r="C42">
            <v>0.82040000000000002</v>
          </cell>
          <cell r="D42">
            <v>0</v>
          </cell>
          <cell r="E42">
            <v>1.8599999999999998E-2</v>
          </cell>
          <cell r="F42">
            <v>-2.9999999999999996E-3</v>
          </cell>
          <cell r="G42">
            <v>0.83599999999999997</v>
          </cell>
        </row>
        <row r="43">
          <cell r="A43" t="str">
            <v>95-010 II</v>
          </cell>
          <cell r="B43">
            <v>36008</v>
          </cell>
          <cell r="C43">
            <v>0.82040000000000002</v>
          </cell>
          <cell r="D43">
            <v>0</v>
          </cell>
          <cell r="E43">
            <v>1.8599999999999998E-2</v>
          </cell>
          <cell r="F43">
            <v>-2.9999999999999996E-3</v>
          </cell>
          <cell r="G43">
            <v>0.83599999999999997</v>
          </cell>
        </row>
        <row r="44">
          <cell r="A44" t="str">
            <v>95-010 JJ</v>
          </cell>
          <cell r="B44">
            <v>36039</v>
          </cell>
          <cell r="C44">
            <v>0.82040000000000002</v>
          </cell>
          <cell r="D44">
            <v>0</v>
          </cell>
          <cell r="E44">
            <v>1.8599999999999998E-2</v>
          </cell>
          <cell r="F44">
            <v>-2.9999999999999996E-3</v>
          </cell>
          <cell r="G44">
            <v>0.83599999999999997</v>
          </cell>
        </row>
        <row r="45">
          <cell r="A45" t="str">
            <v>95-010 KK</v>
          </cell>
          <cell r="B45">
            <v>36069</v>
          </cell>
          <cell r="C45">
            <v>0.82040000000000002</v>
          </cell>
          <cell r="D45">
            <v>0</v>
          </cell>
          <cell r="E45">
            <v>1.8599999999999998E-2</v>
          </cell>
          <cell r="F45">
            <v>-2.9999999999999996E-3</v>
          </cell>
          <cell r="G45">
            <v>0.83599999999999997</v>
          </cell>
        </row>
        <row r="46">
          <cell r="A46" t="str">
            <v>95-010 LL</v>
          </cell>
          <cell r="B46">
            <v>36100</v>
          </cell>
          <cell r="C46">
            <v>0.75429999999999997</v>
          </cell>
          <cell r="D46">
            <v>0</v>
          </cell>
          <cell r="E46">
            <v>1.8599999999999998E-2</v>
          </cell>
          <cell r="F46">
            <v>-2.9999999999999996E-3</v>
          </cell>
          <cell r="G46">
            <v>0.76989999999999992</v>
          </cell>
        </row>
        <row r="47">
          <cell r="A47" t="str">
            <v>95-010 MM</v>
          </cell>
          <cell r="B47">
            <v>36130</v>
          </cell>
          <cell r="C47">
            <v>0.75429999999999997</v>
          </cell>
          <cell r="D47">
            <v>0</v>
          </cell>
          <cell r="E47">
            <v>1.8599999999999998E-2</v>
          </cell>
          <cell r="F47">
            <v>-2.9999999999999996E-3</v>
          </cell>
          <cell r="G47">
            <v>0.76989999999999992</v>
          </cell>
        </row>
        <row r="48">
          <cell r="A48" t="str">
            <v>95-010 NN</v>
          </cell>
          <cell r="B48">
            <v>36161</v>
          </cell>
          <cell r="C48">
            <v>0.75429999999999997</v>
          </cell>
          <cell r="D48">
            <v>0</v>
          </cell>
          <cell r="E48">
            <v>1.8599999999999998E-2</v>
          </cell>
          <cell r="F48">
            <v>-2.9999999999999996E-3</v>
          </cell>
          <cell r="G48">
            <v>0.76989999999999992</v>
          </cell>
        </row>
        <row r="49">
          <cell r="A49" t="str">
            <v>95-010 OO</v>
          </cell>
          <cell r="B49">
            <v>36192</v>
          </cell>
          <cell r="C49">
            <v>0.75429999999999997</v>
          </cell>
          <cell r="D49">
            <v>0</v>
          </cell>
          <cell r="E49">
            <v>1.8599999999999998E-2</v>
          </cell>
          <cell r="F49">
            <v>-2.9999999999999996E-3</v>
          </cell>
          <cell r="G49">
            <v>0.76989999999999992</v>
          </cell>
        </row>
        <row r="50">
          <cell r="A50" t="str">
            <v>95-010 PP</v>
          </cell>
          <cell r="B50">
            <v>36220</v>
          </cell>
          <cell r="C50">
            <v>0.75429999999999997</v>
          </cell>
          <cell r="D50">
            <v>0</v>
          </cell>
          <cell r="E50">
            <v>1.8599999999999998E-2</v>
          </cell>
          <cell r="F50">
            <v>-2.9999999999999996E-3</v>
          </cell>
          <cell r="G50">
            <v>0.76989999999999992</v>
          </cell>
        </row>
        <row r="51">
          <cell r="A51" t="str">
            <v>95-010 QQ</v>
          </cell>
          <cell r="B51">
            <v>36251</v>
          </cell>
          <cell r="C51">
            <v>0.75429999999999997</v>
          </cell>
          <cell r="D51">
            <v>0</v>
          </cell>
          <cell r="E51">
            <v>1.8599999999999998E-2</v>
          </cell>
          <cell r="F51">
            <v>-4.4200000000000003E-2</v>
          </cell>
          <cell r="G51">
            <v>0.7286999999999999</v>
          </cell>
        </row>
        <row r="52">
          <cell r="A52" t="str">
            <v>95-010 RR</v>
          </cell>
          <cell r="B52">
            <v>36281</v>
          </cell>
          <cell r="C52">
            <v>0.75429999999999997</v>
          </cell>
          <cell r="D52">
            <v>0</v>
          </cell>
          <cell r="E52">
            <v>1.8599999999999998E-2</v>
          </cell>
          <cell r="F52">
            <v>-4.4200000000000003E-2</v>
          </cell>
          <cell r="G52">
            <v>0.7286999999999999</v>
          </cell>
        </row>
        <row r="53">
          <cell r="A53" t="str">
            <v>95-010 SS</v>
          </cell>
          <cell r="B53">
            <v>36312</v>
          </cell>
          <cell r="C53">
            <v>0.75429999999999997</v>
          </cell>
          <cell r="D53">
            <v>0</v>
          </cell>
          <cell r="E53">
            <v>1.8599999999999998E-2</v>
          </cell>
          <cell r="F53">
            <v>-4.4200000000000003E-2</v>
          </cell>
          <cell r="G53">
            <v>0.7286999999999999</v>
          </cell>
        </row>
        <row r="54">
          <cell r="A54" t="str">
            <v>95-010 TT</v>
          </cell>
          <cell r="B54">
            <v>36342</v>
          </cell>
          <cell r="C54">
            <v>0.75429999999999997</v>
          </cell>
          <cell r="D54">
            <v>0</v>
          </cell>
          <cell r="E54">
            <v>1.8599999999999998E-2</v>
          </cell>
          <cell r="F54">
            <v>-4.1200000000000001E-2</v>
          </cell>
          <cell r="G54">
            <v>0.73169999999999991</v>
          </cell>
        </row>
        <row r="55">
          <cell r="A55" t="str">
            <v>95-010 UU</v>
          </cell>
          <cell r="B55">
            <v>36373</v>
          </cell>
          <cell r="C55">
            <v>0.75429999999999997</v>
          </cell>
          <cell r="D55">
            <v>0</v>
          </cell>
          <cell r="E55">
            <v>1.8599999999999998E-2</v>
          </cell>
          <cell r="F55">
            <v>-4.1200000000000001E-2</v>
          </cell>
          <cell r="G55">
            <v>0.73169999999999991</v>
          </cell>
        </row>
        <row r="56">
          <cell r="A56" t="str">
            <v>95-010 VV</v>
          </cell>
          <cell r="B56">
            <v>36404</v>
          </cell>
          <cell r="C56">
            <v>0.75429999999999997</v>
          </cell>
          <cell r="D56">
            <v>0</v>
          </cell>
          <cell r="E56">
            <v>1.8599999999999998E-2</v>
          </cell>
          <cell r="F56">
            <v>-4.1200000000000001E-2</v>
          </cell>
          <cell r="G56">
            <v>0.73169999999999991</v>
          </cell>
        </row>
        <row r="57">
          <cell r="A57" t="str">
            <v>95-010 WW</v>
          </cell>
          <cell r="B57">
            <v>36434</v>
          </cell>
          <cell r="C57">
            <v>0.75429999999999997</v>
          </cell>
          <cell r="D57">
            <v>0</v>
          </cell>
          <cell r="E57">
            <v>1.8599999999999998E-2</v>
          </cell>
          <cell r="F57">
            <v>-4.1200000000000001E-2</v>
          </cell>
          <cell r="G57">
            <v>0.73169999999999991</v>
          </cell>
        </row>
        <row r="58">
          <cell r="A58" t="str">
            <v>95-010 XX</v>
          </cell>
          <cell r="B58">
            <v>36465</v>
          </cell>
          <cell r="C58">
            <v>0.76140000000000008</v>
          </cell>
          <cell r="D58">
            <v>0</v>
          </cell>
          <cell r="E58">
            <v>3.0000000000000001E-3</v>
          </cell>
          <cell r="F58">
            <v>-4.1200000000000001E-2</v>
          </cell>
          <cell r="G58">
            <v>0.72320000000000007</v>
          </cell>
        </row>
        <row r="59">
          <cell r="A59" t="str">
            <v>95-010 YY</v>
          </cell>
          <cell r="B59">
            <v>36495</v>
          </cell>
          <cell r="C59">
            <v>0.75679999999999992</v>
          </cell>
          <cell r="D59">
            <v>0</v>
          </cell>
          <cell r="E59">
            <v>3.0000000000000001E-3</v>
          </cell>
          <cell r="F59">
            <v>-4.1200000000000001E-2</v>
          </cell>
          <cell r="G59">
            <v>0.71859999999999991</v>
          </cell>
        </row>
        <row r="60">
          <cell r="A60" t="str">
            <v>99-070</v>
          </cell>
          <cell r="B60">
            <v>36526</v>
          </cell>
          <cell r="C60">
            <v>0.75679999999999992</v>
          </cell>
          <cell r="D60">
            <v>0</v>
          </cell>
          <cell r="E60">
            <v>3.0000000000000001E-3</v>
          </cell>
          <cell r="F60">
            <v>-4.1200000000000001E-2</v>
          </cell>
          <cell r="G60">
            <v>0.71859999999999991</v>
          </cell>
        </row>
        <row r="61">
          <cell r="A61" t="str">
            <v>99-070 A</v>
          </cell>
          <cell r="B61">
            <v>36557</v>
          </cell>
          <cell r="C61">
            <v>0.76029999999999998</v>
          </cell>
          <cell r="D61">
            <v>0</v>
          </cell>
          <cell r="E61">
            <v>3.0000000000000001E-3</v>
          </cell>
          <cell r="F61">
            <v>-4.1200000000000001E-2</v>
          </cell>
          <cell r="G61">
            <v>0.72209999999999996</v>
          </cell>
        </row>
        <row r="62">
          <cell r="A62" t="str">
            <v>1999-070 B</v>
          </cell>
          <cell r="B62">
            <v>36617</v>
          </cell>
          <cell r="C62">
            <v>0.76029999999999998</v>
          </cell>
          <cell r="D62">
            <v>0</v>
          </cell>
          <cell r="E62">
            <v>3.0000000000000001E-3</v>
          </cell>
          <cell r="F62">
            <v>0</v>
          </cell>
          <cell r="G62">
            <v>0.76329999999999998</v>
          </cell>
        </row>
        <row r="63">
          <cell r="A63" t="str">
            <v>1999-070 C</v>
          </cell>
          <cell r="B63">
            <v>36647</v>
          </cell>
          <cell r="C63">
            <v>0.76029999999999998</v>
          </cell>
          <cell r="D63">
            <v>0</v>
          </cell>
          <cell r="E63">
            <v>3.0000000000000001E-3</v>
          </cell>
          <cell r="F63">
            <v>0</v>
          </cell>
          <cell r="G63">
            <v>0.76329999999999998</v>
          </cell>
        </row>
        <row r="64">
          <cell r="A64" t="str">
            <v>1999-070 D</v>
          </cell>
          <cell r="B64">
            <v>36708</v>
          </cell>
          <cell r="C64">
            <v>0.76029999999999998</v>
          </cell>
          <cell r="D64">
            <v>0</v>
          </cell>
          <cell r="E64">
            <v>3.0000000000000001E-3</v>
          </cell>
          <cell r="F64">
            <v>0</v>
          </cell>
          <cell r="G64">
            <v>0.76329999999999998</v>
          </cell>
        </row>
        <row r="65">
          <cell r="A65" t="str">
            <v>1999-070 E</v>
          </cell>
          <cell r="B65">
            <v>36739</v>
          </cell>
          <cell r="C65">
            <v>0.76029999999999998</v>
          </cell>
          <cell r="D65">
            <v>0</v>
          </cell>
          <cell r="E65">
            <v>3.0000000000000001E-3</v>
          </cell>
          <cell r="F65">
            <v>0</v>
          </cell>
          <cell r="G65">
            <v>0.76329999999999998</v>
          </cell>
        </row>
        <row r="66">
          <cell r="A66" t="str">
            <v>1999-070 F</v>
          </cell>
          <cell r="B66">
            <v>36800</v>
          </cell>
          <cell r="C66">
            <v>0.76029999999999998</v>
          </cell>
          <cell r="D66">
            <v>0</v>
          </cell>
          <cell r="E66">
            <v>3.0000000000000001E-3</v>
          </cell>
          <cell r="F66">
            <v>0</v>
          </cell>
          <cell r="G66">
            <v>0.76329999999999998</v>
          </cell>
        </row>
        <row r="67">
          <cell r="A67" t="str">
            <v>1999-070 G</v>
          </cell>
          <cell r="B67">
            <v>36831</v>
          </cell>
          <cell r="C67">
            <v>0.9506</v>
          </cell>
          <cell r="D67">
            <v>0</v>
          </cell>
          <cell r="E67">
            <v>0</v>
          </cell>
          <cell r="F67">
            <v>0</v>
          </cell>
          <cell r="G67">
            <v>0.9506</v>
          </cell>
        </row>
        <row r="68">
          <cell r="A68" t="str">
            <v>1999-070 H</v>
          </cell>
          <cell r="B68">
            <v>36923</v>
          </cell>
          <cell r="C68">
            <v>1.2250000000000001</v>
          </cell>
          <cell r="D68">
            <v>0</v>
          </cell>
          <cell r="E68">
            <v>0</v>
          </cell>
          <cell r="F68">
            <v>0</v>
          </cell>
          <cell r="G68">
            <v>1.2250000000000001</v>
          </cell>
        </row>
        <row r="69">
          <cell r="A69" t="str">
            <v>1999-070 I</v>
          </cell>
          <cell r="B69">
            <v>36951</v>
          </cell>
          <cell r="C69">
            <v>1.2250000000000001</v>
          </cell>
          <cell r="D69">
            <v>0</v>
          </cell>
          <cell r="E69">
            <v>0</v>
          </cell>
          <cell r="F69">
            <v>0</v>
          </cell>
          <cell r="G69">
            <v>1.2250000000000001</v>
          </cell>
        </row>
        <row r="70">
          <cell r="A70" t="str">
            <v>1999-070 J</v>
          </cell>
          <cell r="B70">
            <v>36982</v>
          </cell>
          <cell r="C70">
            <v>1.2250000000000001</v>
          </cell>
          <cell r="D70">
            <v>0</v>
          </cell>
          <cell r="E70">
            <v>0</v>
          </cell>
          <cell r="F70">
            <v>0</v>
          </cell>
          <cell r="G70">
            <v>1.2250000000000001</v>
          </cell>
        </row>
        <row r="71">
          <cell r="A71" t="str">
            <v>1999-070 K</v>
          </cell>
          <cell r="B71">
            <v>37012</v>
          </cell>
          <cell r="C71">
            <v>1.0611999999999999</v>
          </cell>
          <cell r="D71">
            <v>0</v>
          </cell>
          <cell r="E71">
            <v>0</v>
          </cell>
          <cell r="F71">
            <v>0</v>
          </cell>
          <cell r="G71">
            <v>1.0611999999999999</v>
          </cell>
        </row>
        <row r="72">
          <cell r="A72" t="str">
            <v>1999-070 L</v>
          </cell>
          <cell r="B72">
            <v>37043</v>
          </cell>
          <cell r="C72">
            <v>1.0611999999999999</v>
          </cell>
          <cell r="D72">
            <v>0</v>
          </cell>
          <cell r="E72">
            <v>0</v>
          </cell>
          <cell r="F72">
            <v>0</v>
          </cell>
          <cell r="G72">
            <v>1.0611999999999999</v>
          </cell>
        </row>
        <row r="73">
          <cell r="A73" t="str">
            <v>1999-070 M</v>
          </cell>
          <cell r="B73">
            <v>37073</v>
          </cell>
          <cell r="C73">
            <v>1.0611999999999999</v>
          </cell>
          <cell r="D73">
            <v>0</v>
          </cell>
          <cell r="E73">
            <v>0</v>
          </cell>
          <cell r="F73">
            <v>0</v>
          </cell>
          <cell r="G73">
            <v>1.0611999999999999</v>
          </cell>
        </row>
        <row r="74">
          <cell r="A74" t="str">
            <v>1999-070 N</v>
          </cell>
          <cell r="B74">
            <v>37104</v>
          </cell>
          <cell r="C74">
            <v>1.0611999999999999</v>
          </cell>
          <cell r="D74">
            <v>0</v>
          </cell>
          <cell r="E74">
            <v>0</v>
          </cell>
          <cell r="F74">
            <v>0</v>
          </cell>
          <cell r="G74">
            <v>1.0611999999999999</v>
          </cell>
        </row>
        <row r="75">
          <cell r="A75" t="str">
            <v>1999-070 O</v>
          </cell>
          <cell r="B75">
            <v>37196</v>
          </cell>
          <cell r="C75">
            <v>1.0611999999999999</v>
          </cell>
          <cell r="D75">
            <v>0</v>
          </cell>
          <cell r="E75">
            <v>0</v>
          </cell>
          <cell r="F75">
            <v>0</v>
          </cell>
          <cell r="G75">
            <v>1.0611999999999999</v>
          </cell>
        </row>
        <row r="76">
          <cell r="A76" t="str">
            <v>1999-070 P</v>
          </cell>
          <cell r="B76">
            <v>37288</v>
          </cell>
          <cell r="C76">
            <v>1.0611999999999999</v>
          </cell>
          <cell r="D76">
            <v>0</v>
          </cell>
          <cell r="E76">
            <v>0</v>
          </cell>
          <cell r="F76">
            <v>0</v>
          </cell>
          <cell r="G76">
            <v>1.0611999999999999</v>
          </cell>
        </row>
        <row r="77">
          <cell r="A77" t="str">
            <v>2002-00113</v>
          </cell>
          <cell r="B77">
            <v>37377</v>
          </cell>
          <cell r="C77">
            <v>1.0611999999999999</v>
          </cell>
          <cell r="D77">
            <v>0</v>
          </cell>
          <cell r="E77">
            <v>0</v>
          </cell>
          <cell r="F77">
            <v>0</v>
          </cell>
          <cell r="G77">
            <v>1.0611999999999999</v>
          </cell>
        </row>
        <row r="78">
          <cell r="A78" t="str">
            <v>2002-00251</v>
          </cell>
          <cell r="B78">
            <v>37469</v>
          </cell>
          <cell r="C78">
            <v>1.0611999999999999</v>
          </cell>
          <cell r="D78">
            <v>0</v>
          </cell>
          <cell r="E78">
            <v>0</v>
          </cell>
          <cell r="F78">
            <v>-9.4000000000000004E-3</v>
          </cell>
          <cell r="G78">
            <v>1.0518000000000001</v>
          </cell>
        </row>
        <row r="79">
          <cell r="A79" t="str">
            <v>2002-00359</v>
          </cell>
          <cell r="B79">
            <v>37561</v>
          </cell>
          <cell r="C79">
            <v>0.96189999999999998</v>
          </cell>
          <cell r="D79">
            <v>0</v>
          </cell>
          <cell r="E79">
            <v>0</v>
          </cell>
          <cell r="F79">
            <v>-0.157</v>
          </cell>
          <cell r="G79">
            <v>0.80489999999999995</v>
          </cell>
        </row>
        <row r="80">
          <cell r="A80" t="str">
            <v>2003-00002</v>
          </cell>
          <cell r="B80">
            <v>37653</v>
          </cell>
          <cell r="C80">
            <v>1.0845</v>
          </cell>
          <cell r="D80">
            <v>0</v>
          </cell>
          <cell r="E80">
            <v>0</v>
          </cell>
          <cell r="F80">
            <v>-0.157</v>
          </cell>
          <cell r="G80">
            <v>0.92749999999999999</v>
          </cell>
        </row>
        <row r="81">
          <cell r="A81" t="str">
            <v>2003-00083</v>
          </cell>
          <cell r="B81">
            <v>37713</v>
          </cell>
          <cell r="C81">
            <v>1.0845</v>
          </cell>
          <cell r="D81">
            <v>0</v>
          </cell>
          <cell r="E81">
            <v>0</v>
          </cell>
          <cell r="F81">
            <v>-0.157</v>
          </cell>
          <cell r="G81">
            <v>0.92749999999999999</v>
          </cell>
        </row>
        <row r="82">
          <cell r="A82" t="str">
            <v>2003-00126</v>
          </cell>
          <cell r="B82">
            <v>37742</v>
          </cell>
          <cell r="C82">
            <v>1.0845</v>
          </cell>
          <cell r="D82">
            <v>0</v>
          </cell>
          <cell r="E82">
            <v>0</v>
          </cell>
          <cell r="F82">
            <v>-0.157</v>
          </cell>
          <cell r="G82">
            <v>0.92749999999999999</v>
          </cell>
        </row>
        <row r="83">
          <cell r="A83" t="str">
            <v>2003-00258</v>
          </cell>
          <cell r="B83">
            <v>37834</v>
          </cell>
          <cell r="C83">
            <v>1.0658000000000001</v>
          </cell>
          <cell r="D83">
            <v>0</v>
          </cell>
          <cell r="E83">
            <v>0</v>
          </cell>
          <cell r="F83">
            <v>-0.14760000000000001</v>
          </cell>
          <cell r="G83">
            <v>0.91820000000000013</v>
          </cell>
        </row>
        <row r="84">
          <cell r="A84" t="str">
            <v>2003-00377</v>
          </cell>
          <cell r="B84">
            <v>37926</v>
          </cell>
          <cell r="C84">
            <v>1.0759000000000001</v>
          </cell>
          <cell r="D84">
            <v>0</v>
          </cell>
          <cell r="E84">
            <v>0</v>
          </cell>
          <cell r="F84">
            <v>-0.14760000000000001</v>
          </cell>
          <cell r="G84">
            <v>0.92830000000000001</v>
          </cell>
        </row>
        <row r="85">
          <cell r="A85" t="str">
            <v>2003-00504</v>
          </cell>
          <cell r="B85">
            <v>38018</v>
          </cell>
          <cell r="C85">
            <v>1.0759000000000001</v>
          </cell>
          <cell r="D85">
            <v>0</v>
          </cell>
          <cell r="E85">
            <v>0</v>
          </cell>
          <cell r="F85">
            <v>0</v>
          </cell>
          <cell r="G85">
            <v>1.0759000000000001</v>
          </cell>
        </row>
        <row r="86">
          <cell r="A86" t="str">
            <v>2004-00122</v>
          </cell>
          <cell r="B86">
            <v>38108</v>
          </cell>
          <cell r="C86">
            <v>1.0759000000000001</v>
          </cell>
          <cell r="D86">
            <v>0</v>
          </cell>
          <cell r="E86">
            <v>0</v>
          </cell>
          <cell r="F86">
            <v>0</v>
          </cell>
          <cell r="G86">
            <v>1.0759000000000001</v>
          </cell>
        </row>
        <row r="87">
          <cell r="A87" t="str">
            <v>2004-00269</v>
          </cell>
          <cell r="B87">
            <v>38200</v>
          </cell>
          <cell r="C87">
            <v>1.0759000000000001</v>
          </cell>
          <cell r="D87">
            <v>0</v>
          </cell>
          <cell r="E87">
            <v>0</v>
          </cell>
          <cell r="F87">
            <v>0</v>
          </cell>
          <cell r="G87">
            <v>1.0759000000000001</v>
          </cell>
        </row>
        <row r="88">
          <cell r="A88" t="str">
            <v>2004-00398</v>
          </cell>
          <cell r="B88">
            <v>38292</v>
          </cell>
          <cell r="C88">
            <v>1.0718000000000001</v>
          </cell>
          <cell r="D88">
            <v>0</v>
          </cell>
          <cell r="E88">
            <v>0</v>
          </cell>
          <cell r="F88">
            <v>0</v>
          </cell>
          <cell r="G88">
            <v>1.0718000000000001</v>
          </cell>
        </row>
        <row r="89">
          <cell r="A89" t="str">
            <v>2005-00013</v>
          </cell>
          <cell r="B89">
            <v>38384</v>
          </cell>
          <cell r="C89">
            <v>1.0718000000000001</v>
          </cell>
          <cell r="D89">
            <v>0</v>
          </cell>
          <cell r="E89">
            <v>0</v>
          </cell>
          <cell r="F89">
            <v>0</v>
          </cell>
          <cell r="G89">
            <v>1.0718000000000001</v>
          </cell>
        </row>
        <row r="90">
          <cell r="A90" t="str">
            <v>2005-00139</v>
          </cell>
          <cell r="B90">
            <v>38473</v>
          </cell>
          <cell r="C90">
            <v>1.0718000000000001</v>
          </cell>
          <cell r="D90">
            <v>0</v>
          </cell>
          <cell r="E90">
            <v>0</v>
          </cell>
          <cell r="F90">
            <v>0</v>
          </cell>
          <cell r="G90">
            <v>1.0718000000000001</v>
          </cell>
        </row>
        <row r="91">
          <cell r="A91" t="str">
            <v>2005-00271</v>
          </cell>
          <cell r="B91">
            <v>38565</v>
          </cell>
          <cell r="C91">
            <v>1.0718000000000001</v>
          </cell>
          <cell r="D91">
            <v>0</v>
          </cell>
          <cell r="E91">
            <v>0</v>
          </cell>
          <cell r="F91">
            <v>0</v>
          </cell>
          <cell r="G91">
            <v>1.0718000000000001</v>
          </cell>
        </row>
        <row r="92">
          <cell r="A92" t="str">
            <v>2005-00354</v>
          </cell>
          <cell r="B92">
            <v>38626</v>
          </cell>
          <cell r="C92">
            <v>1.0718000000000001</v>
          </cell>
          <cell r="D92">
            <v>0</v>
          </cell>
          <cell r="E92">
            <v>0</v>
          </cell>
          <cell r="F92">
            <v>0</v>
          </cell>
          <cell r="G92">
            <v>1.0718000000000001</v>
          </cell>
        </row>
        <row r="93">
          <cell r="A93" t="str">
            <v>2005-00399</v>
          </cell>
          <cell r="B93">
            <v>38657</v>
          </cell>
          <cell r="C93">
            <v>1.0718000000000001</v>
          </cell>
          <cell r="D93">
            <v>0</v>
          </cell>
          <cell r="E93">
            <v>0</v>
          </cell>
          <cell r="F93">
            <v>0</v>
          </cell>
          <cell r="G93">
            <v>1.0718000000000001</v>
          </cell>
        </row>
        <row r="94">
          <cell r="A94" t="str">
            <v>2005-00552</v>
          </cell>
          <cell r="B94">
            <v>2224</v>
          </cell>
          <cell r="C94">
            <v>1.2622</v>
          </cell>
          <cell r="D94">
            <v>0</v>
          </cell>
          <cell r="E94">
            <v>0</v>
          </cell>
          <cell r="F94">
            <v>0</v>
          </cell>
          <cell r="G94">
            <v>1.2622</v>
          </cell>
        </row>
        <row r="95">
          <cell r="A95" t="str">
            <v>2006-00135</v>
          </cell>
          <cell r="B95">
            <v>2313</v>
          </cell>
          <cell r="C95">
            <v>1.0571999999999999</v>
          </cell>
          <cell r="D95">
            <v>0</v>
          </cell>
          <cell r="E95">
            <v>0</v>
          </cell>
          <cell r="F95">
            <v>0</v>
          </cell>
          <cell r="G95">
            <v>1.0571999999999999</v>
          </cell>
        </row>
        <row r="96">
          <cell r="A96" t="str">
            <v>2006-00324</v>
          </cell>
          <cell r="B96">
            <v>38930</v>
          </cell>
          <cell r="C96">
            <v>1.0571999999999999</v>
          </cell>
          <cell r="D96">
            <v>0</v>
          </cell>
          <cell r="E96">
            <v>0</v>
          </cell>
          <cell r="F96">
            <v>0</v>
          </cell>
          <cell r="G96">
            <v>1.0571999999999999</v>
          </cell>
        </row>
        <row r="97">
          <cell r="A97" t="str">
            <v>2006-00428</v>
          </cell>
          <cell r="B97">
            <v>39022</v>
          </cell>
          <cell r="C97">
            <v>1.0571999999999999</v>
          </cell>
          <cell r="D97">
            <v>0</v>
          </cell>
          <cell r="E97">
            <v>0</v>
          </cell>
          <cell r="F97">
            <v>0</v>
          </cell>
          <cell r="G97">
            <v>1.0571999999999999</v>
          </cell>
        </row>
      </sheetData>
      <sheetData sheetId="43" refreshError="1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</v>
          </cell>
          <cell r="H7" t="str">
            <v>HLF</v>
          </cell>
        </row>
        <row r="8">
          <cell r="A8" t="str">
            <v>95-010</v>
          </cell>
          <cell r="B8">
            <v>34943</v>
          </cell>
          <cell r="C8">
            <v>0.28760000000000002</v>
          </cell>
          <cell r="D8">
            <v>8.2000000000000007E-3</v>
          </cell>
          <cell r="E8">
            <v>0.13819999999999999</v>
          </cell>
          <cell r="F8">
            <v>-0.191</v>
          </cell>
          <cell r="G8">
            <v>0.24299999999999999</v>
          </cell>
          <cell r="H8">
            <v>5.5145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  <cell r="F9" t="str">
            <v>NA</v>
          </cell>
          <cell r="G9" t="str">
            <v>NA</v>
          </cell>
          <cell r="H9" t="str">
            <v>NA</v>
          </cell>
        </row>
        <row r="10">
          <cell r="A10" t="str">
            <v>95-010 B</v>
          </cell>
          <cell r="B10">
            <v>35004</v>
          </cell>
          <cell r="C10">
            <v>0.28760000000000002</v>
          </cell>
          <cell r="D10">
            <v>8.2000000000000007E-3</v>
          </cell>
          <cell r="E10">
            <v>7.7499999999999999E-2</v>
          </cell>
          <cell r="F10">
            <v>-0.14150000000000001</v>
          </cell>
          <cell r="G10">
            <v>0.23180000000000001</v>
          </cell>
          <cell r="H10">
            <v>5.6445999999999996</v>
          </cell>
        </row>
        <row r="11">
          <cell r="A11" t="str">
            <v>95-010 C</v>
          </cell>
          <cell r="B11">
            <v>35034</v>
          </cell>
          <cell r="C11">
            <v>0.28760000000000002</v>
          </cell>
          <cell r="D11">
            <v>8.2000000000000007E-3</v>
          </cell>
          <cell r="E11">
            <v>7.46E-2</v>
          </cell>
          <cell r="F11">
            <v>-0.14219999999999999</v>
          </cell>
          <cell r="G11">
            <v>0.22820000000000001</v>
          </cell>
          <cell r="H11">
            <v>5.6445999999999996</v>
          </cell>
        </row>
        <row r="12">
          <cell r="A12" t="str">
            <v>95-010 D</v>
          </cell>
          <cell r="B12">
            <v>35065</v>
          </cell>
          <cell r="C12">
            <v>0.28760000000000002</v>
          </cell>
          <cell r="D12">
            <v>8.2000000000000007E-3</v>
          </cell>
          <cell r="E12">
            <v>7.46E-2</v>
          </cell>
          <cell r="F12">
            <v>-0.14219999999999999</v>
          </cell>
          <cell r="G12">
            <v>0.22820000000000001</v>
          </cell>
          <cell r="H12">
            <v>5.6445999999999996</v>
          </cell>
        </row>
        <row r="13">
          <cell r="A13" t="str">
            <v>95-010 E</v>
          </cell>
          <cell r="B13">
            <v>35096</v>
          </cell>
          <cell r="C13">
            <v>0.28820000000000001</v>
          </cell>
          <cell r="D13">
            <v>0</v>
          </cell>
          <cell r="E13">
            <v>6.3200000000000006E-2</v>
          </cell>
          <cell r="F13">
            <v>-0.14219999999999999</v>
          </cell>
          <cell r="G13">
            <v>0.20920000000000005</v>
          </cell>
          <cell r="H13">
            <v>5.6570999999999998</v>
          </cell>
        </row>
        <row r="14">
          <cell r="A14" t="str">
            <v>95-010 F</v>
          </cell>
          <cell r="B14">
            <v>35125</v>
          </cell>
          <cell r="C14">
            <v>0.28870000000000001</v>
          </cell>
          <cell r="D14">
            <v>0</v>
          </cell>
          <cell r="E14">
            <v>6.3200000000000006E-2</v>
          </cell>
          <cell r="F14">
            <v>-6.3E-2</v>
          </cell>
          <cell r="G14">
            <v>0.28889999999999999</v>
          </cell>
          <cell r="H14">
            <v>5.6666999999999996</v>
          </cell>
        </row>
        <row r="15">
          <cell r="A15" t="str">
            <v>95-010 G</v>
          </cell>
          <cell r="B15">
            <v>35156</v>
          </cell>
          <cell r="C15">
            <v>0.27360000000000001</v>
          </cell>
          <cell r="D15">
            <v>0</v>
          </cell>
          <cell r="E15">
            <v>6.6400000000000001E-2</v>
          </cell>
          <cell r="F15">
            <v>-3.09E-2</v>
          </cell>
          <cell r="G15">
            <v>0.30910000000000004</v>
          </cell>
          <cell r="H15">
            <v>5.5183</v>
          </cell>
        </row>
        <row r="16">
          <cell r="A16" t="str">
            <v>95-010 H</v>
          </cell>
          <cell r="B16">
            <v>35186</v>
          </cell>
          <cell r="C16">
            <v>0.2432</v>
          </cell>
          <cell r="D16">
            <v>0</v>
          </cell>
          <cell r="E16">
            <v>6.6400000000000001E-2</v>
          </cell>
          <cell r="F16">
            <v>-3.09E-2</v>
          </cell>
          <cell r="G16">
            <v>0.2787</v>
          </cell>
          <cell r="H16">
            <v>4.9048999999999996</v>
          </cell>
        </row>
        <row r="17">
          <cell r="A17" t="str">
            <v>95-010 I</v>
          </cell>
          <cell r="B17">
            <v>35217</v>
          </cell>
          <cell r="C17">
            <v>0.22789999999999999</v>
          </cell>
          <cell r="D17">
            <v>0</v>
          </cell>
          <cell r="E17">
            <v>4.2099999999999999E-2</v>
          </cell>
          <cell r="F17">
            <v>-9.5899999999999999E-2</v>
          </cell>
          <cell r="G17">
            <v>0.17410000000000003</v>
          </cell>
          <cell r="H17">
            <v>4.5968999999999998</v>
          </cell>
        </row>
        <row r="18">
          <cell r="A18" t="str">
            <v>95-010 J</v>
          </cell>
          <cell r="B18">
            <v>35247</v>
          </cell>
          <cell r="C18">
            <v>0.2266</v>
          </cell>
          <cell r="D18">
            <v>0</v>
          </cell>
          <cell r="E18">
            <v>4.3499999999999997E-2</v>
          </cell>
          <cell r="F18">
            <v>-9.8199999999999996E-2</v>
          </cell>
          <cell r="G18">
            <v>0.1719</v>
          </cell>
          <cell r="H18">
            <v>4.5693999999999999</v>
          </cell>
        </row>
        <row r="19">
          <cell r="A19" t="str">
            <v>95-010 K</v>
          </cell>
          <cell r="B19">
            <v>35278</v>
          </cell>
          <cell r="C19">
            <v>0.22600000000000001</v>
          </cell>
          <cell r="D19">
            <v>0</v>
          </cell>
          <cell r="E19">
            <v>4.3499999999999997E-2</v>
          </cell>
          <cell r="F19">
            <v>-9.8199999999999996E-2</v>
          </cell>
          <cell r="G19">
            <v>0.17130000000000001</v>
          </cell>
          <cell r="H19">
            <v>4.5575000000000001</v>
          </cell>
        </row>
        <row r="20">
          <cell r="A20" t="str">
            <v>95-010 L</v>
          </cell>
          <cell r="B20">
            <v>35309</v>
          </cell>
          <cell r="C20">
            <v>0.23350000000000001</v>
          </cell>
          <cell r="D20">
            <v>0</v>
          </cell>
          <cell r="E20">
            <v>4.7500000000000001E-2</v>
          </cell>
          <cell r="F20">
            <v>-6.8000000000000005E-2</v>
          </cell>
          <cell r="G20">
            <v>0.21300000000000002</v>
          </cell>
          <cell r="H20">
            <v>4.7096</v>
          </cell>
        </row>
        <row r="21">
          <cell r="A21" t="str">
            <v>95-010 M</v>
          </cell>
          <cell r="B21">
            <v>35339</v>
          </cell>
          <cell r="C21">
            <v>0.2336</v>
          </cell>
          <cell r="D21">
            <v>0</v>
          </cell>
          <cell r="E21">
            <v>4.99E-2</v>
          </cell>
          <cell r="F21">
            <v>-6.8000000000000005E-2</v>
          </cell>
          <cell r="G21">
            <v>0.21549999999999997</v>
          </cell>
          <cell r="H21">
            <v>4.7243000000000004</v>
          </cell>
        </row>
        <row r="22">
          <cell r="A22" t="str">
            <v>95-010 N</v>
          </cell>
          <cell r="B22">
            <v>35370</v>
          </cell>
          <cell r="C22">
            <v>0.22359999999999999</v>
          </cell>
          <cell r="D22">
            <v>0</v>
          </cell>
          <cell r="E22">
            <v>4.9799999999999997E-2</v>
          </cell>
          <cell r="F22">
            <v>-6.8000000000000005E-2</v>
          </cell>
          <cell r="G22">
            <v>0.2054</v>
          </cell>
          <cell r="H22">
            <v>4.5213999999999999</v>
          </cell>
        </row>
        <row r="23">
          <cell r="A23" t="str">
            <v>95-010 O</v>
          </cell>
          <cell r="B23">
            <v>35400</v>
          </cell>
          <cell r="C23">
            <v>0.21629999999999999</v>
          </cell>
          <cell r="D23">
            <v>0</v>
          </cell>
          <cell r="E23">
            <v>4.9799999999999997E-2</v>
          </cell>
          <cell r="F23">
            <v>-6.7299999999999999E-2</v>
          </cell>
          <cell r="G23">
            <v>0.1988</v>
          </cell>
          <cell r="H23">
            <v>4.375</v>
          </cell>
        </row>
        <row r="24">
          <cell r="A24" t="str">
            <v>95-010 P</v>
          </cell>
          <cell r="B24">
            <v>35431</v>
          </cell>
          <cell r="C24">
            <v>0.21629999999999999</v>
          </cell>
          <cell r="D24">
            <v>0</v>
          </cell>
          <cell r="E24">
            <v>6.1899999999999997E-2</v>
          </cell>
          <cell r="F24">
            <v>-6.7299999999999999E-2</v>
          </cell>
          <cell r="G24">
            <v>0.2109</v>
          </cell>
          <cell r="H24">
            <v>4.375</v>
          </cell>
        </row>
        <row r="25">
          <cell r="A25" t="str">
            <v>95-010 Q</v>
          </cell>
          <cell r="B25">
            <v>35462</v>
          </cell>
          <cell r="C25">
            <v>0.21629999999999999</v>
          </cell>
          <cell r="D25">
            <v>0</v>
          </cell>
          <cell r="E25">
            <v>6.1800000000000001E-2</v>
          </cell>
          <cell r="F25">
            <v>-6.7299999999999999E-2</v>
          </cell>
          <cell r="G25">
            <v>0.21079999999999999</v>
          </cell>
          <cell r="H25">
            <v>4.375</v>
          </cell>
        </row>
        <row r="26">
          <cell r="A26" t="str">
            <v>95-010 R</v>
          </cell>
          <cell r="B26">
            <v>35490</v>
          </cell>
          <cell r="C26">
            <v>0.21640000000000001</v>
          </cell>
          <cell r="D26">
            <v>0</v>
          </cell>
          <cell r="E26">
            <v>6.1800000000000001E-2</v>
          </cell>
          <cell r="F26">
            <v>-6.7299999999999999E-2</v>
          </cell>
          <cell r="G26">
            <v>0.2109</v>
          </cell>
          <cell r="H26">
            <v>4.3760000000000003</v>
          </cell>
        </row>
        <row r="27">
          <cell r="A27" t="str">
            <v>95-010 S</v>
          </cell>
          <cell r="B27">
            <v>35521</v>
          </cell>
          <cell r="C27">
            <v>0.2122</v>
          </cell>
          <cell r="D27">
            <v>0</v>
          </cell>
          <cell r="E27">
            <v>6.1800000000000001E-2</v>
          </cell>
          <cell r="F27">
            <v>-6.7299999999999999E-2</v>
          </cell>
          <cell r="G27">
            <v>0.20670000000000002</v>
          </cell>
          <cell r="H27">
            <v>4.2912999999999997</v>
          </cell>
        </row>
        <row r="28">
          <cell r="A28" t="str">
            <v>95-010 T</v>
          </cell>
          <cell r="B28">
            <v>35551</v>
          </cell>
          <cell r="C28">
            <v>0.2122</v>
          </cell>
          <cell r="D28">
            <v>0</v>
          </cell>
          <cell r="E28">
            <v>6.1800000000000001E-2</v>
          </cell>
          <cell r="F28">
            <v>-6.7299999999999999E-2</v>
          </cell>
          <cell r="G28">
            <v>0.20669999999999999</v>
          </cell>
          <cell r="H28">
            <v>4.2912999999999997</v>
          </cell>
        </row>
        <row r="29">
          <cell r="A29" t="str">
            <v>95-010 U</v>
          </cell>
          <cell r="B29">
            <v>35582</v>
          </cell>
          <cell r="C29">
            <v>0.22550000000000001</v>
          </cell>
          <cell r="D29">
            <v>0</v>
          </cell>
          <cell r="E29">
            <v>5.2900000000000003E-2</v>
          </cell>
          <cell r="F29">
            <v>-2.3E-3</v>
          </cell>
          <cell r="G29">
            <v>0.27609999999999996</v>
          </cell>
          <cell r="H29">
            <v>4.5613000000000001</v>
          </cell>
        </row>
        <row r="30">
          <cell r="A30" t="str">
            <v>95-010 V</v>
          </cell>
          <cell r="B30">
            <v>35612</v>
          </cell>
          <cell r="C30">
            <v>0.22550000000000001</v>
          </cell>
          <cell r="D30">
            <v>0</v>
          </cell>
          <cell r="E30">
            <v>5.2900000000000003E-2</v>
          </cell>
          <cell r="F30">
            <v>-4.8800000000000003E-2</v>
          </cell>
          <cell r="G30">
            <v>0.22959999999999997</v>
          </cell>
          <cell r="H30">
            <v>4.5613000000000001</v>
          </cell>
        </row>
        <row r="31">
          <cell r="A31" t="str">
            <v>95-010 W</v>
          </cell>
          <cell r="B31">
            <v>35643</v>
          </cell>
          <cell r="C31">
            <v>0.2631</v>
          </cell>
          <cell r="D31">
            <v>0</v>
          </cell>
          <cell r="E31">
            <v>5.1999999999999998E-2</v>
          </cell>
          <cell r="F31">
            <v>-4.8800000000000003E-2</v>
          </cell>
          <cell r="G31">
            <v>0.26629999999999998</v>
          </cell>
          <cell r="H31">
            <v>5.3216000000000001</v>
          </cell>
        </row>
        <row r="32">
          <cell r="A32" t="str">
            <v>95-010 X</v>
          </cell>
          <cell r="B32">
            <v>35674</v>
          </cell>
          <cell r="C32">
            <v>0.2225</v>
          </cell>
          <cell r="D32">
            <v>0</v>
          </cell>
          <cell r="E32">
            <v>5.1999999999999998E-2</v>
          </cell>
          <cell r="F32">
            <v>-4.8800000000000003E-2</v>
          </cell>
          <cell r="G32">
            <v>0.22570000000000001</v>
          </cell>
          <cell r="H32">
            <v>4.5003000000000002</v>
          </cell>
        </row>
        <row r="33">
          <cell r="A33" t="str">
            <v>95-010 Y</v>
          </cell>
          <cell r="B33">
            <v>35704</v>
          </cell>
          <cell r="C33">
            <v>0.2225</v>
          </cell>
          <cell r="D33">
            <v>0</v>
          </cell>
          <cell r="E33">
            <v>5.9200000000000003E-2</v>
          </cell>
          <cell r="F33">
            <v>-4.8800000000000003E-2</v>
          </cell>
          <cell r="G33">
            <v>0.2329</v>
          </cell>
          <cell r="H33">
            <v>4.7756999999999996</v>
          </cell>
        </row>
        <row r="34">
          <cell r="A34" t="str">
            <v>95-010 Z</v>
          </cell>
          <cell r="B34">
            <v>35735</v>
          </cell>
          <cell r="C34">
            <v>0.2225</v>
          </cell>
          <cell r="D34">
            <v>0</v>
          </cell>
          <cell r="E34">
            <v>5.9200000000000003E-2</v>
          </cell>
          <cell r="F34">
            <v>-4.8800000000000003E-2</v>
          </cell>
          <cell r="G34">
            <v>0.2329</v>
          </cell>
          <cell r="H34">
            <v>4.7756999999999996</v>
          </cell>
        </row>
        <row r="35">
          <cell r="A35" t="str">
            <v>95-010 AA</v>
          </cell>
          <cell r="B35">
            <v>35765</v>
          </cell>
          <cell r="C35">
            <v>0.2631</v>
          </cell>
          <cell r="D35">
            <v>0</v>
          </cell>
          <cell r="E35">
            <v>5.9200000000000003E-2</v>
          </cell>
          <cell r="F35">
            <v>-4.8800000000000003E-2</v>
          </cell>
          <cell r="G35">
            <v>0.27350000000000002</v>
          </cell>
          <cell r="H35">
            <v>5.6473000000000004</v>
          </cell>
        </row>
        <row r="36">
          <cell r="A36" t="str">
            <v>95-010 BB</v>
          </cell>
          <cell r="B36">
            <v>35796</v>
          </cell>
          <cell r="C36">
            <v>0.2631</v>
          </cell>
          <cell r="D36">
            <v>0</v>
          </cell>
          <cell r="E36">
            <v>5.9200000000000003E-2</v>
          </cell>
          <cell r="F36">
            <v>-4.8800000000000003E-2</v>
          </cell>
          <cell r="G36">
            <v>0.27350000000000002</v>
          </cell>
          <cell r="H36">
            <v>5.6473000000000004</v>
          </cell>
        </row>
        <row r="37">
          <cell r="A37" t="str">
            <v>95-010 CC</v>
          </cell>
          <cell r="B37">
            <v>35827</v>
          </cell>
          <cell r="C37">
            <v>0.2631</v>
          </cell>
          <cell r="D37">
            <v>0</v>
          </cell>
          <cell r="E37">
            <v>5.9200000000000003E-2</v>
          </cell>
          <cell r="F37">
            <v>-4.8800000000000003E-2</v>
          </cell>
          <cell r="G37">
            <v>0.27350000000000002</v>
          </cell>
          <cell r="H37">
            <v>5.6473000000000004</v>
          </cell>
        </row>
        <row r="38">
          <cell r="A38" t="str">
            <v>95-010 DD</v>
          </cell>
          <cell r="B38">
            <v>35855</v>
          </cell>
          <cell r="C38">
            <v>0.23119999999999999</v>
          </cell>
          <cell r="D38">
            <v>0</v>
          </cell>
          <cell r="E38">
            <v>3.09E-2</v>
          </cell>
          <cell r="F38">
            <v>-4.8800000000000003E-2</v>
          </cell>
          <cell r="G38">
            <v>0.21329999999999999</v>
          </cell>
          <cell r="H38">
            <v>4.9629000000000003</v>
          </cell>
        </row>
        <row r="39">
          <cell r="A39" t="str">
            <v>95-010 EE</v>
          </cell>
          <cell r="B39">
            <v>35886</v>
          </cell>
          <cell r="C39">
            <v>0.21690000000000001</v>
          </cell>
          <cell r="D39">
            <v>0</v>
          </cell>
          <cell r="E39">
            <v>1.8599999999999998E-2</v>
          </cell>
          <cell r="F39">
            <v>-4.8800000000000003E-2</v>
          </cell>
          <cell r="G39">
            <v>0.1867</v>
          </cell>
          <cell r="H39">
            <v>4.6555999999999997</v>
          </cell>
        </row>
        <row r="40">
          <cell r="A40" t="str">
            <v>95-010 FF</v>
          </cell>
          <cell r="B40">
            <v>35916</v>
          </cell>
          <cell r="C40">
            <v>0.21690000000000001</v>
          </cell>
          <cell r="D40">
            <v>0</v>
          </cell>
          <cell r="E40">
            <v>1.8599999999999998E-2</v>
          </cell>
          <cell r="F40">
            <v>-4.8800000000000003E-2</v>
          </cell>
          <cell r="G40">
            <v>0.1867</v>
          </cell>
          <cell r="H40">
            <v>4.6555999999999997</v>
          </cell>
        </row>
        <row r="41">
          <cell r="A41" t="str">
            <v>95-010 GG</v>
          </cell>
          <cell r="B41">
            <v>35947</v>
          </cell>
          <cell r="C41">
            <v>0.21690000000000001</v>
          </cell>
          <cell r="D41">
            <v>0</v>
          </cell>
          <cell r="E41">
            <v>1.8599999999999998E-2</v>
          </cell>
          <cell r="F41">
            <v>0</v>
          </cell>
          <cell r="G41">
            <v>0.23550000000000001</v>
          </cell>
          <cell r="H41">
            <v>4.6555999999999997</v>
          </cell>
        </row>
        <row r="42">
          <cell r="A42" t="str">
            <v>95-010 HH</v>
          </cell>
          <cell r="B42">
            <v>35977</v>
          </cell>
          <cell r="C42">
            <v>0.21690000000000001</v>
          </cell>
          <cell r="D42">
            <v>0</v>
          </cell>
          <cell r="E42">
            <v>1.8599999999999998E-2</v>
          </cell>
          <cell r="F42">
            <v>-2.9999999999999996E-3</v>
          </cell>
          <cell r="G42">
            <v>0.23250000000000001</v>
          </cell>
          <cell r="H42">
            <v>4.6555999999999997</v>
          </cell>
        </row>
        <row r="43">
          <cell r="A43" t="str">
            <v>95-010 II</v>
          </cell>
          <cell r="B43">
            <v>36008</v>
          </cell>
          <cell r="C43">
            <v>0.21690000000000001</v>
          </cell>
          <cell r="D43">
            <v>0</v>
          </cell>
          <cell r="E43">
            <v>1.8599999999999998E-2</v>
          </cell>
          <cell r="F43">
            <v>-2.9999999999999996E-3</v>
          </cell>
          <cell r="G43">
            <v>0.23250000000000001</v>
          </cell>
          <cell r="H43">
            <v>4.6555999999999997</v>
          </cell>
        </row>
        <row r="44">
          <cell r="A44" t="str">
            <v>95-010 JJ</v>
          </cell>
          <cell r="B44">
            <v>36039</v>
          </cell>
          <cell r="C44">
            <v>0.21690000000000001</v>
          </cell>
          <cell r="D44">
            <v>0</v>
          </cell>
          <cell r="E44">
            <v>1.8599999999999998E-2</v>
          </cell>
          <cell r="F44">
            <v>-2.9999999999999996E-3</v>
          </cell>
          <cell r="G44">
            <v>0.23250000000000001</v>
          </cell>
          <cell r="H44">
            <v>4.6555999999999997</v>
          </cell>
        </row>
        <row r="45">
          <cell r="A45" t="str">
            <v>95-010 KK</v>
          </cell>
          <cell r="B45">
            <v>36069</v>
          </cell>
          <cell r="C45">
            <v>0.21690000000000001</v>
          </cell>
          <cell r="D45">
            <v>0</v>
          </cell>
          <cell r="E45">
            <v>1.8599999999999998E-2</v>
          </cell>
          <cell r="F45">
            <v>-2.9999999999999996E-3</v>
          </cell>
          <cell r="G45">
            <v>0.23250000000000001</v>
          </cell>
          <cell r="H45">
            <v>4.6555999999999997</v>
          </cell>
        </row>
        <row r="46">
          <cell r="A46" t="str">
            <v>95-010 LL</v>
          </cell>
          <cell r="B46">
            <v>36100</v>
          </cell>
          <cell r="C46">
            <v>0.19939999999999999</v>
          </cell>
          <cell r="D46">
            <v>0</v>
          </cell>
          <cell r="E46">
            <v>1.8599999999999998E-2</v>
          </cell>
          <cell r="F46">
            <v>-2.9999999999999996E-3</v>
          </cell>
          <cell r="G46">
            <v>0.215</v>
          </cell>
          <cell r="H46">
            <v>4.2808999999999999</v>
          </cell>
        </row>
        <row r="47">
          <cell r="A47" t="str">
            <v>95-010 MM</v>
          </cell>
          <cell r="B47">
            <v>36130</v>
          </cell>
          <cell r="C47">
            <v>0.19939999999999999</v>
          </cell>
          <cell r="D47">
            <v>0</v>
          </cell>
          <cell r="E47">
            <v>1.8599999999999998E-2</v>
          </cell>
          <cell r="F47">
            <v>-2.9999999999999996E-3</v>
          </cell>
          <cell r="G47">
            <v>0.215</v>
          </cell>
          <cell r="H47">
            <v>4.2808999999999999</v>
          </cell>
        </row>
        <row r="48">
          <cell r="A48" t="str">
            <v>95-010 NN</v>
          </cell>
          <cell r="B48">
            <v>36161</v>
          </cell>
          <cell r="C48">
            <v>0.19939999999999999</v>
          </cell>
          <cell r="D48">
            <v>0</v>
          </cell>
          <cell r="E48">
            <v>1.8599999999999998E-2</v>
          </cell>
          <cell r="F48">
            <v>-2.9999999999999996E-3</v>
          </cell>
          <cell r="G48">
            <v>0.215</v>
          </cell>
          <cell r="H48">
            <v>4.2808999999999999</v>
          </cell>
        </row>
        <row r="49">
          <cell r="A49" t="str">
            <v>95-010 OO</v>
          </cell>
          <cell r="B49">
            <v>36192</v>
          </cell>
          <cell r="C49">
            <v>0.19939999999999999</v>
          </cell>
          <cell r="D49">
            <v>0</v>
          </cell>
          <cell r="E49">
            <v>1.8599999999999998E-2</v>
          </cell>
          <cell r="F49">
            <v>-2.9999999999999996E-3</v>
          </cell>
          <cell r="G49">
            <v>0.215</v>
          </cell>
          <cell r="H49">
            <v>4.2808999999999999</v>
          </cell>
        </row>
        <row r="50">
          <cell r="A50" t="str">
            <v>95-010 PP</v>
          </cell>
          <cell r="B50">
            <v>36220</v>
          </cell>
          <cell r="C50">
            <v>0.19939999999999999</v>
          </cell>
          <cell r="D50">
            <v>0</v>
          </cell>
          <cell r="E50">
            <v>1.8599999999999998E-2</v>
          </cell>
          <cell r="F50">
            <v>-2.9999999999999996E-3</v>
          </cell>
          <cell r="G50">
            <v>0.215</v>
          </cell>
          <cell r="H50">
            <v>4.2808999999999999</v>
          </cell>
        </row>
        <row r="51">
          <cell r="A51" t="str">
            <v>95-010 QQ</v>
          </cell>
          <cell r="B51">
            <v>36251</v>
          </cell>
          <cell r="C51">
            <v>0.19939999999999999</v>
          </cell>
          <cell r="D51">
            <v>0</v>
          </cell>
          <cell r="E51">
            <v>1.8599999999999998E-2</v>
          </cell>
          <cell r="F51">
            <v>-4.4200000000000003E-2</v>
          </cell>
          <cell r="G51">
            <v>0.17380000000000001</v>
          </cell>
          <cell r="H51">
            <v>4.2808999999999999</v>
          </cell>
        </row>
        <row r="52">
          <cell r="A52" t="str">
            <v>95-010 RR</v>
          </cell>
          <cell r="B52">
            <v>36281</v>
          </cell>
          <cell r="C52">
            <v>0.19939999999999999</v>
          </cell>
          <cell r="D52">
            <v>0</v>
          </cell>
          <cell r="E52">
            <v>1.8599999999999998E-2</v>
          </cell>
          <cell r="F52">
            <v>-4.4200000000000003E-2</v>
          </cell>
          <cell r="G52">
            <v>0.17380000000000001</v>
          </cell>
          <cell r="H52">
            <v>4.2808999999999999</v>
          </cell>
        </row>
        <row r="53">
          <cell r="A53" t="str">
            <v>95-010 SS</v>
          </cell>
          <cell r="B53">
            <v>36312</v>
          </cell>
          <cell r="C53">
            <v>0.19939999999999999</v>
          </cell>
          <cell r="D53">
            <v>0</v>
          </cell>
          <cell r="E53">
            <v>1.8599999999999998E-2</v>
          </cell>
          <cell r="F53">
            <v>-4.4200000000000003E-2</v>
          </cell>
          <cell r="G53">
            <v>0.17380000000000001</v>
          </cell>
          <cell r="H53">
            <v>4.2808999999999999</v>
          </cell>
        </row>
        <row r="54">
          <cell r="A54" t="str">
            <v>95-010 TT</v>
          </cell>
          <cell r="B54">
            <v>36342</v>
          </cell>
          <cell r="C54">
            <v>0.19939999999999999</v>
          </cell>
          <cell r="D54">
            <v>0</v>
          </cell>
          <cell r="E54">
            <v>1.8599999999999998E-2</v>
          </cell>
          <cell r="F54">
            <v>-4.1200000000000001E-2</v>
          </cell>
          <cell r="G54">
            <v>0.17680000000000001</v>
          </cell>
          <cell r="H54">
            <v>4.2808999999999999</v>
          </cell>
        </row>
        <row r="55">
          <cell r="A55" t="str">
            <v>95-010 UU</v>
          </cell>
          <cell r="B55">
            <v>36373</v>
          </cell>
          <cell r="C55">
            <v>0.19939999999999999</v>
          </cell>
          <cell r="D55">
            <v>0</v>
          </cell>
          <cell r="E55">
            <v>1.8599999999999998E-2</v>
          </cell>
          <cell r="F55">
            <v>-4.1200000000000001E-2</v>
          </cell>
          <cell r="G55">
            <v>0.17680000000000001</v>
          </cell>
          <cell r="H55">
            <v>4.2808999999999999</v>
          </cell>
        </row>
        <row r="56">
          <cell r="A56" t="str">
            <v>95-010 VV</v>
          </cell>
          <cell r="B56">
            <v>36404</v>
          </cell>
          <cell r="C56">
            <v>0.19939999999999999</v>
          </cell>
          <cell r="D56">
            <v>0</v>
          </cell>
          <cell r="E56">
            <v>1.8599999999999998E-2</v>
          </cell>
          <cell r="F56">
            <v>-4.1200000000000001E-2</v>
          </cell>
          <cell r="G56">
            <v>0.17680000000000001</v>
          </cell>
          <cell r="H56">
            <v>4.2808999999999999</v>
          </cell>
        </row>
        <row r="57">
          <cell r="A57" t="str">
            <v>95-010 WW</v>
          </cell>
          <cell r="B57">
            <v>36434</v>
          </cell>
          <cell r="C57">
            <v>0.19939999999999999</v>
          </cell>
          <cell r="D57">
            <v>0</v>
          </cell>
          <cell r="E57">
            <v>1.8599999999999998E-2</v>
          </cell>
          <cell r="F57">
            <v>-4.1200000000000001E-2</v>
          </cell>
          <cell r="G57">
            <v>0.17680000000000001</v>
          </cell>
          <cell r="H57">
            <v>4.2808999999999999</v>
          </cell>
        </row>
        <row r="58">
          <cell r="A58" t="str">
            <v>95-010 XX</v>
          </cell>
          <cell r="B58">
            <v>36465</v>
          </cell>
          <cell r="C58">
            <v>0.20130000000000001</v>
          </cell>
          <cell r="D58">
            <v>0</v>
          </cell>
          <cell r="E58">
            <v>3.0000000000000001E-3</v>
          </cell>
          <cell r="F58">
            <v>-4.1200000000000001E-2</v>
          </cell>
          <cell r="G58">
            <v>0.16310000000000002</v>
          </cell>
          <cell r="H58">
            <v>4.3211000000000004</v>
          </cell>
        </row>
        <row r="59">
          <cell r="A59" t="str">
            <v>95-010 YY</v>
          </cell>
          <cell r="B59">
            <v>36495</v>
          </cell>
          <cell r="C59">
            <v>0.2001</v>
          </cell>
          <cell r="D59">
            <v>0</v>
          </cell>
          <cell r="E59">
            <v>3.0000000000000001E-3</v>
          </cell>
          <cell r="F59">
            <v>-4.1200000000000001E-2</v>
          </cell>
          <cell r="G59">
            <v>0.16189999999999999</v>
          </cell>
          <cell r="H59">
            <v>4.2945000000000002</v>
          </cell>
        </row>
        <row r="60">
          <cell r="A60" t="str">
            <v>99-070</v>
          </cell>
          <cell r="B60">
            <v>36526</v>
          </cell>
          <cell r="C60">
            <v>0.2001</v>
          </cell>
          <cell r="D60">
            <v>0</v>
          </cell>
          <cell r="E60">
            <v>3.0000000000000001E-3</v>
          </cell>
          <cell r="F60">
            <v>-4.1200000000000001E-2</v>
          </cell>
          <cell r="G60">
            <v>0.16189999999999999</v>
          </cell>
          <cell r="H60">
            <v>4.2945000000000002</v>
          </cell>
        </row>
        <row r="61">
          <cell r="A61" t="str">
            <v>99-070 A</v>
          </cell>
          <cell r="B61">
            <v>36557</v>
          </cell>
          <cell r="C61">
            <v>0.20100000000000001</v>
          </cell>
          <cell r="D61">
            <v>0</v>
          </cell>
          <cell r="E61">
            <v>3.0000000000000001E-3</v>
          </cell>
          <cell r="F61">
            <v>-4.1200000000000001E-2</v>
          </cell>
          <cell r="G61">
            <v>0.1628</v>
          </cell>
          <cell r="H61">
            <v>4.3144999999999998</v>
          </cell>
        </row>
        <row r="62">
          <cell r="A62" t="str">
            <v>1999-070 B</v>
          </cell>
          <cell r="B62">
            <v>36617</v>
          </cell>
          <cell r="C62">
            <v>0.20100000000000001</v>
          </cell>
          <cell r="D62">
            <v>0</v>
          </cell>
          <cell r="E62">
            <v>3.0000000000000001E-3</v>
          </cell>
          <cell r="F62">
            <v>0</v>
          </cell>
          <cell r="G62">
            <v>0.20400000000000001</v>
          </cell>
          <cell r="H62">
            <v>4.3144999999999998</v>
          </cell>
        </row>
        <row r="63">
          <cell r="A63" t="str">
            <v>1999-070 C</v>
          </cell>
          <cell r="B63">
            <v>36647</v>
          </cell>
          <cell r="C63">
            <v>0.20100000000000001</v>
          </cell>
          <cell r="D63">
            <v>0</v>
          </cell>
          <cell r="E63">
            <v>3.0000000000000001E-3</v>
          </cell>
          <cell r="F63">
            <v>0</v>
          </cell>
          <cell r="G63">
            <v>0.20400000000000001</v>
          </cell>
          <cell r="H63">
            <v>4.3144999999999998</v>
          </cell>
        </row>
        <row r="64">
          <cell r="A64" t="str">
            <v>1999-070 D</v>
          </cell>
          <cell r="B64">
            <v>36708</v>
          </cell>
          <cell r="C64">
            <v>0.20100000000000001</v>
          </cell>
          <cell r="D64">
            <v>0</v>
          </cell>
          <cell r="E64">
            <v>3.0000000000000001E-3</v>
          </cell>
          <cell r="F64">
            <v>0</v>
          </cell>
          <cell r="G64">
            <v>0.20400000000000001</v>
          </cell>
          <cell r="H64">
            <v>4.3144999999999998</v>
          </cell>
        </row>
        <row r="65">
          <cell r="A65" t="str">
            <v>1999-070 E</v>
          </cell>
          <cell r="B65">
            <v>36739</v>
          </cell>
          <cell r="C65">
            <v>0.20100000000000001</v>
          </cell>
          <cell r="D65">
            <v>0</v>
          </cell>
          <cell r="E65">
            <v>3.0000000000000001E-3</v>
          </cell>
          <cell r="F65">
            <v>0</v>
          </cell>
          <cell r="G65">
            <v>0.20400000000000001</v>
          </cell>
          <cell r="H65">
            <v>4.3144999999999998</v>
          </cell>
        </row>
        <row r="66">
          <cell r="A66" t="str">
            <v>1999-070 F</v>
          </cell>
          <cell r="B66">
            <v>36800</v>
          </cell>
          <cell r="C66">
            <v>0.20100000000000001</v>
          </cell>
          <cell r="D66">
            <v>0</v>
          </cell>
          <cell r="E66">
            <v>3.0000000000000001E-3</v>
          </cell>
          <cell r="F66">
            <v>0</v>
          </cell>
          <cell r="G66">
            <v>0.20400000000000001</v>
          </cell>
          <cell r="H66">
            <v>4.3144999999999998</v>
          </cell>
        </row>
        <row r="67">
          <cell r="A67" t="str">
            <v>1999-070 G</v>
          </cell>
          <cell r="B67">
            <v>36831</v>
          </cell>
          <cell r="C67">
            <v>0.18820000000000001</v>
          </cell>
          <cell r="D67">
            <v>0</v>
          </cell>
          <cell r="E67">
            <v>0</v>
          </cell>
          <cell r="F67">
            <v>0</v>
          </cell>
          <cell r="G67">
            <v>0.18820000000000001</v>
          </cell>
          <cell r="H67">
            <v>4.5294999999999996</v>
          </cell>
        </row>
        <row r="68">
          <cell r="A68" t="str">
            <v>1999-070 H</v>
          </cell>
          <cell r="B68">
            <v>36923</v>
          </cell>
          <cell r="C68">
            <v>0.24249999999999999</v>
          </cell>
          <cell r="D68">
            <v>0</v>
          </cell>
          <cell r="E68">
            <v>0</v>
          </cell>
          <cell r="F68">
            <v>0</v>
          </cell>
          <cell r="G68">
            <v>0.24249999999999999</v>
          </cell>
          <cell r="H68">
            <v>5.8369999999999997</v>
          </cell>
        </row>
        <row r="69">
          <cell r="A69" t="str">
            <v>1999-070 I</v>
          </cell>
          <cell r="B69">
            <v>36951</v>
          </cell>
          <cell r="C69">
            <v>0.24249999999999999</v>
          </cell>
          <cell r="D69">
            <v>0</v>
          </cell>
          <cell r="E69">
            <v>0</v>
          </cell>
          <cell r="F69">
            <v>0</v>
          </cell>
          <cell r="G69">
            <v>0.24249999999999999</v>
          </cell>
          <cell r="H69">
            <v>5.8369999999999997</v>
          </cell>
        </row>
        <row r="70">
          <cell r="A70" t="str">
            <v>1999-070 J</v>
          </cell>
          <cell r="B70">
            <v>36982</v>
          </cell>
          <cell r="C70">
            <v>0.24249999999999999</v>
          </cell>
          <cell r="D70">
            <v>0</v>
          </cell>
          <cell r="E70">
            <v>0</v>
          </cell>
          <cell r="F70">
            <v>0</v>
          </cell>
          <cell r="G70">
            <v>0.24249999999999999</v>
          </cell>
          <cell r="H70">
            <v>5.8369999999999997</v>
          </cell>
        </row>
        <row r="71">
          <cell r="A71" t="str">
            <v>1999-070 K</v>
          </cell>
          <cell r="B71">
            <v>37012</v>
          </cell>
          <cell r="C71">
            <v>0.21010000000000001</v>
          </cell>
          <cell r="D71">
            <v>0</v>
          </cell>
          <cell r="E71">
            <v>0</v>
          </cell>
          <cell r="F71">
            <v>0</v>
          </cell>
          <cell r="G71">
            <v>0.21010000000000001</v>
          </cell>
          <cell r="H71">
            <v>5.0563000000000002</v>
          </cell>
        </row>
        <row r="72">
          <cell r="A72" t="str">
            <v>1999-070 L</v>
          </cell>
          <cell r="B72">
            <v>37043</v>
          </cell>
          <cell r="C72">
            <v>0.21010000000000001</v>
          </cell>
          <cell r="D72">
            <v>0</v>
          </cell>
          <cell r="E72">
            <v>0</v>
          </cell>
          <cell r="F72">
            <v>0</v>
          </cell>
          <cell r="G72">
            <v>0.21010000000000001</v>
          </cell>
          <cell r="H72">
            <v>5.0563000000000002</v>
          </cell>
        </row>
        <row r="73">
          <cell r="A73" t="str">
            <v>1999-070 M</v>
          </cell>
          <cell r="B73">
            <v>37073</v>
          </cell>
          <cell r="C73">
            <v>0.21010000000000001</v>
          </cell>
          <cell r="D73">
            <v>0</v>
          </cell>
          <cell r="E73">
            <v>0</v>
          </cell>
          <cell r="F73">
            <v>0</v>
          </cell>
          <cell r="G73">
            <v>0.21010000000000001</v>
          </cell>
          <cell r="H73">
            <v>5.0563000000000002</v>
          </cell>
        </row>
        <row r="74">
          <cell r="A74" t="str">
            <v>1999-070 N</v>
          </cell>
          <cell r="B74">
            <v>37104</v>
          </cell>
          <cell r="C74">
            <v>0.21010000000000001</v>
          </cell>
          <cell r="D74">
            <v>0</v>
          </cell>
          <cell r="E74">
            <v>0</v>
          </cell>
          <cell r="F74">
            <v>0</v>
          </cell>
          <cell r="G74">
            <v>0.21010000000000001</v>
          </cell>
          <cell r="H74">
            <v>5.0563000000000002</v>
          </cell>
        </row>
        <row r="75">
          <cell r="A75" t="str">
            <v>1999-070 O</v>
          </cell>
          <cell r="B75">
            <v>37196</v>
          </cell>
          <cell r="C75">
            <v>0.21010000000000001</v>
          </cell>
          <cell r="D75">
            <v>0</v>
          </cell>
          <cell r="E75">
            <v>0</v>
          </cell>
          <cell r="F75">
            <v>0</v>
          </cell>
          <cell r="G75">
            <v>0.21010000000000001</v>
          </cell>
          <cell r="H75">
            <v>5.0563000000000002</v>
          </cell>
        </row>
        <row r="76">
          <cell r="A76" t="str">
            <v>1999-070 P</v>
          </cell>
          <cell r="B76">
            <v>37288</v>
          </cell>
          <cell r="C76">
            <v>0.21010000000000001</v>
          </cell>
          <cell r="D76">
            <v>0</v>
          </cell>
          <cell r="E76">
            <v>0</v>
          </cell>
          <cell r="F76">
            <v>0</v>
          </cell>
          <cell r="G76">
            <v>0.21010000000000001</v>
          </cell>
          <cell r="H76">
            <v>5.0563000000000002</v>
          </cell>
        </row>
        <row r="77">
          <cell r="A77" t="str">
            <v>2002-00113</v>
          </cell>
          <cell r="B77">
            <v>37377</v>
          </cell>
          <cell r="C77">
            <v>0.21010000000000001</v>
          </cell>
          <cell r="D77">
            <v>0</v>
          </cell>
          <cell r="E77">
            <v>0</v>
          </cell>
          <cell r="F77">
            <v>0</v>
          </cell>
          <cell r="G77">
            <v>0.21010000000000001</v>
          </cell>
          <cell r="H77">
            <v>5.0563000000000002</v>
          </cell>
        </row>
        <row r="78">
          <cell r="A78" t="str">
            <v>2002-00251</v>
          </cell>
          <cell r="B78">
            <v>37469</v>
          </cell>
          <cell r="C78">
            <v>0.21010000000000001</v>
          </cell>
          <cell r="D78">
            <v>0</v>
          </cell>
          <cell r="E78">
            <v>0</v>
          </cell>
          <cell r="F78">
            <v>-9.4000000000000004E-3</v>
          </cell>
          <cell r="G78">
            <v>0.20069999999999999</v>
          </cell>
          <cell r="H78">
            <v>5.0563000000000002</v>
          </cell>
        </row>
        <row r="79">
          <cell r="A79" t="str">
            <v>2002-00359</v>
          </cell>
          <cell r="B79">
            <v>37561</v>
          </cell>
          <cell r="C79">
            <v>0.19040000000000001</v>
          </cell>
          <cell r="D79">
            <v>0</v>
          </cell>
          <cell r="E79">
            <v>0</v>
          </cell>
          <cell r="F79">
            <v>-0.157</v>
          </cell>
          <cell r="G79">
            <v>3.3400000000000013E-2</v>
          </cell>
          <cell r="H79">
            <v>4.5831999999999997</v>
          </cell>
        </row>
        <row r="80">
          <cell r="A80" t="str">
            <v>2003-00002</v>
          </cell>
          <cell r="B80">
            <v>37653</v>
          </cell>
          <cell r="C80">
            <v>0.19040000000000001</v>
          </cell>
          <cell r="D80">
            <v>0</v>
          </cell>
          <cell r="E80">
            <v>0</v>
          </cell>
          <cell r="F80">
            <v>-0.157</v>
          </cell>
          <cell r="G80">
            <v>3.3400000000000013E-2</v>
          </cell>
          <cell r="H80">
            <v>4.7106000000000003</v>
          </cell>
        </row>
        <row r="81">
          <cell r="A81" t="str">
            <v>2003-00083</v>
          </cell>
          <cell r="B81">
            <v>37713</v>
          </cell>
          <cell r="C81">
            <v>0.19040000000000001</v>
          </cell>
          <cell r="D81">
            <v>0</v>
          </cell>
          <cell r="E81">
            <v>0</v>
          </cell>
          <cell r="F81">
            <v>-0.157</v>
          </cell>
          <cell r="G81">
            <v>3.3400000000000013E-2</v>
          </cell>
          <cell r="H81">
            <v>4.7106000000000003</v>
          </cell>
        </row>
        <row r="82">
          <cell r="A82" t="str">
            <v>2003-00126</v>
          </cell>
          <cell r="B82">
            <v>37742</v>
          </cell>
          <cell r="C82">
            <v>0.19040000000000001</v>
          </cell>
          <cell r="D82">
            <v>0</v>
          </cell>
          <cell r="E82">
            <v>0</v>
          </cell>
          <cell r="F82">
            <v>-0.157</v>
          </cell>
          <cell r="G82">
            <v>3.3400000000000013E-2</v>
          </cell>
          <cell r="H82">
            <v>4.7106000000000003</v>
          </cell>
        </row>
        <row r="83">
          <cell r="A83" t="str">
            <v>2003-00258</v>
          </cell>
          <cell r="B83">
            <v>37834</v>
          </cell>
          <cell r="C83">
            <v>0.18709999999999999</v>
          </cell>
          <cell r="D83">
            <v>0</v>
          </cell>
          <cell r="E83">
            <v>0</v>
          </cell>
          <cell r="F83">
            <v>-0.14760000000000001</v>
          </cell>
          <cell r="G83">
            <v>3.949999999999998E-2</v>
          </cell>
          <cell r="H83">
            <v>4.6295999999999999</v>
          </cell>
        </row>
        <row r="84">
          <cell r="A84" t="str">
            <v>2003-00377</v>
          </cell>
          <cell r="B84">
            <v>37926</v>
          </cell>
          <cell r="C84">
            <v>0.18709999999999999</v>
          </cell>
          <cell r="D84">
            <v>0</v>
          </cell>
          <cell r="E84">
            <v>0</v>
          </cell>
          <cell r="F84">
            <v>-0.14760000000000001</v>
          </cell>
          <cell r="G84">
            <v>3.949999999999998E-2</v>
          </cell>
          <cell r="H84">
            <v>4.6387</v>
          </cell>
        </row>
        <row r="85">
          <cell r="A85" t="str">
            <v>2003-00504</v>
          </cell>
          <cell r="B85">
            <v>38018</v>
          </cell>
          <cell r="C85">
            <v>0.18709999999999999</v>
          </cell>
          <cell r="D85">
            <v>0</v>
          </cell>
          <cell r="E85">
            <v>0</v>
          </cell>
          <cell r="F85">
            <v>0</v>
          </cell>
          <cell r="G85">
            <v>0.18709999999999999</v>
          </cell>
          <cell r="H85">
            <v>4.6387</v>
          </cell>
        </row>
        <row r="86">
          <cell r="A86" t="str">
            <v>2004-00122</v>
          </cell>
          <cell r="B86">
            <v>38108</v>
          </cell>
          <cell r="C86">
            <v>0.18709999999999999</v>
          </cell>
          <cell r="D86">
            <v>0</v>
          </cell>
          <cell r="E86">
            <v>0</v>
          </cell>
          <cell r="F86">
            <v>0</v>
          </cell>
          <cell r="G86">
            <v>0.18709999999999999</v>
          </cell>
          <cell r="H86">
            <v>4.6387</v>
          </cell>
        </row>
        <row r="87">
          <cell r="A87" t="str">
            <v>2004-00269</v>
          </cell>
          <cell r="B87">
            <v>38200</v>
          </cell>
          <cell r="C87">
            <v>0.18709999999999999</v>
          </cell>
          <cell r="D87">
            <v>0</v>
          </cell>
          <cell r="E87">
            <v>0</v>
          </cell>
          <cell r="F87">
            <v>0</v>
          </cell>
          <cell r="G87">
            <v>0.18709999999999999</v>
          </cell>
          <cell r="H87">
            <v>4.6387</v>
          </cell>
        </row>
        <row r="88">
          <cell r="A88" t="str">
            <v>2004-00398</v>
          </cell>
          <cell r="B88">
            <v>38292</v>
          </cell>
          <cell r="C88">
            <v>0.18640000000000001</v>
          </cell>
          <cell r="D88">
            <v>0</v>
          </cell>
          <cell r="E88">
            <v>0</v>
          </cell>
          <cell r="F88">
            <v>0</v>
          </cell>
          <cell r="G88">
            <v>0.18640000000000001</v>
          </cell>
          <cell r="H88">
            <v>4.6207000000000003</v>
          </cell>
        </row>
        <row r="89">
          <cell r="A89" t="str">
            <v>2005-00013</v>
          </cell>
          <cell r="B89">
            <v>38384</v>
          </cell>
          <cell r="C89">
            <v>0.18640000000000001</v>
          </cell>
          <cell r="D89">
            <v>0</v>
          </cell>
          <cell r="E89">
            <v>0</v>
          </cell>
          <cell r="F89">
            <v>0</v>
          </cell>
          <cell r="G89">
            <v>0.18640000000000001</v>
          </cell>
          <cell r="H89">
            <v>4.6207000000000003</v>
          </cell>
        </row>
        <row r="90">
          <cell r="A90" t="str">
            <v>2005-00139</v>
          </cell>
          <cell r="B90">
            <v>38473</v>
          </cell>
          <cell r="C90">
            <v>0.18640000000000001</v>
          </cell>
          <cell r="D90">
            <v>0</v>
          </cell>
          <cell r="E90">
            <v>0</v>
          </cell>
          <cell r="F90">
            <v>0</v>
          </cell>
          <cell r="G90">
            <v>0.18640000000000001</v>
          </cell>
          <cell r="H90">
            <v>4.6207000000000003</v>
          </cell>
        </row>
        <row r="91">
          <cell r="A91" t="str">
            <v>2005-00271</v>
          </cell>
          <cell r="B91">
            <v>38565</v>
          </cell>
          <cell r="C91">
            <v>0.18640000000000001</v>
          </cell>
          <cell r="D91">
            <v>0</v>
          </cell>
          <cell r="E91">
            <v>0</v>
          </cell>
          <cell r="F91">
            <v>0</v>
          </cell>
          <cell r="G91">
            <v>0.18640000000000001</v>
          </cell>
          <cell r="H91">
            <v>4.6207000000000003</v>
          </cell>
        </row>
        <row r="92">
          <cell r="A92" t="str">
            <v>2005-00354</v>
          </cell>
          <cell r="B92">
            <v>38626</v>
          </cell>
          <cell r="C92">
            <v>0.18640000000000001</v>
          </cell>
          <cell r="D92">
            <v>0</v>
          </cell>
          <cell r="E92">
            <v>0</v>
          </cell>
          <cell r="F92">
            <v>0</v>
          </cell>
          <cell r="G92">
            <v>0.18640000000000001</v>
          </cell>
          <cell r="H92">
            <v>4.6207000000000003</v>
          </cell>
        </row>
        <row r="93">
          <cell r="A93" t="str">
            <v>2005-00399</v>
          </cell>
          <cell r="B93">
            <v>38657</v>
          </cell>
          <cell r="C93">
            <v>0.18640000000000001</v>
          </cell>
          <cell r="D93">
            <v>0</v>
          </cell>
          <cell r="E93">
            <v>0</v>
          </cell>
          <cell r="F93">
            <v>0</v>
          </cell>
          <cell r="G93">
            <v>0.18640000000000001</v>
          </cell>
          <cell r="H93">
            <v>4.6207000000000003</v>
          </cell>
        </row>
        <row r="94">
          <cell r="A94" t="str">
            <v>2005-00552</v>
          </cell>
          <cell r="B94">
            <v>2224</v>
          </cell>
          <cell r="C94">
            <v>0.2195</v>
          </cell>
          <cell r="D94">
            <v>0</v>
          </cell>
          <cell r="E94">
            <v>0</v>
          </cell>
          <cell r="F94">
            <v>0</v>
          </cell>
          <cell r="G94">
            <v>0.2195</v>
          </cell>
          <cell r="H94">
            <v>4.6207000000000003</v>
          </cell>
        </row>
        <row r="95">
          <cell r="A95" t="str">
            <v>2006-00135</v>
          </cell>
          <cell r="B95">
            <v>2313</v>
          </cell>
          <cell r="C95">
            <v>0.18390000000000001</v>
          </cell>
          <cell r="D95">
            <v>0</v>
          </cell>
          <cell r="E95">
            <v>0</v>
          </cell>
          <cell r="F95">
            <v>0</v>
          </cell>
          <cell r="G95">
            <v>0.18390000000000001</v>
          </cell>
          <cell r="H95">
            <v>4.5575999999999999</v>
          </cell>
        </row>
        <row r="96">
          <cell r="A96" t="str">
            <v>2006-00324</v>
          </cell>
          <cell r="B96">
            <v>38930</v>
          </cell>
          <cell r="C96">
            <v>0.18390000000000001</v>
          </cell>
          <cell r="D96">
            <v>0</v>
          </cell>
          <cell r="E96">
            <v>0</v>
          </cell>
          <cell r="F96">
            <v>0</v>
          </cell>
          <cell r="G96">
            <v>0.18390000000000001</v>
          </cell>
          <cell r="H96">
            <v>4.5575999999999999</v>
          </cell>
        </row>
        <row r="97">
          <cell r="A97" t="str">
            <v>2006-00428</v>
          </cell>
          <cell r="B97">
            <v>39022</v>
          </cell>
          <cell r="C97">
            <v>0.18390000000000001</v>
          </cell>
          <cell r="D97">
            <v>0</v>
          </cell>
          <cell r="E97">
            <v>0</v>
          </cell>
          <cell r="F97">
            <v>0</v>
          </cell>
          <cell r="G97">
            <v>0.18390000000000001</v>
          </cell>
          <cell r="H97">
            <v>4.5575999999999999</v>
          </cell>
        </row>
      </sheetData>
      <sheetData sheetId="44" refreshError="1">
        <row r="7">
          <cell r="A7" t="str">
            <v>Case No.</v>
          </cell>
          <cell r="B7" t="str">
            <v>Effective</v>
          </cell>
          <cell r="C7" t="str">
            <v>TOP</v>
          </cell>
          <cell r="D7" t="str">
            <v>RF</v>
          </cell>
          <cell r="E7" t="str">
            <v>Non-Com</v>
          </cell>
        </row>
        <row r="8">
          <cell r="A8" t="str">
            <v>95-010</v>
          </cell>
          <cell r="B8">
            <v>34943</v>
          </cell>
          <cell r="C8">
            <v>8.2000000000000007E-3</v>
          </cell>
          <cell r="D8">
            <v>-1.5300000000000001E-2</v>
          </cell>
          <cell r="E8">
            <v>-7.1000000000000004E-3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</row>
        <row r="10">
          <cell r="A10" t="str">
            <v>95-010 B</v>
          </cell>
          <cell r="B10">
            <v>35004</v>
          </cell>
          <cell r="C10">
            <v>8.2000000000000007E-3</v>
          </cell>
          <cell r="D10">
            <v>0</v>
          </cell>
          <cell r="E10">
            <v>8.2000000000000007E-3</v>
          </cell>
        </row>
        <row r="11">
          <cell r="A11" t="str">
            <v>95-010 C</v>
          </cell>
          <cell r="B11">
            <v>35034</v>
          </cell>
          <cell r="C11">
            <v>8.2000000000000007E-3</v>
          </cell>
          <cell r="D11">
            <v>0</v>
          </cell>
          <cell r="E11">
            <v>8.2000000000000007E-3</v>
          </cell>
        </row>
        <row r="12">
          <cell r="A12" t="str">
            <v>95-010 D</v>
          </cell>
          <cell r="B12">
            <v>35065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95-010 E</v>
          </cell>
          <cell r="B13">
            <v>35096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95-010 F</v>
          </cell>
          <cell r="B14">
            <v>35125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95-010 G</v>
          </cell>
          <cell r="B15">
            <v>35156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95-010 H</v>
          </cell>
          <cell r="B16">
            <v>35186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95-010 I</v>
          </cell>
          <cell r="B17">
            <v>35217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95-010 J</v>
          </cell>
          <cell r="B18">
            <v>35247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95-010 K</v>
          </cell>
          <cell r="B19">
            <v>35278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95-010 L</v>
          </cell>
          <cell r="B20">
            <v>35309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95-010 M</v>
          </cell>
          <cell r="B21">
            <v>35339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95-010 N</v>
          </cell>
          <cell r="B22">
            <v>35370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>95-010 O</v>
          </cell>
          <cell r="B23">
            <v>35400</v>
          </cell>
          <cell r="C23">
            <v>0</v>
          </cell>
          <cell r="D23">
            <v>0</v>
          </cell>
          <cell r="E23">
            <v>0</v>
          </cell>
        </row>
        <row r="24">
          <cell r="A24" t="str">
            <v>95-010 P</v>
          </cell>
          <cell r="B24">
            <v>35431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95-010 Q</v>
          </cell>
          <cell r="B25">
            <v>35462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95-010 R</v>
          </cell>
          <cell r="B26">
            <v>35490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95-010 S</v>
          </cell>
          <cell r="B27">
            <v>35521</v>
          </cell>
          <cell r="C27">
            <v>0</v>
          </cell>
          <cell r="D27">
            <v>0</v>
          </cell>
          <cell r="E27">
            <v>0</v>
          </cell>
        </row>
        <row r="28">
          <cell r="A28" t="str">
            <v>95-010 T</v>
          </cell>
          <cell r="B28">
            <v>35551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95-010 U</v>
          </cell>
          <cell r="B29">
            <v>35582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>95-010 V</v>
          </cell>
          <cell r="B30">
            <v>35612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95-010 W</v>
          </cell>
          <cell r="B31">
            <v>35643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95-010 X</v>
          </cell>
          <cell r="B32">
            <v>35674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95-010 Y</v>
          </cell>
          <cell r="B33">
            <v>35704</v>
          </cell>
          <cell r="C33">
            <v>0</v>
          </cell>
          <cell r="D33">
            <v>0</v>
          </cell>
          <cell r="E33">
            <v>0</v>
          </cell>
        </row>
        <row r="34">
          <cell r="A34" t="str">
            <v>95-010 Z</v>
          </cell>
          <cell r="B34">
            <v>35735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95-010 AA</v>
          </cell>
          <cell r="B35">
            <v>35765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>95-010 BB</v>
          </cell>
          <cell r="B36">
            <v>35796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95-010 CC</v>
          </cell>
          <cell r="B37">
            <v>35827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95-010 DD</v>
          </cell>
          <cell r="B38">
            <v>35855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95-010 EE</v>
          </cell>
          <cell r="B39">
            <v>35886</v>
          </cell>
          <cell r="C39">
            <v>0</v>
          </cell>
          <cell r="D39">
            <v>0</v>
          </cell>
          <cell r="E39">
            <v>0</v>
          </cell>
        </row>
        <row r="40">
          <cell r="A40" t="str">
            <v>95-010 FF</v>
          </cell>
          <cell r="B40">
            <v>35916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95-010 GG</v>
          </cell>
          <cell r="B41">
            <v>35947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95-010 HH</v>
          </cell>
          <cell r="B42">
            <v>35977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95-010 II</v>
          </cell>
          <cell r="B43">
            <v>36008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95-010 JJ</v>
          </cell>
          <cell r="B44">
            <v>36039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95-010 KK</v>
          </cell>
          <cell r="B45">
            <v>36069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95-010 LL</v>
          </cell>
          <cell r="B46">
            <v>36100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95-010 MM</v>
          </cell>
          <cell r="B47">
            <v>36130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>95-010 NN</v>
          </cell>
          <cell r="B48">
            <v>36161</v>
          </cell>
          <cell r="C48">
            <v>0</v>
          </cell>
          <cell r="D48">
            <v>0</v>
          </cell>
          <cell r="E48">
            <v>0</v>
          </cell>
        </row>
        <row r="49">
          <cell r="A49" t="str">
            <v>95-010 OO</v>
          </cell>
          <cell r="B49">
            <v>36192</v>
          </cell>
          <cell r="C49">
            <v>0</v>
          </cell>
          <cell r="D49">
            <v>0</v>
          </cell>
          <cell r="E49">
            <v>0</v>
          </cell>
        </row>
        <row r="50">
          <cell r="A50" t="str">
            <v>95-010 PP</v>
          </cell>
          <cell r="B50">
            <v>36220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>95-010 QQ</v>
          </cell>
          <cell r="B51">
            <v>36251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>95-010 RR</v>
          </cell>
          <cell r="B52">
            <v>36281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95-010 SS</v>
          </cell>
          <cell r="B53">
            <v>36312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>95-010 TT</v>
          </cell>
          <cell r="B54">
            <v>36342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95-010 UU</v>
          </cell>
          <cell r="B55">
            <v>36373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95-010 VV</v>
          </cell>
          <cell r="B56">
            <v>36404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95-010 WW</v>
          </cell>
          <cell r="B57">
            <v>36434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95-010 XX</v>
          </cell>
          <cell r="B58">
            <v>36465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95-010 YY</v>
          </cell>
          <cell r="B59">
            <v>36495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99-070</v>
          </cell>
          <cell r="B60">
            <v>36526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99-070 A</v>
          </cell>
          <cell r="B61">
            <v>36557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1999-070 B</v>
          </cell>
          <cell r="B62">
            <v>36617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1999-070 C</v>
          </cell>
          <cell r="B63">
            <v>36647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1999-070 D</v>
          </cell>
          <cell r="B64">
            <v>36708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1999-070 E</v>
          </cell>
          <cell r="B65">
            <v>36739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1999-070 F</v>
          </cell>
          <cell r="B66">
            <v>36800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1999-070 G</v>
          </cell>
          <cell r="B67">
            <v>36831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1999-070 H</v>
          </cell>
          <cell r="B68">
            <v>36923</v>
          </cell>
          <cell r="C68">
            <v>0</v>
          </cell>
          <cell r="D68">
            <v>0</v>
          </cell>
          <cell r="E68">
            <v>0</v>
          </cell>
        </row>
        <row r="69">
          <cell r="A69" t="str">
            <v>1999-070 I</v>
          </cell>
          <cell r="B69">
            <v>36951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1999-070 J</v>
          </cell>
          <cell r="B70">
            <v>36982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1999-070 K</v>
          </cell>
          <cell r="B71">
            <v>37012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1999-070 L</v>
          </cell>
          <cell r="B72">
            <v>37043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1999-070 M</v>
          </cell>
          <cell r="B73">
            <v>37073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1999-070 N</v>
          </cell>
          <cell r="B74">
            <v>37104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1999-070 O</v>
          </cell>
          <cell r="B75">
            <v>37196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1999-070 P</v>
          </cell>
          <cell r="B76">
            <v>37288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2002-00113</v>
          </cell>
          <cell r="B77">
            <v>37377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2002-00251</v>
          </cell>
          <cell r="B78">
            <v>37469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2002-00359</v>
          </cell>
          <cell r="B79">
            <v>37561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2003-00002</v>
          </cell>
          <cell r="B80">
            <v>37653</v>
          </cell>
          <cell r="C80">
            <v>0</v>
          </cell>
          <cell r="D80">
            <v>0</v>
          </cell>
          <cell r="E80">
            <v>0</v>
          </cell>
        </row>
        <row r="81">
          <cell r="A81" t="str">
            <v>2003-00083</v>
          </cell>
          <cell r="B81">
            <v>37713</v>
          </cell>
          <cell r="C81">
            <v>0</v>
          </cell>
          <cell r="D81">
            <v>0</v>
          </cell>
          <cell r="E81">
            <v>0</v>
          </cell>
        </row>
        <row r="82">
          <cell r="A82" t="str">
            <v>2003-00126</v>
          </cell>
          <cell r="B82" t="str">
            <v>05/01/03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2003-00258</v>
          </cell>
          <cell r="B83">
            <v>37834</v>
          </cell>
          <cell r="C83">
            <v>0</v>
          </cell>
          <cell r="D83">
            <v>0</v>
          </cell>
          <cell r="E83">
            <v>0</v>
          </cell>
        </row>
        <row r="84">
          <cell r="A84" t="str">
            <v>2003-00377</v>
          </cell>
          <cell r="B84">
            <v>37926</v>
          </cell>
          <cell r="C84">
            <v>0</v>
          </cell>
          <cell r="D84">
            <v>0</v>
          </cell>
          <cell r="E84">
            <v>0</v>
          </cell>
        </row>
        <row r="85">
          <cell r="A85" t="str">
            <v>2003-00504</v>
          </cell>
          <cell r="B85">
            <v>38018</v>
          </cell>
          <cell r="C85">
            <v>0</v>
          </cell>
          <cell r="D85">
            <v>0</v>
          </cell>
          <cell r="E85">
            <v>0</v>
          </cell>
        </row>
        <row r="86">
          <cell r="A86" t="str">
            <v>2004-00122</v>
          </cell>
          <cell r="B86">
            <v>38108</v>
          </cell>
          <cell r="C86">
            <v>0</v>
          </cell>
          <cell r="D86">
            <v>0</v>
          </cell>
          <cell r="E86">
            <v>0</v>
          </cell>
        </row>
        <row r="87">
          <cell r="A87" t="str">
            <v>2004-00269</v>
          </cell>
          <cell r="B87">
            <v>38200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>2004-00398</v>
          </cell>
          <cell r="B88">
            <v>38384</v>
          </cell>
          <cell r="C88">
            <v>0</v>
          </cell>
          <cell r="D88">
            <v>0</v>
          </cell>
          <cell r="E88">
            <v>0</v>
          </cell>
        </row>
        <row r="89">
          <cell r="A89" t="str">
            <v>2005-00013</v>
          </cell>
          <cell r="B89">
            <v>38384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2005-00139</v>
          </cell>
          <cell r="B90">
            <v>38473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2005-00271</v>
          </cell>
          <cell r="B91">
            <v>38565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2005-00354</v>
          </cell>
          <cell r="B92">
            <v>38626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2005-00399</v>
          </cell>
          <cell r="B93">
            <v>2132</v>
          </cell>
          <cell r="C93">
            <v>0</v>
          </cell>
          <cell r="D93">
            <v>0</v>
          </cell>
          <cell r="E93">
            <v>0</v>
          </cell>
        </row>
        <row r="94">
          <cell r="A94" t="str">
            <v>2005-00552</v>
          </cell>
          <cell r="B94">
            <v>2224</v>
          </cell>
          <cell r="C94">
            <v>0</v>
          </cell>
          <cell r="D94">
            <v>0</v>
          </cell>
          <cell r="E94">
            <v>0</v>
          </cell>
        </row>
        <row r="95">
          <cell r="A95" t="str">
            <v>2006-00135</v>
          </cell>
          <cell r="B95">
            <v>2313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>2006-00324</v>
          </cell>
          <cell r="B96">
            <v>2313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2006-00428</v>
          </cell>
          <cell r="B97">
            <v>2497</v>
          </cell>
          <cell r="C97">
            <v>0</v>
          </cell>
          <cell r="D97">
            <v>0</v>
          </cell>
          <cell r="E97">
            <v>0</v>
          </cell>
        </row>
      </sheetData>
      <sheetData sheetId="45" refreshError="1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</v>
          </cell>
        </row>
        <row r="8">
          <cell r="A8" t="str">
            <v>95-010</v>
          </cell>
          <cell r="B8">
            <v>34943</v>
          </cell>
          <cell r="C8">
            <v>0.28760000000000002</v>
          </cell>
          <cell r="D8">
            <v>8.2000000000000007E-3</v>
          </cell>
          <cell r="E8">
            <v>0.13819999999999999</v>
          </cell>
          <cell r="F8">
            <v>-5.4400000000000004E-2</v>
          </cell>
          <cell r="G8">
            <v>0.37959999999999999</v>
          </cell>
        </row>
        <row r="9">
          <cell r="A9" t="str">
            <v>95-010 A</v>
          </cell>
          <cell r="B9">
            <v>34999</v>
          </cell>
          <cell r="C9">
            <v>0.28760000000000002</v>
          </cell>
          <cell r="D9">
            <v>8.2000000000000007E-3</v>
          </cell>
          <cell r="E9">
            <v>0.1231</v>
          </cell>
          <cell r="F9">
            <v>-5.4400000000000004E-2</v>
          </cell>
          <cell r="G9">
            <v>0.36449999999999999</v>
          </cell>
        </row>
        <row r="10">
          <cell r="A10" t="str">
            <v>95-010 B</v>
          </cell>
          <cell r="B10">
            <v>35004</v>
          </cell>
          <cell r="C10">
            <v>0.28760000000000002</v>
          </cell>
          <cell r="D10">
            <v>8.2000000000000007E-3</v>
          </cell>
          <cell r="E10">
            <v>7.7499999999999999E-2</v>
          </cell>
          <cell r="F10">
            <v>-3.9100000000000003E-2</v>
          </cell>
          <cell r="G10">
            <v>0.3342</v>
          </cell>
        </row>
        <row r="11">
          <cell r="A11" t="str">
            <v>95-010 C</v>
          </cell>
          <cell r="B11">
            <v>35034</v>
          </cell>
          <cell r="C11">
            <v>0.28760000000000002</v>
          </cell>
          <cell r="D11">
            <v>8.2000000000000007E-3</v>
          </cell>
          <cell r="E11">
            <v>7.46E-2</v>
          </cell>
          <cell r="F11">
            <v>-3.9300000000000002E-2</v>
          </cell>
          <cell r="G11">
            <v>0.33110000000000001</v>
          </cell>
        </row>
        <row r="12">
          <cell r="A12" t="str">
            <v>95-010 D</v>
          </cell>
          <cell r="B12">
            <v>35065</v>
          </cell>
          <cell r="C12">
            <v>0.28410000000000002</v>
          </cell>
          <cell r="D12">
            <v>8.2000000000000007E-3</v>
          </cell>
          <cell r="E12">
            <v>7.46E-2</v>
          </cell>
          <cell r="F12">
            <v>-3.9300000000000002E-2</v>
          </cell>
          <cell r="G12">
            <v>0.3276</v>
          </cell>
        </row>
        <row r="13">
          <cell r="A13" t="str">
            <v>95-010 E</v>
          </cell>
          <cell r="B13">
            <v>35096</v>
          </cell>
          <cell r="C13">
            <v>0.28820000000000001</v>
          </cell>
          <cell r="D13">
            <v>0</v>
          </cell>
          <cell r="E13">
            <v>6.3200000000000006E-2</v>
          </cell>
          <cell r="F13">
            <v>-3.9300000000000002E-2</v>
          </cell>
          <cell r="G13">
            <v>0.31210000000000004</v>
          </cell>
        </row>
        <row r="14">
          <cell r="A14" t="str">
            <v>95-010 F</v>
          </cell>
          <cell r="B14">
            <v>35125</v>
          </cell>
          <cell r="C14">
            <v>0.28870000000000001</v>
          </cell>
          <cell r="D14">
            <v>0</v>
          </cell>
          <cell r="E14">
            <v>6.3200000000000006E-2</v>
          </cell>
          <cell r="F14">
            <v>-1.49E-2</v>
          </cell>
          <cell r="G14">
            <v>0.33699999999999997</v>
          </cell>
        </row>
        <row r="15">
          <cell r="A15" t="str">
            <v>95-010 G</v>
          </cell>
          <cell r="B15">
            <v>35156</v>
          </cell>
          <cell r="C15">
            <v>0.27360000000000001</v>
          </cell>
          <cell r="D15">
            <v>0</v>
          </cell>
          <cell r="E15">
            <v>6.6400000000000001E-2</v>
          </cell>
          <cell r="F15">
            <v>-7.3000000000000001E-3</v>
          </cell>
          <cell r="G15">
            <v>0.33270000000000005</v>
          </cell>
        </row>
        <row r="16">
          <cell r="A16" t="str">
            <v>95-010 H</v>
          </cell>
          <cell r="B16">
            <v>35186</v>
          </cell>
          <cell r="C16">
            <v>0.2432</v>
          </cell>
          <cell r="D16">
            <v>0</v>
          </cell>
          <cell r="E16">
            <v>6.6400000000000001E-2</v>
          </cell>
          <cell r="F16">
            <v>-7.3000000000000001E-3</v>
          </cell>
          <cell r="G16">
            <v>0.30230000000000001</v>
          </cell>
        </row>
        <row r="17">
          <cell r="A17" t="str">
            <v>95-010 I</v>
          </cell>
          <cell r="B17">
            <v>35217</v>
          </cell>
          <cell r="C17">
            <v>0.22789999999999999</v>
          </cell>
          <cell r="D17">
            <v>0</v>
          </cell>
          <cell r="E17">
            <v>4.2099999999999999E-2</v>
          </cell>
          <cell r="F17">
            <v>-2.5000000000000001E-2</v>
          </cell>
          <cell r="G17">
            <v>0.245</v>
          </cell>
        </row>
        <row r="18">
          <cell r="A18" t="str">
            <v>95-010 J</v>
          </cell>
          <cell r="B18">
            <v>35247</v>
          </cell>
          <cell r="C18">
            <v>0.2266</v>
          </cell>
          <cell r="D18">
            <v>0</v>
          </cell>
          <cell r="E18">
            <v>4.3499999999999997E-2</v>
          </cell>
          <cell r="F18">
            <v>-2.5600000000000001E-2</v>
          </cell>
          <cell r="G18">
            <v>0.2445</v>
          </cell>
        </row>
        <row r="19">
          <cell r="A19" t="str">
            <v>95-010 K</v>
          </cell>
          <cell r="B19">
            <v>35278</v>
          </cell>
          <cell r="C19">
            <v>0.22600000000000001</v>
          </cell>
          <cell r="D19">
            <v>0</v>
          </cell>
          <cell r="E19">
            <v>4.3499999999999997E-2</v>
          </cell>
          <cell r="F19">
            <v>-2.5600000000000001E-2</v>
          </cell>
          <cell r="G19">
            <v>0.24390000000000001</v>
          </cell>
        </row>
        <row r="20">
          <cell r="A20" t="str">
            <v>95-010 L</v>
          </cell>
          <cell r="B20">
            <v>35309</v>
          </cell>
          <cell r="C20">
            <v>0.23350000000000001</v>
          </cell>
          <cell r="D20">
            <v>0</v>
          </cell>
          <cell r="E20">
            <v>4.7500000000000001E-2</v>
          </cell>
          <cell r="F20">
            <v>-1.8499999999999999E-2</v>
          </cell>
          <cell r="G20">
            <v>0.26250000000000001</v>
          </cell>
        </row>
        <row r="21">
          <cell r="A21" t="str">
            <v>95-010 M</v>
          </cell>
          <cell r="B21">
            <v>35339</v>
          </cell>
          <cell r="C21">
            <v>0.2336</v>
          </cell>
          <cell r="D21">
            <v>0</v>
          </cell>
          <cell r="E21">
            <v>4.99E-2</v>
          </cell>
          <cell r="F21">
            <v>-1.8499999999999999E-2</v>
          </cell>
          <cell r="G21">
            <v>0.26500000000000001</v>
          </cell>
        </row>
        <row r="22">
          <cell r="A22" t="str">
            <v>95-010 N</v>
          </cell>
          <cell r="B22">
            <v>35370</v>
          </cell>
          <cell r="C22">
            <v>0.22359999999999999</v>
          </cell>
          <cell r="D22">
            <v>0</v>
          </cell>
          <cell r="E22">
            <v>4.9799999999999997E-2</v>
          </cell>
          <cell r="F22">
            <v>-1.8499999999999999E-2</v>
          </cell>
          <cell r="G22">
            <v>0.25490000000000002</v>
          </cell>
        </row>
        <row r="23">
          <cell r="A23" t="str">
            <v>95-010 O</v>
          </cell>
          <cell r="B23">
            <v>35400</v>
          </cell>
          <cell r="C23">
            <v>0.21629999999999999</v>
          </cell>
          <cell r="D23">
            <v>0</v>
          </cell>
          <cell r="E23">
            <v>4.9799999999999997E-2</v>
          </cell>
          <cell r="F23">
            <v>-1.83E-2</v>
          </cell>
          <cell r="G23">
            <v>0.24779999999999999</v>
          </cell>
        </row>
        <row r="24">
          <cell r="A24" t="str">
            <v>95-010 P</v>
          </cell>
          <cell r="B24">
            <v>35431</v>
          </cell>
          <cell r="C24">
            <v>0.21629999999999999</v>
          </cell>
          <cell r="D24">
            <v>0</v>
          </cell>
          <cell r="E24">
            <v>6.1899999999999997E-2</v>
          </cell>
          <cell r="F24">
            <v>-1.83E-2</v>
          </cell>
          <cell r="G24">
            <v>0.25990000000000002</v>
          </cell>
        </row>
        <row r="25">
          <cell r="A25" t="str">
            <v>95-010 Q</v>
          </cell>
          <cell r="B25">
            <v>35462</v>
          </cell>
          <cell r="C25">
            <v>0.21629999999999999</v>
          </cell>
          <cell r="D25">
            <v>0</v>
          </cell>
          <cell r="E25">
            <v>6.1800000000000001E-2</v>
          </cell>
          <cell r="F25">
            <v>-1.83E-2</v>
          </cell>
          <cell r="G25">
            <v>0.25979999999999998</v>
          </cell>
        </row>
        <row r="26">
          <cell r="A26" t="str">
            <v>95-010 R</v>
          </cell>
          <cell r="B26">
            <v>35490</v>
          </cell>
          <cell r="C26">
            <v>0.21640000000000001</v>
          </cell>
          <cell r="D26">
            <v>0</v>
          </cell>
          <cell r="E26">
            <v>6.1800000000000001E-2</v>
          </cell>
          <cell r="F26">
            <v>-1.83E-2</v>
          </cell>
          <cell r="G26">
            <v>0.25990000000000002</v>
          </cell>
        </row>
        <row r="27">
          <cell r="A27" t="str">
            <v>95-010 S</v>
          </cell>
          <cell r="B27">
            <v>35521</v>
          </cell>
          <cell r="C27">
            <v>0.2122</v>
          </cell>
          <cell r="D27">
            <v>0</v>
          </cell>
          <cell r="E27">
            <v>6.1800000000000001E-2</v>
          </cell>
          <cell r="F27">
            <v>-1.83E-2</v>
          </cell>
          <cell r="G27">
            <v>0.25570000000000004</v>
          </cell>
        </row>
        <row r="28">
          <cell r="A28" t="str">
            <v>95-010 T</v>
          </cell>
          <cell r="B28">
            <v>35551</v>
          </cell>
          <cell r="C28">
            <v>0.2122</v>
          </cell>
          <cell r="D28">
            <v>0</v>
          </cell>
          <cell r="E28">
            <v>6.1800000000000001E-2</v>
          </cell>
          <cell r="F28">
            <v>-1.83E-2</v>
          </cell>
          <cell r="G28">
            <v>0.25570000000000004</v>
          </cell>
        </row>
        <row r="29">
          <cell r="A29" t="str">
            <v>95-010 U</v>
          </cell>
          <cell r="B29">
            <v>35582</v>
          </cell>
          <cell r="C29">
            <v>0.22550000000000001</v>
          </cell>
          <cell r="D29">
            <v>0</v>
          </cell>
          <cell r="E29">
            <v>5.2900000000000003E-2</v>
          </cell>
          <cell r="F29">
            <v>-5.9999999999999995E-4</v>
          </cell>
          <cell r="G29">
            <v>0.27779999999999999</v>
          </cell>
        </row>
        <row r="30">
          <cell r="A30" t="str">
            <v>95-010 V</v>
          </cell>
          <cell r="B30">
            <v>35612</v>
          </cell>
          <cell r="C30">
            <v>0.22550000000000001</v>
          </cell>
          <cell r="D30">
            <v>0</v>
          </cell>
          <cell r="E30">
            <v>5.2900000000000003E-2</v>
          </cell>
          <cell r="F30">
            <v>-1.35E-2</v>
          </cell>
          <cell r="G30">
            <v>0.26489999999999997</v>
          </cell>
        </row>
        <row r="31">
          <cell r="A31" t="str">
            <v>95-010 W</v>
          </cell>
          <cell r="B31">
            <v>35643</v>
          </cell>
          <cell r="C31">
            <v>0.2631</v>
          </cell>
          <cell r="D31">
            <v>0</v>
          </cell>
          <cell r="E31">
            <v>5.1999999999999998E-2</v>
          </cell>
          <cell r="F31">
            <v>-1.35E-2</v>
          </cell>
          <cell r="G31">
            <v>0.30159999999999998</v>
          </cell>
        </row>
        <row r="32">
          <cell r="A32" t="str">
            <v>95-010 X</v>
          </cell>
          <cell r="B32">
            <v>35674</v>
          </cell>
          <cell r="C32">
            <v>0.2225</v>
          </cell>
          <cell r="D32">
            <v>0</v>
          </cell>
          <cell r="E32">
            <v>5.1999999999999998E-2</v>
          </cell>
          <cell r="F32">
            <v>-1.35E-2</v>
          </cell>
          <cell r="G32">
            <v>0.26100000000000001</v>
          </cell>
        </row>
        <row r="33">
          <cell r="A33" t="str">
            <v>95-010 Y</v>
          </cell>
          <cell r="B33">
            <v>35704</v>
          </cell>
          <cell r="C33">
            <v>0.2225</v>
          </cell>
          <cell r="D33">
            <v>0</v>
          </cell>
          <cell r="E33">
            <v>5.9200000000000003E-2</v>
          </cell>
          <cell r="F33">
            <v>-1.35E-2</v>
          </cell>
          <cell r="G33">
            <v>0.26819999999999999</v>
          </cell>
        </row>
        <row r="34">
          <cell r="A34" t="str">
            <v>95-010 Z</v>
          </cell>
          <cell r="B34">
            <v>35735</v>
          </cell>
          <cell r="C34">
            <v>0.2225</v>
          </cell>
          <cell r="D34">
            <v>0</v>
          </cell>
          <cell r="E34">
            <v>5.9200000000000003E-2</v>
          </cell>
          <cell r="F34">
            <v>-1.35E-2</v>
          </cell>
          <cell r="G34">
            <v>0.26819999999999999</v>
          </cell>
        </row>
        <row r="35">
          <cell r="A35" t="str">
            <v>95-010 AA</v>
          </cell>
          <cell r="B35">
            <v>35765</v>
          </cell>
          <cell r="C35">
            <v>0.2631</v>
          </cell>
          <cell r="D35">
            <v>0</v>
          </cell>
          <cell r="E35">
            <v>5.9200000000000003E-2</v>
          </cell>
          <cell r="F35">
            <v>-1.35E-2</v>
          </cell>
          <cell r="G35">
            <v>0.30880000000000002</v>
          </cell>
        </row>
        <row r="36">
          <cell r="A36" t="str">
            <v>95-010 BB</v>
          </cell>
          <cell r="B36">
            <v>35796</v>
          </cell>
          <cell r="C36">
            <v>0.2631</v>
          </cell>
          <cell r="D36">
            <v>0</v>
          </cell>
          <cell r="E36">
            <v>5.9200000000000003E-2</v>
          </cell>
          <cell r="F36">
            <v>-1.35E-2</v>
          </cell>
          <cell r="G36">
            <v>0.30880000000000002</v>
          </cell>
        </row>
        <row r="37">
          <cell r="A37" t="str">
            <v>95-010 CC</v>
          </cell>
          <cell r="B37">
            <v>35827</v>
          </cell>
          <cell r="C37">
            <v>0.2631</v>
          </cell>
          <cell r="D37">
            <v>0</v>
          </cell>
          <cell r="E37">
            <v>5.9200000000000003E-2</v>
          </cell>
          <cell r="F37">
            <v>-1.35E-2</v>
          </cell>
          <cell r="G37">
            <v>0.30880000000000002</v>
          </cell>
        </row>
        <row r="38">
          <cell r="A38" t="str">
            <v>95-010 DD</v>
          </cell>
          <cell r="B38">
            <v>35855</v>
          </cell>
          <cell r="C38">
            <v>0.23119999999999999</v>
          </cell>
          <cell r="D38">
            <v>0</v>
          </cell>
          <cell r="E38">
            <v>3.09E-2</v>
          </cell>
          <cell r="F38">
            <v>-1.35E-2</v>
          </cell>
          <cell r="G38">
            <v>0.24859999999999999</v>
          </cell>
        </row>
        <row r="39">
          <cell r="A39" t="str">
            <v>95-010 EE</v>
          </cell>
          <cell r="B39">
            <v>35886</v>
          </cell>
          <cell r="C39">
            <v>0.21690000000000001</v>
          </cell>
          <cell r="D39">
            <v>0</v>
          </cell>
          <cell r="E39">
            <v>1.8599999999999998E-2</v>
          </cell>
          <cell r="F39">
            <v>-1.35E-2</v>
          </cell>
          <cell r="G39">
            <v>0.222</v>
          </cell>
        </row>
        <row r="40">
          <cell r="A40" t="str">
            <v>95-010 FF</v>
          </cell>
          <cell r="B40">
            <v>35916</v>
          </cell>
          <cell r="C40">
            <v>0.21690000000000001</v>
          </cell>
          <cell r="D40">
            <v>0</v>
          </cell>
          <cell r="E40">
            <v>1.8599999999999998E-2</v>
          </cell>
          <cell r="F40">
            <v>-1.35E-2</v>
          </cell>
          <cell r="G40">
            <v>0.222</v>
          </cell>
        </row>
        <row r="41">
          <cell r="A41" t="str">
            <v>95-010 GG</v>
          </cell>
          <cell r="B41">
            <v>35947</v>
          </cell>
          <cell r="C41">
            <v>0.21690000000000001</v>
          </cell>
          <cell r="D41">
            <v>0</v>
          </cell>
          <cell r="E41">
            <v>1.8599999999999998E-2</v>
          </cell>
          <cell r="F41">
            <v>0</v>
          </cell>
          <cell r="G41">
            <v>0.23550000000000001</v>
          </cell>
        </row>
        <row r="42">
          <cell r="A42" t="str">
            <v>95-010 HH</v>
          </cell>
          <cell r="B42">
            <v>35977</v>
          </cell>
          <cell r="C42">
            <v>0.21690000000000001</v>
          </cell>
          <cell r="D42">
            <v>0</v>
          </cell>
          <cell r="E42">
            <v>1.8599999999999998E-2</v>
          </cell>
          <cell r="F42">
            <v>-8.0000000000000004E-4</v>
          </cell>
          <cell r="G42">
            <v>0.23470000000000002</v>
          </cell>
        </row>
        <row r="43">
          <cell r="A43" t="str">
            <v>95-010 II</v>
          </cell>
          <cell r="B43">
            <v>36008</v>
          </cell>
          <cell r="C43">
            <v>0.21690000000000001</v>
          </cell>
          <cell r="D43">
            <v>0</v>
          </cell>
          <cell r="E43">
            <v>1.8599999999999998E-2</v>
          </cell>
          <cell r="F43">
            <v>-8.0000000000000004E-4</v>
          </cell>
          <cell r="G43">
            <v>0.23470000000000002</v>
          </cell>
        </row>
        <row r="44">
          <cell r="A44" t="str">
            <v>95-010 JJ</v>
          </cell>
          <cell r="B44">
            <v>36039</v>
          </cell>
          <cell r="C44">
            <v>0.21690000000000001</v>
          </cell>
          <cell r="D44">
            <v>0</v>
          </cell>
          <cell r="E44">
            <v>1.8599999999999998E-2</v>
          </cell>
          <cell r="F44">
            <v>-8.0000000000000004E-4</v>
          </cell>
          <cell r="G44">
            <v>0.23470000000000002</v>
          </cell>
        </row>
        <row r="45">
          <cell r="A45" t="str">
            <v>95-010 KK</v>
          </cell>
          <cell r="B45">
            <v>36069</v>
          </cell>
          <cell r="C45">
            <v>0.21690000000000001</v>
          </cell>
          <cell r="D45">
            <v>0</v>
          </cell>
          <cell r="E45">
            <v>1.8599999999999998E-2</v>
          </cell>
          <cell r="F45">
            <v>-8.0000000000000004E-4</v>
          </cell>
          <cell r="G45">
            <v>0.23470000000000002</v>
          </cell>
        </row>
        <row r="46">
          <cell r="A46" t="str">
            <v>95-010 LL</v>
          </cell>
          <cell r="B46">
            <v>36100</v>
          </cell>
          <cell r="C46">
            <v>0.19939999999999999</v>
          </cell>
          <cell r="D46">
            <v>0</v>
          </cell>
          <cell r="E46">
            <v>1.8599999999999998E-2</v>
          </cell>
          <cell r="F46">
            <v>-8.0000000000000004E-4</v>
          </cell>
          <cell r="G46">
            <v>0.2172</v>
          </cell>
        </row>
        <row r="47">
          <cell r="A47" t="str">
            <v>95-010 MM</v>
          </cell>
          <cell r="B47">
            <v>36130</v>
          </cell>
          <cell r="C47">
            <v>0.19939999999999999</v>
          </cell>
          <cell r="D47">
            <v>0</v>
          </cell>
          <cell r="E47">
            <v>1.8599999999999998E-2</v>
          </cell>
          <cell r="F47">
            <v>-8.0000000000000004E-4</v>
          </cell>
          <cell r="G47">
            <v>0.2172</v>
          </cell>
        </row>
        <row r="48">
          <cell r="A48" t="str">
            <v>95-010 NN</v>
          </cell>
          <cell r="B48">
            <v>36161</v>
          </cell>
          <cell r="C48">
            <v>0.19939999999999999</v>
          </cell>
          <cell r="D48">
            <v>0</v>
          </cell>
          <cell r="E48">
            <v>1.8599999999999998E-2</v>
          </cell>
          <cell r="F48">
            <v>-8.0000000000000004E-4</v>
          </cell>
          <cell r="G48">
            <v>0.2172</v>
          </cell>
        </row>
        <row r="49">
          <cell r="A49" t="str">
            <v>95-010 OO</v>
          </cell>
          <cell r="B49">
            <v>36192</v>
          </cell>
          <cell r="C49">
            <v>0.19939999999999999</v>
          </cell>
          <cell r="D49">
            <v>0</v>
          </cell>
          <cell r="E49">
            <v>1.8599999999999998E-2</v>
          </cell>
          <cell r="F49">
            <v>-8.0000000000000004E-4</v>
          </cell>
          <cell r="G49">
            <v>0.2172</v>
          </cell>
        </row>
        <row r="50">
          <cell r="A50" t="str">
            <v>95-010 PP</v>
          </cell>
          <cell r="B50">
            <v>36220</v>
          </cell>
          <cell r="C50">
            <v>0.19939999999999999</v>
          </cell>
          <cell r="D50">
            <v>0</v>
          </cell>
          <cell r="E50">
            <v>1.8599999999999998E-2</v>
          </cell>
          <cell r="F50">
            <v>-8.0000000000000004E-4</v>
          </cell>
          <cell r="G50">
            <v>0.2172</v>
          </cell>
        </row>
        <row r="51">
          <cell r="A51" t="str">
            <v>95-010 QQ</v>
          </cell>
          <cell r="B51">
            <v>36251</v>
          </cell>
          <cell r="C51">
            <v>0.19939999999999999</v>
          </cell>
          <cell r="D51">
            <v>0</v>
          </cell>
          <cell r="E51">
            <v>1.8599999999999998E-2</v>
          </cell>
          <cell r="F51">
            <v>-1.1800000000000001E-2</v>
          </cell>
          <cell r="G51">
            <v>0.20619999999999999</v>
          </cell>
        </row>
        <row r="52">
          <cell r="A52" t="str">
            <v>95-010 RR</v>
          </cell>
          <cell r="B52">
            <v>36281</v>
          </cell>
          <cell r="C52">
            <v>0.19939999999999999</v>
          </cell>
          <cell r="D52">
            <v>0</v>
          </cell>
          <cell r="E52">
            <v>1.8599999999999998E-2</v>
          </cell>
          <cell r="F52">
            <v>-1.1800000000000001E-2</v>
          </cell>
          <cell r="G52">
            <v>0.20619999999999999</v>
          </cell>
        </row>
        <row r="53">
          <cell r="A53" t="str">
            <v>95-010 SS</v>
          </cell>
          <cell r="B53">
            <v>36312</v>
          </cell>
          <cell r="C53">
            <v>0.19939999999999999</v>
          </cell>
          <cell r="D53">
            <v>0</v>
          </cell>
          <cell r="E53">
            <v>1.8599999999999998E-2</v>
          </cell>
          <cell r="F53">
            <v>-1.1800000000000001E-2</v>
          </cell>
          <cell r="G53">
            <v>0.20619999999999999</v>
          </cell>
        </row>
        <row r="54">
          <cell r="A54" t="str">
            <v>95-010 TT</v>
          </cell>
          <cell r="B54">
            <v>36342</v>
          </cell>
          <cell r="C54">
            <v>0.19939999999999999</v>
          </cell>
          <cell r="D54">
            <v>0</v>
          </cell>
          <cell r="E54">
            <v>1.8599999999999998E-2</v>
          </cell>
          <cell r="F54">
            <v>-1.1000000000000001E-2</v>
          </cell>
          <cell r="G54">
            <v>0.20699999999999999</v>
          </cell>
        </row>
        <row r="55">
          <cell r="A55" t="str">
            <v>95-010 UU</v>
          </cell>
          <cell r="B55">
            <v>36373</v>
          </cell>
          <cell r="C55">
            <v>0.19939999999999999</v>
          </cell>
          <cell r="D55">
            <v>0</v>
          </cell>
          <cell r="E55">
            <v>1.8599999999999998E-2</v>
          </cell>
          <cell r="F55">
            <v>-1.1000000000000001E-2</v>
          </cell>
          <cell r="G55">
            <v>0.20699999999999999</v>
          </cell>
        </row>
        <row r="56">
          <cell r="A56" t="str">
            <v>95-010 VV</v>
          </cell>
          <cell r="B56">
            <v>36404</v>
          </cell>
          <cell r="C56">
            <v>0.19939999999999999</v>
          </cell>
          <cell r="D56">
            <v>0</v>
          </cell>
          <cell r="E56">
            <v>1.8599999999999998E-2</v>
          </cell>
          <cell r="F56">
            <v>-1.1000000000000001E-2</v>
          </cell>
          <cell r="G56">
            <v>0.20699999999999999</v>
          </cell>
        </row>
        <row r="57">
          <cell r="A57" t="str">
            <v>95-010 WW</v>
          </cell>
          <cell r="B57">
            <v>36434</v>
          </cell>
          <cell r="C57">
            <v>0.19939999999999999</v>
          </cell>
          <cell r="D57">
            <v>0</v>
          </cell>
          <cell r="E57">
            <v>1.8599999999999998E-2</v>
          </cell>
          <cell r="F57">
            <v>-1.1000000000000001E-2</v>
          </cell>
          <cell r="G57">
            <v>0.20699999999999999</v>
          </cell>
        </row>
        <row r="58">
          <cell r="A58" t="str">
            <v>95-010 XX</v>
          </cell>
          <cell r="B58">
            <v>36465</v>
          </cell>
          <cell r="C58">
            <v>0.20130000000000001</v>
          </cell>
          <cell r="D58">
            <v>0</v>
          </cell>
          <cell r="E58">
            <v>3.0000000000000001E-3</v>
          </cell>
          <cell r="F58">
            <v>-1.1000000000000001E-2</v>
          </cell>
          <cell r="G58">
            <v>0.1933</v>
          </cell>
        </row>
        <row r="59">
          <cell r="A59" t="str">
            <v>95-010 YY</v>
          </cell>
          <cell r="B59">
            <v>36495</v>
          </cell>
          <cell r="C59">
            <v>0.2001</v>
          </cell>
          <cell r="D59">
            <v>0</v>
          </cell>
          <cell r="E59">
            <v>3.0000000000000001E-3</v>
          </cell>
          <cell r="F59">
            <v>-1.1000000000000001E-2</v>
          </cell>
          <cell r="G59">
            <v>0.19209999999999999</v>
          </cell>
        </row>
        <row r="60">
          <cell r="A60" t="str">
            <v>99-070</v>
          </cell>
          <cell r="B60">
            <v>36526</v>
          </cell>
          <cell r="C60">
            <v>0.2001</v>
          </cell>
          <cell r="D60">
            <v>0</v>
          </cell>
          <cell r="E60">
            <v>3.0000000000000001E-3</v>
          </cell>
          <cell r="F60">
            <v>-1.1000000000000001E-2</v>
          </cell>
          <cell r="G60">
            <v>0.19209999999999999</v>
          </cell>
        </row>
        <row r="61">
          <cell r="A61" t="str">
            <v>99-070 A</v>
          </cell>
          <cell r="B61">
            <v>36557</v>
          </cell>
          <cell r="C61">
            <v>0.20100000000000001</v>
          </cell>
          <cell r="D61">
            <v>0</v>
          </cell>
          <cell r="E61">
            <v>3.0000000000000001E-3</v>
          </cell>
          <cell r="F61">
            <v>-1.1000000000000001E-2</v>
          </cell>
          <cell r="G61">
            <v>0.193</v>
          </cell>
        </row>
        <row r="62">
          <cell r="A62" t="str">
            <v>1999-070 B</v>
          </cell>
          <cell r="B62">
            <v>36617</v>
          </cell>
          <cell r="C62">
            <v>0.20100000000000001</v>
          </cell>
          <cell r="D62">
            <v>0</v>
          </cell>
          <cell r="E62">
            <v>3.0000000000000001E-3</v>
          </cell>
          <cell r="F62">
            <v>0</v>
          </cell>
          <cell r="G62">
            <v>0.20400000000000001</v>
          </cell>
        </row>
        <row r="63">
          <cell r="A63" t="str">
            <v>1999-070 C</v>
          </cell>
          <cell r="B63">
            <v>36647</v>
          </cell>
          <cell r="C63">
            <v>0.20100000000000001</v>
          </cell>
          <cell r="D63">
            <v>0</v>
          </cell>
          <cell r="E63">
            <v>3.0000000000000001E-3</v>
          </cell>
          <cell r="F63">
            <v>0</v>
          </cell>
          <cell r="G63">
            <v>0.20400000000000001</v>
          </cell>
        </row>
        <row r="64">
          <cell r="A64" t="str">
            <v>1999-070 D</v>
          </cell>
          <cell r="B64">
            <v>36708</v>
          </cell>
          <cell r="C64">
            <v>0.20100000000000001</v>
          </cell>
          <cell r="D64">
            <v>0</v>
          </cell>
          <cell r="E64">
            <v>3.0000000000000001E-3</v>
          </cell>
          <cell r="F64">
            <v>0</v>
          </cell>
          <cell r="G64">
            <v>0.20400000000000001</v>
          </cell>
        </row>
        <row r="65">
          <cell r="A65" t="str">
            <v>1999-070 E</v>
          </cell>
          <cell r="B65">
            <v>36739</v>
          </cell>
          <cell r="C65">
            <v>0.20100000000000001</v>
          </cell>
          <cell r="D65">
            <v>0</v>
          </cell>
          <cell r="E65">
            <v>3.0000000000000001E-3</v>
          </cell>
          <cell r="F65">
            <v>0</v>
          </cell>
          <cell r="G65">
            <v>0.20400000000000001</v>
          </cell>
        </row>
        <row r="66">
          <cell r="A66" t="str">
            <v>1999-070 F</v>
          </cell>
          <cell r="B66">
            <v>36800</v>
          </cell>
          <cell r="C66">
            <v>0.20100000000000001</v>
          </cell>
          <cell r="D66">
            <v>0</v>
          </cell>
          <cell r="E66">
            <v>3.0000000000000001E-3</v>
          </cell>
          <cell r="F66">
            <v>0</v>
          </cell>
          <cell r="G66">
            <v>0.20400000000000001</v>
          </cell>
        </row>
        <row r="67">
          <cell r="A67" t="str">
            <v>1999-070 G</v>
          </cell>
          <cell r="B67">
            <v>36831</v>
          </cell>
          <cell r="C67">
            <v>0.18820000000000001</v>
          </cell>
          <cell r="D67">
            <v>0</v>
          </cell>
          <cell r="E67">
            <v>0</v>
          </cell>
          <cell r="F67">
            <v>0</v>
          </cell>
          <cell r="G67">
            <v>0.18820000000000001</v>
          </cell>
        </row>
        <row r="68">
          <cell r="A68" t="str">
            <v>1999-070 H</v>
          </cell>
          <cell r="B68">
            <v>36923</v>
          </cell>
          <cell r="C68">
            <v>0.24249999999999999</v>
          </cell>
          <cell r="D68">
            <v>0</v>
          </cell>
          <cell r="E68">
            <v>0</v>
          </cell>
          <cell r="F68">
            <v>0</v>
          </cell>
          <cell r="G68">
            <v>0.24249999999999999</v>
          </cell>
        </row>
        <row r="69">
          <cell r="A69" t="str">
            <v>1999-070 I</v>
          </cell>
          <cell r="B69">
            <v>36951</v>
          </cell>
          <cell r="C69">
            <v>0.24249999999999999</v>
          </cell>
          <cell r="D69">
            <v>0</v>
          </cell>
          <cell r="E69">
            <v>0</v>
          </cell>
          <cell r="F69">
            <v>0</v>
          </cell>
          <cell r="G69">
            <v>0.24249999999999999</v>
          </cell>
        </row>
        <row r="70">
          <cell r="A70" t="str">
            <v>1999-070 J</v>
          </cell>
          <cell r="B70">
            <v>36982</v>
          </cell>
          <cell r="C70">
            <v>0.24249999999999999</v>
          </cell>
          <cell r="D70">
            <v>0</v>
          </cell>
          <cell r="E70">
            <v>0</v>
          </cell>
          <cell r="F70">
            <v>0</v>
          </cell>
          <cell r="G70">
            <v>0.24249999999999999</v>
          </cell>
        </row>
        <row r="71">
          <cell r="A71" t="str">
            <v>1999-070 K</v>
          </cell>
          <cell r="B71">
            <v>37012</v>
          </cell>
          <cell r="C71">
            <v>0.21010000000000001</v>
          </cell>
          <cell r="D71">
            <v>0</v>
          </cell>
          <cell r="E71">
            <v>0</v>
          </cell>
          <cell r="F71">
            <v>0</v>
          </cell>
          <cell r="G71">
            <v>0.21010000000000001</v>
          </cell>
        </row>
        <row r="72">
          <cell r="A72" t="str">
            <v>1999-070 L</v>
          </cell>
          <cell r="B72">
            <v>37043</v>
          </cell>
          <cell r="C72">
            <v>0.21010000000000001</v>
          </cell>
          <cell r="D72">
            <v>0</v>
          </cell>
          <cell r="E72">
            <v>0</v>
          </cell>
          <cell r="F72">
            <v>0</v>
          </cell>
          <cell r="G72">
            <v>0.21010000000000001</v>
          </cell>
        </row>
        <row r="73">
          <cell r="A73" t="str">
            <v>1999-070 M</v>
          </cell>
          <cell r="B73">
            <v>37073</v>
          </cell>
          <cell r="C73">
            <v>0.21010000000000001</v>
          </cell>
          <cell r="D73">
            <v>0</v>
          </cell>
          <cell r="E73">
            <v>0</v>
          </cell>
          <cell r="F73">
            <v>0</v>
          </cell>
          <cell r="G73">
            <v>0.21010000000000001</v>
          </cell>
        </row>
        <row r="74">
          <cell r="A74" t="str">
            <v>1999-070 N</v>
          </cell>
          <cell r="B74">
            <v>37104</v>
          </cell>
          <cell r="C74">
            <v>0.21010000000000001</v>
          </cell>
          <cell r="D74">
            <v>0</v>
          </cell>
          <cell r="E74">
            <v>0</v>
          </cell>
          <cell r="F74">
            <v>0</v>
          </cell>
          <cell r="G74">
            <v>0.21010000000000001</v>
          </cell>
        </row>
        <row r="75">
          <cell r="A75" t="str">
            <v>1999-070 O</v>
          </cell>
          <cell r="B75">
            <v>37196</v>
          </cell>
          <cell r="C75">
            <v>0.21010000000000001</v>
          </cell>
          <cell r="D75">
            <v>0</v>
          </cell>
          <cell r="E75">
            <v>0</v>
          </cell>
          <cell r="F75">
            <v>0</v>
          </cell>
          <cell r="G75">
            <v>0.21010000000000001</v>
          </cell>
        </row>
        <row r="76">
          <cell r="A76" t="str">
            <v>1999-070 P</v>
          </cell>
          <cell r="B76">
            <v>37288</v>
          </cell>
          <cell r="C76">
            <v>0.21010000000000001</v>
          </cell>
          <cell r="D76">
            <v>0</v>
          </cell>
          <cell r="E76">
            <v>0</v>
          </cell>
          <cell r="F76">
            <v>0</v>
          </cell>
          <cell r="G76">
            <v>0.21010000000000001</v>
          </cell>
        </row>
        <row r="77">
          <cell r="A77" t="str">
            <v>2002-00113</v>
          </cell>
          <cell r="B77">
            <v>37377</v>
          </cell>
          <cell r="C77">
            <v>0.21010000000000001</v>
          </cell>
          <cell r="D77">
            <v>0</v>
          </cell>
          <cell r="E77">
            <v>0</v>
          </cell>
          <cell r="F77">
            <v>0</v>
          </cell>
          <cell r="G77">
            <v>0.21010000000000001</v>
          </cell>
        </row>
        <row r="78">
          <cell r="A78" t="str">
            <v>2002-00251</v>
          </cell>
          <cell r="B78">
            <v>37469</v>
          </cell>
          <cell r="C78">
            <v>0.21010000000000001</v>
          </cell>
          <cell r="D78">
            <v>0</v>
          </cell>
          <cell r="E78">
            <v>0</v>
          </cell>
          <cell r="F78">
            <v>-1.8E-3</v>
          </cell>
          <cell r="G78">
            <v>0.20830000000000001</v>
          </cell>
        </row>
        <row r="79">
          <cell r="A79" t="str">
            <v>2002-00359</v>
          </cell>
          <cell r="B79">
            <v>37561</v>
          </cell>
          <cell r="C79">
            <v>0.19040000000000001</v>
          </cell>
          <cell r="D79">
            <v>0</v>
          </cell>
          <cell r="E79">
            <v>0</v>
          </cell>
          <cell r="F79">
            <v>-3.1099999999999999E-2</v>
          </cell>
          <cell r="G79">
            <v>0.15930000000000002</v>
          </cell>
        </row>
        <row r="80">
          <cell r="A80" t="str">
            <v>2003-00002</v>
          </cell>
          <cell r="B80">
            <v>37653</v>
          </cell>
          <cell r="C80">
            <v>0.19040000000000001</v>
          </cell>
          <cell r="D80">
            <v>0</v>
          </cell>
          <cell r="E80">
            <v>0</v>
          </cell>
          <cell r="F80">
            <v>-3.1099999999999999E-2</v>
          </cell>
          <cell r="G80">
            <v>0.15930000000000002</v>
          </cell>
        </row>
        <row r="81">
          <cell r="A81" t="str">
            <v>2003-00083</v>
          </cell>
          <cell r="B81">
            <v>37713</v>
          </cell>
          <cell r="C81">
            <v>0.19040000000000001</v>
          </cell>
          <cell r="D81">
            <v>0</v>
          </cell>
          <cell r="E81">
            <v>0</v>
          </cell>
          <cell r="F81">
            <v>-3.1099999999999999E-2</v>
          </cell>
          <cell r="G81">
            <v>0.15930000000000002</v>
          </cell>
        </row>
        <row r="82">
          <cell r="A82" t="str">
            <v>2003-00126</v>
          </cell>
          <cell r="B82">
            <v>37742</v>
          </cell>
          <cell r="C82">
            <v>0.19040000000000001</v>
          </cell>
          <cell r="D82">
            <v>0</v>
          </cell>
          <cell r="E82">
            <v>0</v>
          </cell>
          <cell r="F82">
            <v>-3.1099999999999999E-2</v>
          </cell>
          <cell r="G82">
            <v>0.15930000000000002</v>
          </cell>
        </row>
        <row r="83">
          <cell r="A83" t="str">
            <v>2003-00258</v>
          </cell>
          <cell r="B83">
            <v>37834</v>
          </cell>
          <cell r="C83">
            <v>0.18709999999999999</v>
          </cell>
          <cell r="D83">
            <v>0</v>
          </cell>
          <cell r="E83">
            <v>0</v>
          </cell>
          <cell r="F83">
            <v>-2.93E-2</v>
          </cell>
          <cell r="G83">
            <v>0.1578</v>
          </cell>
        </row>
        <row r="84">
          <cell r="A84" t="str">
            <v>2003-00377</v>
          </cell>
          <cell r="B84">
            <v>37926</v>
          </cell>
          <cell r="C84">
            <v>0.18709999999999999</v>
          </cell>
          <cell r="D84">
            <v>0</v>
          </cell>
          <cell r="E84">
            <v>0</v>
          </cell>
          <cell r="F84">
            <v>-2.93E-2</v>
          </cell>
          <cell r="G84">
            <v>0.1578</v>
          </cell>
        </row>
        <row r="85">
          <cell r="A85" t="str">
            <v>2003-00504</v>
          </cell>
          <cell r="B85">
            <v>38018</v>
          </cell>
          <cell r="C85">
            <v>0.18709999999999999</v>
          </cell>
          <cell r="D85">
            <v>0</v>
          </cell>
          <cell r="E85">
            <v>0</v>
          </cell>
          <cell r="F85">
            <v>0</v>
          </cell>
          <cell r="G85">
            <v>0.18709999999999999</v>
          </cell>
        </row>
        <row r="86">
          <cell r="A86" t="str">
            <v>2004-00122</v>
          </cell>
          <cell r="B86">
            <v>38108</v>
          </cell>
          <cell r="C86">
            <v>0.18709999999999999</v>
          </cell>
          <cell r="D86">
            <v>0</v>
          </cell>
          <cell r="E86">
            <v>0</v>
          </cell>
          <cell r="F86">
            <v>0</v>
          </cell>
          <cell r="G86">
            <v>0.18709999999999999</v>
          </cell>
        </row>
        <row r="87">
          <cell r="A87" t="str">
            <v>2004-00269</v>
          </cell>
          <cell r="B87">
            <v>38200</v>
          </cell>
          <cell r="C87">
            <v>0.18709999999999999</v>
          </cell>
          <cell r="D87">
            <v>0</v>
          </cell>
          <cell r="E87">
            <v>0</v>
          </cell>
          <cell r="F87">
            <v>0</v>
          </cell>
          <cell r="G87">
            <v>0.18709999999999999</v>
          </cell>
        </row>
        <row r="88">
          <cell r="A88" t="str">
            <v>2004-00398</v>
          </cell>
          <cell r="B88">
            <v>38292</v>
          </cell>
          <cell r="C88">
            <v>0.18640000000000001</v>
          </cell>
          <cell r="D88">
            <v>0</v>
          </cell>
          <cell r="E88">
            <v>0</v>
          </cell>
          <cell r="F88">
            <v>0</v>
          </cell>
          <cell r="G88">
            <v>0.18640000000000001</v>
          </cell>
        </row>
        <row r="89">
          <cell r="A89" t="str">
            <v>2005-00013</v>
          </cell>
          <cell r="B89">
            <v>38384</v>
          </cell>
          <cell r="C89">
            <v>0.18640000000000001</v>
          </cell>
          <cell r="D89">
            <v>0</v>
          </cell>
          <cell r="E89">
            <v>0</v>
          </cell>
          <cell r="F89">
            <v>0</v>
          </cell>
          <cell r="G89">
            <v>0.18640000000000001</v>
          </cell>
        </row>
        <row r="90">
          <cell r="A90" t="str">
            <v>2005-00139</v>
          </cell>
          <cell r="B90">
            <v>38473</v>
          </cell>
          <cell r="C90">
            <v>0.18640000000000001</v>
          </cell>
          <cell r="D90">
            <v>0</v>
          </cell>
          <cell r="E90">
            <v>0</v>
          </cell>
          <cell r="F90">
            <v>0</v>
          </cell>
          <cell r="G90">
            <v>0.18640000000000001</v>
          </cell>
        </row>
        <row r="91">
          <cell r="A91" t="str">
            <v>2005-00271</v>
          </cell>
          <cell r="B91">
            <v>38565</v>
          </cell>
          <cell r="C91">
            <v>0.18640000000000001</v>
          </cell>
          <cell r="D91">
            <v>0</v>
          </cell>
          <cell r="E91">
            <v>0</v>
          </cell>
          <cell r="F91">
            <v>0</v>
          </cell>
          <cell r="G91">
            <v>0.18640000000000001</v>
          </cell>
        </row>
        <row r="92">
          <cell r="A92" t="str">
            <v>2005-00354</v>
          </cell>
          <cell r="B92">
            <v>38626</v>
          </cell>
          <cell r="C92">
            <v>0.18640000000000001</v>
          </cell>
          <cell r="D92">
            <v>0</v>
          </cell>
          <cell r="E92">
            <v>0</v>
          </cell>
          <cell r="F92">
            <v>0</v>
          </cell>
          <cell r="G92">
            <v>0.18640000000000001</v>
          </cell>
        </row>
        <row r="93">
          <cell r="A93" t="str">
            <v>2005-00399</v>
          </cell>
          <cell r="B93">
            <v>38657</v>
          </cell>
          <cell r="C93">
            <v>0.18640000000000001</v>
          </cell>
          <cell r="D93">
            <v>0</v>
          </cell>
          <cell r="E93">
            <v>0</v>
          </cell>
          <cell r="F93">
            <v>0</v>
          </cell>
          <cell r="G93">
            <v>0.18640000000000001</v>
          </cell>
        </row>
        <row r="94">
          <cell r="A94" t="str">
            <v>2005-00552</v>
          </cell>
          <cell r="B94">
            <v>38749</v>
          </cell>
          <cell r="C94">
            <v>0.2195</v>
          </cell>
          <cell r="D94">
            <v>0</v>
          </cell>
          <cell r="E94">
            <v>0</v>
          </cell>
          <cell r="F94">
            <v>0</v>
          </cell>
          <cell r="G94">
            <v>0.2195</v>
          </cell>
        </row>
        <row r="95">
          <cell r="A95" t="str">
            <v>2006-00135</v>
          </cell>
          <cell r="B95">
            <v>38838</v>
          </cell>
          <cell r="C95">
            <v>0.18390000000000001</v>
          </cell>
          <cell r="D95">
            <v>0</v>
          </cell>
          <cell r="E95">
            <v>0</v>
          </cell>
          <cell r="F95">
            <v>0</v>
          </cell>
          <cell r="G95">
            <v>0.18390000000000001</v>
          </cell>
        </row>
        <row r="96">
          <cell r="A96" t="str">
            <v>2006-00324</v>
          </cell>
          <cell r="B96">
            <v>38930</v>
          </cell>
          <cell r="C96">
            <v>0.18390000000000001</v>
          </cell>
          <cell r="D96">
            <v>0</v>
          </cell>
          <cell r="E96">
            <v>0</v>
          </cell>
          <cell r="F96">
            <v>0</v>
          </cell>
          <cell r="G96">
            <v>0.18390000000000001</v>
          </cell>
        </row>
        <row r="97">
          <cell r="A97" t="str">
            <v>2006-00428</v>
          </cell>
          <cell r="B97">
            <v>39022</v>
          </cell>
          <cell r="C97">
            <v>0.18390000000000001</v>
          </cell>
          <cell r="D97">
            <v>0</v>
          </cell>
          <cell r="E97">
            <v>0</v>
          </cell>
          <cell r="F97">
            <v>0</v>
          </cell>
          <cell r="G97">
            <v>0.18390000000000001</v>
          </cell>
        </row>
      </sheetData>
      <sheetData sheetId="46" refreshError="1">
        <row r="7">
          <cell r="A7" t="str">
            <v>Case No.</v>
          </cell>
          <cell r="B7" t="str">
            <v>Effective</v>
          </cell>
          <cell r="C7" t="str">
            <v>TOP</v>
          </cell>
          <cell r="D7" t="str">
            <v>RF</v>
          </cell>
          <cell r="E7" t="str">
            <v>Non-Com</v>
          </cell>
        </row>
        <row r="8">
          <cell r="A8" t="str">
            <v>95-010</v>
          </cell>
          <cell r="B8">
            <v>34943</v>
          </cell>
          <cell r="C8">
            <v>8.2000000000000007E-3</v>
          </cell>
          <cell r="D8">
            <v>-1.5300000000000001E-2</v>
          </cell>
          <cell r="E8">
            <v>-7.1000000000000004E-3</v>
          </cell>
        </row>
        <row r="9">
          <cell r="A9" t="str">
            <v>95-010 A</v>
          </cell>
          <cell r="B9">
            <v>34999</v>
          </cell>
          <cell r="C9">
            <v>8.2000000000000007E-3</v>
          </cell>
          <cell r="D9">
            <v>-1.5300000000000001E-2</v>
          </cell>
          <cell r="E9">
            <v>-7.1000000000000004E-3</v>
          </cell>
        </row>
        <row r="10">
          <cell r="A10" t="str">
            <v>95-010 B</v>
          </cell>
          <cell r="B10">
            <v>35004</v>
          </cell>
          <cell r="C10">
            <v>8.2000000000000007E-3</v>
          </cell>
          <cell r="D10">
            <v>0</v>
          </cell>
          <cell r="E10">
            <v>8.2000000000000007E-3</v>
          </cell>
        </row>
        <row r="11">
          <cell r="A11" t="str">
            <v>95-010 C</v>
          </cell>
          <cell r="B11">
            <v>35034</v>
          </cell>
          <cell r="C11">
            <v>8.2000000000000007E-3</v>
          </cell>
          <cell r="D11">
            <v>0</v>
          </cell>
          <cell r="E11">
            <v>8.2000000000000007E-3</v>
          </cell>
        </row>
        <row r="12">
          <cell r="A12" t="str">
            <v>95-010 D</v>
          </cell>
          <cell r="B12">
            <v>35065</v>
          </cell>
          <cell r="C12">
            <v>8.2000000000000007E-3</v>
          </cell>
          <cell r="D12">
            <v>0</v>
          </cell>
          <cell r="E12">
            <v>8.2000000000000007E-3</v>
          </cell>
        </row>
        <row r="13">
          <cell r="A13" t="str">
            <v>95-010 E</v>
          </cell>
          <cell r="B13">
            <v>35096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95-010 F</v>
          </cell>
          <cell r="B14">
            <v>35125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95-010 G</v>
          </cell>
          <cell r="B15">
            <v>35156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95-010 H</v>
          </cell>
          <cell r="B16">
            <v>35186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95-010 I</v>
          </cell>
          <cell r="B17">
            <v>35217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95-010 J</v>
          </cell>
          <cell r="B18">
            <v>35247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95-010 K</v>
          </cell>
          <cell r="B19">
            <v>35278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95-010 L</v>
          </cell>
          <cell r="B20">
            <v>35309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95-010 M</v>
          </cell>
          <cell r="B21">
            <v>35339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95-010 N</v>
          </cell>
          <cell r="B22">
            <v>35370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>95-010 O</v>
          </cell>
          <cell r="B23">
            <v>35400</v>
          </cell>
          <cell r="C23">
            <v>0</v>
          </cell>
          <cell r="D23">
            <v>0</v>
          </cell>
          <cell r="E23">
            <v>0</v>
          </cell>
        </row>
        <row r="24">
          <cell r="A24" t="str">
            <v>95-010 P</v>
          </cell>
          <cell r="B24">
            <v>35431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95-010 Q</v>
          </cell>
          <cell r="B25">
            <v>35462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95-010 R</v>
          </cell>
          <cell r="B26">
            <v>35490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95-010 S</v>
          </cell>
          <cell r="B27">
            <v>35521</v>
          </cell>
          <cell r="C27">
            <v>0</v>
          </cell>
          <cell r="D27">
            <v>0</v>
          </cell>
          <cell r="E27">
            <v>0</v>
          </cell>
        </row>
        <row r="28">
          <cell r="A28" t="str">
            <v>95-010 T</v>
          </cell>
          <cell r="B28">
            <v>35551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95-010 U</v>
          </cell>
          <cell r="B29">
            <v>35582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>95-010 V</v>
          </cell>
          <cell r="B30">
            <v>35612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95-010 W</v>
          </cell>
          <cell r="B31">
            <v>35643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95-010 X</v>
          </cell>
          <cell r="B32">
            <v>35674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95-010 Y</v>
          </cell>
          <cell r="B33">
            <v>35704</v>
          </cell>
          <cell r="C33">
            <v>0</v>
          </cell>
          <cell r="D33">
            <v>0</v>
          </cell>
          <cell r="E33">
            <v>0</v>
          </cell>
        </row>
        <row r="34">
          <cell r="A34" t="str">
            <v>95-010 Z</v>
          </cell>
          <cell r="B34">
            <v>35735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95-010 AA</v>
          </cell>
          <cell r="B35">
            <v>35765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>95-010 BB</v>
          </cell>
          <cell r="B36">
            <v>35796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95-010 CC</v>
          </cell>
          <cell r="B37">
            <v>35827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95-010 DD</v>
          </cell>
          <cell r="B38">
            <v>35855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95-010 EE</v>
          </cell>
          <cell r="B39">
            <v>35886</v>
          </cell>
          <cell r="C39">
            <v>0</v>
          </cell>
          <cell r="D39">
            <v>0</v>
          </cell>
          <cell r="E39">
            <v>0</v>
          </cell>
        </row>
        <row r="40">
          <cell r="A40" t="str">
            <v>95-010 FF</v>
          </cell>
          <cell r="B40">
            <v>35916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95-010 GG</v>
          </cell>
          <cell r="B41">
            <v>35947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95-010 HH</v>
          </cell>
          <cell r="B42">
            <v>35977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95-010 II</v>
          </cell>
          <cell r="B43">
            <v>36008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95-010 JJ</v>
          </cell>
          <cell r="B44">
            <v>36039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95-010 KK</v>
          </cell>
          <cell r="B45">
            <v>36069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95-010 LL</v>
          </cell>
          <cell r="B46">
            <v>36100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95-010 MM</v>
          </cell>
          <cell r="B47">
            <v>36130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>95-010 NN</v>
          </cell>
          <cell r="B48">
            <v>36161</v>
          </cell>
          <cell r="C48">
            <v>0</v>
          </cell>
          <cell r="D48">
            <v>0</v>
          </cell>
          <cell r="E48">
            <v>0</v>
          </cell>
        </row>
        <row r="49">
          <cell r="A49" t="str">
            <v>95-010 OO</v>
          </cell>
          <cell r="B49">
            <v>36192</v>
          </cell>
          <cell r="C49">
            <v>0</v>
          </cell>
          <cell r="D49">
            <v>0</v>
          </cell>
          <cell r="E49">
            <v>0</v>
          </cell>
        </row>
        <row r="50">
          <cell r="A50" t="str">
            <v>95-010 PP</v>
          </cell>
          <cell r="B50">
            <v>36220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>95-010 QQ</v>
          </cell>
          <cell r="B51">
            <v>36251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>95-010 RR</v>
          </cell>
          <cell r="B52">
            <v>36281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95-010 SS</v>
          </cell>
          <cell r="B53">
            <v>36312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>95-010 TT</v>
          </cell>
          <cell r="B54">
            <v>36342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95-010 UU</v>
          </cell>
          <cell r="B55">
            <v>36373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95-010 VV</v>
          </cell>
          <cell r="B56">
            <v>36404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95-010 WW</v>
          </cell>
          <cell r="B57">
            <v>36434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95-010 XX</v>
          </cell>
          <cell r="B58">
            <v>36465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95-010 YY</v>
          </cell>
          <cell r="B59">
            <v>36495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99-070</v>
          </cell>
          <cell r="B60">
            <v>36526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99-070 A</v>
          </cell>
          <cell r="B61">
            <v>36557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1999-070 B</v>
          </cell>
          <cell r="B62">
            <v>36617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1999-070 C</v>
          </cell>
          <cell r="B63">
            <v>36647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1999-070 D</v>
          </cell>
          <cell r="B64">
            <v>36708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1999-070 E</v>
          </cell>
          <cell r="B65">
            <v>36739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1999-070 F</v>
          </cell>
          <cell r="B66">
            <v>36800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1999-070 G</v>
          </cell>
          <cell r="B67">
            <v>36831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1999-070 H</v>
          </cell>
          <cell r="B68">
            <v>36923</v>
          </cell>
          <cell r="C68">
            <v>0</v>
          </cell>
          <cell r="D68">
            <v>0</v>
          </cell>
          <cell r="E68">
            <v>0</v>
          </cell>
        </row>
        <row r="69">
          <cell r="A69" t="str">
            <v>1999-070 I</v>
          </cell>
          <cell r="B69">
            <v>36951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1999-070 J</v>
          </cell>
          <cell r="B70">
            <v>36982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1999-070 K</v>
          </cell>
          <cell r="B71">
            <v>37012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1999-070 L</v>
          </cell>
          <cell r="B72">
            <v>37043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1999-070 M</v>
          </cell>
          <cell r="B73">
            <v>37073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1999-070 N</v>
          </cell>
          <cell r="B74">
            <v>37104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1999-070 O</v>
          </cell>
          <cell r="B75">
            <v>37196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1999-070 P</v>
          </cell>
          <cell r="B76">
            <v>37288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2002-00113</v>
          </cell>
          <cell r="B77">
            <v>37377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2002-00251</v>
          </cell>
          <cell r="B78">
            <v>37469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2002-00359</v>
          </cell>
          <cell r="B79">
            <v>37561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2003-00002</v>
          </cell>
          <cell r="B80">
            <v>37653</v>
          </cell>
          <cell r="C80">
            <v>0</v>
          </cell>
          <cell r="D80">
            <v>0</v>
          </cell>
          <cell r="E80">
            <v>0</v>
          </cell>
        </row>
        <row r="81">
          <cell r="A81" t="str">
            <v>2003-00083</v>
          </cell>
          <cell r="B81">
            <v>37713</v>
          </cell>
          <cell r="C81">
            <v>0</v>
          </cell>
          <cell r="D81">
            <v>0</v>
          </cell>
          <cell r="E81">
            <v>0</v>
          </cell>
        </row>
        <row r="82">
          <cell r="A82" t="str">
            <v>2003-00126</v>
          </cell>
          <cell r="B82" t="str">
            <v>05/01/03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2003-00258</v>
          </cell>
          <cell r="B83">
            <v>37834</v>
          </cell>
          <cell r="C83">
            <v>0</v>
          </cell>
          <cell r="D83">
            <v>0</v>
          </cell>
          <cell r="E83">
            <v>0</v>
          </cell>
        </row>
        <row r="84">
          <cell r="A84" t="str">
            <v>2003-00377</v>
          </cell>
          <cell r="B84">
            <v>37926</v>
          </cell>
          <cell r="C84">
            <v>0</v>
          </cell>
          <cell r="D84">
            <v>0</v>
          </cell>
          <cell r="E84">
            <v>0</v>
          </cell>
        </row>
        <row r="85">
          <cell r="A85" t="str">
            <v>2003-00504</v>
          </cell>
          <cell r="B85">
            <v>38018</v>
          </cell>
          <cell r="C85">
            <v>0</v>
          </cell>
          <cell r="D85">
            <v>0</v>
          </cell>
          <cell r="E85">
            <v>0</v>
          </cell>
        </row>
        <row r="86">
          <cell r="A86" t="str">
            <v>2004-00122</v>
          </cell>
          <cell r="B86">
            <v>38108</v>
          </cell>
          <cell r="C86">
            <v>0</v>
          </cell>
          <cell r="D86">
            <v>0</v>
          </cell>
          <cell r="E86">
            <v>0</v>
          </cell>
        </row>
        <row r="87">
          <cell r="A87" t="str">
            <v>2004-00269</v>
          </cell>
          <cell r="B87">
            <v>38200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>2004-00398</v>
          </cell>
          <cell r="B88">
            <v>38384</v>
          </cell>
          <cell r="C88">
            <v>0</v>
          </cell>
          <cell r="D88">
            <v>0</v>
          </cell>
          <cell r="E88">
            <v>0</v>
          </cell>
        </row>
        <row r="89">
          <cell r="A89" t="str">
            <v>2005-00013</v>
          </cell>
          <cell r="B89">
            <v>38384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2005-00139</v>
          </cell>
          <cell r="B90">
            <v>38473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2005-00271</v>
          </cell>
          <cell r="B91">
            <v>38565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2005-00354</v>
          </cell>
          <cell r="B92">
            <v>38626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2005-00399</v>
          </cell>
          <cell r="B93">
            <v>38657</v>
          </cell>
          <cell r="C93">
            <v>0</v>
          </cell>
          <cell r="D93">
            <v>0</v>
          </cell>
          <cell r="E93">
            <v>0</v>
          </cell>
        </row>
        <row r="94">
          <cell r="A94" t="str">
            <v>2005-00552</v>
          </cell>
          <cell r="B94">
            <v>38749</v>
          </cell>
          <cell r="C94">
            <v>0</v>
          </cell>
          <cell r="D94">
            <v>0</v>
          </cell>
          <cell r="E94">
            <v>0</v>
          </cell>
        </row>
        <row r="95">
          <cell r="A95" t="str">
            <v>2006-00135</v>
          </cell>
          <cell r="B95">
            <v>38838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>2006-00324</v>
          </cell>
          <cell r="B96">
            <v>38838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2006-00428</v>
          </cell>
          <cell r="B97">
            <v>39022</v>
          </cell>
          <cell r="C97">
            <v>0</v>
          </cell>
          <cell r="D97">
            <v>0</v>
          </cell>
          <cell r="E97">
            <v>0</v>
          </cell>
        </row>
      </sheetData>
      <sheetData sheetId="47" refreshError="1"/>
      <sheetData sheetId="48" refreshError="1">
        <row r="8">
          <cell r="A8" t="str">
            <v>92-558 J</v>
          </cell>
          <cell r="B8">
            <v>34639</v>
          </cell>
          <cell r="C8">
            <v>-4.9500000000000002E-2</v>
          </cell>
          <cell r="D8">
            <v>-4.9500000000000002E-2</v>
          </cell>
          <cell r="E8">
            <v>-1.5300000000000001E-2</v>
          </cell>
          <cell r="K8" t="str">
            <v>92-558 J</v>
          </cell>
        </row>
        <row r="9">
          <cell r="A9" t="str">
            <v>92-558 K</v>
          </cell>
          <cell r="B9">
            <v>34669</v>
          </cell>
          <cell r="C9">
            <v>0</v>
          </cell>
          <cell r="D9">
            <v>0</v>
          </cell>
          <cell r="E9">
            <v>0</v>
          </cell>
          <cell r="K9" t="str">
            <v>92-558 K</v>
          </cell>
        </row>
        <row r="10">
          <cell r="A10" t="str">
            <v>92-558 L</v>
          </cell>
          <cell r="B10">
            <v>34700</v>
          </cell>
          <cell r="C10">
            <v>0</v>
          </cell>
          <cell r="D10">
            <v>0</v>
          </cell>
          <cell r="E10">
            <v>0</v>
          </cell>
          <cell r="K10" t="str">
            <v>92-558 L</v>
          </cell>
        </row>
        <row r="11">
          <cell r="A11" t="str">
            <v>92-558 M</v>
          </cell>
          <cell r="B11">
            <v>34731</v>
          </cell>
          <cell r="C11">
            <v>-9.11E-2</v>
          </cell>
          <cell r="D11">
            <v>-9.11E-2</v>
          </cell>
          <cell r="E11">
            <v>-3.6299999999999999E-2</v>
          </cell>
          <cell r="K11" t="str">
            <v>92-558 M</v>
          </cell>
        </row>
        <row r="12">
          <cell r="A12" t="str">
            <v>92-558 N</v>
          </cell>
          <cell r="B12">
            <v>34759</v>
          </cell>
          <cell r="C12">
            <v>0</v>
          </cell>
          <cell r="D12">
            <v>0</v>
          </cell>
          <cell r="E12">
            <v>0</v>
          </cell>
          <cell r="K12" t="str">
            <v>92-558 N</v>
          </cell>
        </row>
        <row r="13">
          <cell r="A13" t="str">
            <v>92-558 O</v>
          </cell>
          <cell r="B13">
            <v>34790</v>
          </cell>
          <cell r="C13">
            <v>-3.44E-2</v>
          </cell>
          <cell r="D13">
            <v>-3.44E-2</v>
          </cell>
          <cell r="E13">
            <v>-9.9000000000000008E-3</v>
          </cell>
          <cell r="K13" t="str">
            <v>92-558 O</v>
          </cell>
        </row>
        <row r="14">
          <cell r="A14" t="str">
            <v>92-558 P</v>
          </cell>
          <cell r="B14">
            <v>34820</v>
          </cell>
          <cell r="C14">
            <v>0</v>
          </cell>
          <cell r="D14">
            <v>0</v>
          </cell>
          <cell r="E14">
            <v>0</v>
          </cell>
          <cell r="K14" t="str">
            <v>92-558 P</v>
          </cell>
        </row>
        <row r="15">
          <cell r="A15" t="str">
            <v>92-558 Q</v>
          </cell>
          <cell r="B15">
            <v>34851</v>
          </cell>
          <cell r="C15">
            <v>0</v>
          </cell>
          <cell r="D15">
            <v>0</v>
          </cell>
          <cell r="E15">
            <v>0</v>
          </cell>
          <cell r="K15" t="str">
            <v>92-558 Q</v>
          </cell>
        </row>
        <row r="16">
          <cell r="A16" t="str">
            <v>92-558 R</v>
          </cell>
          <cell r="B16">
            <v>34881</v>
          </cell>
          <cell r="C16">
            <v>-5.5500000000000001E-2</v>
          </cell>
          <cell r="D16">
            <v>-5.5500000000000001E-2</v>
          </cell>
          <cell r="E16">
            <v>-5.5500000000000001E-2</v>
          </cell>
          <cell r="K16" t="str">
            <v>92-558 R</v>
          </cell>
        </row>
        <row r="17">
          <cell r="A17" t="str">
            <v>92-558 S</v>
          </cell>
          <cell r="B17">
            <v>34912</v>
          </cell>
          <cell r="C17">
            <v>0</v>
          </cell>
          <cell r="D17">
            <v>0</v>
          </cell>
          <cell r="E17">
            <v>0</v>
          </cell>
          <cell r="K17" t="str">
            <v>92-558 S</v>
          </cell>
        </row>
        <row r="18">
          <cell r="A18" t="str">
            <v>95-010</v>
          </cell>
          <cell r="B18">
            <v>34943</v>
          </cell>
          <cell r="C18">
            <v>-3.2300000000000002E-2</v>
          </cell>
          <cell r="D18">
            <v>-3.2300000000000002E-2</v>
          </cell>
          <cell r="E18">
            <v>-9.1999999999999998E-3</v>
          </cell>
          <cell r="K18" t="str">
            <v>95-010</v>
          </cell>
        </row>
        <row r="19">
          <cell r="A19" t="str">
            <v>95-010 A</v>
          </cell>
          <cell r="B19">
            <v>34999</v>
          </cell>
          <cell r="C19">
            <v>0</v>
          </cell>
          <cell r="D19">
            <v>0</v>
          </cell>
          <cell r="E19">
            <v>0</v>
          </cell>
          <cell r="G19">
            <v>-0.26279999999999998</v>
          </cell>
          <cell r="H19">
            <v>-0.26279999999999998</v>
          </cell>
          <cell r="I19">
            <v>-0.12619999999999998</v>
          </cell>
          <cell r="K19" t="str">
            <v>95-010 A</v>
          </cell>
        </row>
        <row r="20">
          <cell r="A20" t="str">
            <v>95-010 B</v>
          </cell>
          <cell r="B20">
            <v>35004</v>
          </cell>
          <cell r="C20">
            <v>0</v>
          </cell>
          <cell r="D20">
            <v>0</v>
          </cell>
          <cell r="E20">
            <v>0</v>
          </cell>
          <cell r="G20">
            <v>-0.21329999999999999</v>
          </cell>
          <cell r="H20">
            <v>-0.21329999999999999</v>
          </cell>
          <cell r="I20">
            <v>-0.1109</v>
          </cell>
          <cell r="K20" t="str">
            <v>95-010 B</v>
          </cell>
        </row>
        <row r="21">
          <cell r="A21" t="str">
            <v>95-010 C</v>
          </cell>
          <cell r="B21">
            <v>35034</v>
          </cell>
          <cell r="C21">
            <v>-2.7000000000000001E-3</v>
          </cell>
          <cell r="D21">
            <v>-2.7000000000000001E-3</v>
          </cell>
          <cell r="E21">
            <v>-2.2000000000000001E-3</v>
          </cell>
          <cell r="G21">
            <v>-0.216</v>
          </cell>
          <cell r="H21">
            <v>-0.216</v>
          </cell>
          <cell r="I21">
            <v>-0.11309999999999999</v>
          </cell>
          <cell r="K21" t="str">
            <v>95-010 C</v>
          </cell>
        </row>
        <row r="22">
          <cell r="A22" t="str">
            <v>95-010 D</v>
          </cell>
          <cell r="B22">
            <v>35065</v>
          </cell>
          <cell r="C22">
            <v>0</v>
          </cell>
          <cell r="D22">
            <v>0</v>
          </cell>
          <cell r="E22">
            <v>0</v>
          </cell>
          <cell r="G22">
            <v>-0.216</v>
          </cell>
          <cell r="H22">
            <v>-0.216</v>
          </cell>
          <cell r="I22">
            <v>-0.11309999999999999</v>
          </cell>
          <cell r="K22" t="str">
            <v>95-010 D</v>
          </cell>
        </row>
        <row r="23">
          <cell r="A23" t="str">
            <v>95-010 E</v>
          </cell>
          <cell r="B23">
            <v>35096</v>
          </cell>
          <cell r="C23">
            <v>0</v>
          </cell>
          <cell r="D23">
            <v>0</v>
          </cell>
          <cell r="E23">
            <v>0</v>
          </cell>
          <cell r="G23">
            <v>-0.1249</v>
          </cell>
          <cell r="H23">
            <v>-0.1249</v>
          </cell>
          <cell r="I23">
            <v>-7.6799999999999993E-2</v>
          </cell>
          <cell r="K23" t="str">
            <v>95-010 E</v>
          </cell>
        </row>
        <row r="24">
          <cell r="A24" t="str">
            <v>95-010 F</v>
          </cell>
          <cell r="B24">
            <v>35125</v>
          </cell>
          <cell r="C24">
            <v>0</v>
          </cell>
          <cell r="D24">
            <v>0</v>
          </cell>
          <cell r="E24">
            <v>0</v>
          </cell>
          <cell r="G24">
            <v>-0.1249</v>
          </cell>
          <cell r="H24">
            <v>-0.1249</v>
          </cell>
          <cell r="I24">
            <v>-7.6799999999999993E-2</v>
          </cell>
          <cell r="K24" t="str">
            <v>95-010 F</v>
          </cell>
        </row>
        <row r="25">
          <cell r="A25" t="str">
            <v>95-010 G</v>
          </cell>
          <cell r="B25">
            <v>35156</v>
          </cell>
          <cell r="C25">
            <v>0</v>
          </cell>
          <cell r="D25">
            <v>0</v>
          </cell>
          <cell r="E25">
            <v>0</v>
          </cell>
          <cell r="G25">
            <v>-9.0499999999999997E-2</v>
          </cell>
          <cell r="H25">
            <v>-9.0499999999999997E-2</v>
          </cell>
          <cell r="I25">
            <v>-6.6900000000000001E-2</v>
          </cell>
          <cell r="K25" t="str">
            <v>95-010 G</v>
          </cell>
        </row>
        <row r="26">
          <cell r="A26" t="str">
            <v>95-010 H</v>
          </cell>
          <cell r="B26">
            <v>35186</v>
          </cell>
          <cell r="C26">
            <v>0</v>
          </cell>
          <cell r="D26">
            <v>0</v>
          </cell>
          <cell r="E26">
            <v>0</v>
          </cell>
          <cell r="G26">
            <v>-9.0499999999999997E-2</v>
          </cell>
          <cell r="H26">
            <v>-9.0499999999999997E-2</v>
          </cell>
          <cell r="I26">
            <v>-6.6900000000000001E-2</v>
          </cell>
          <cell r="K26" t="str">
            <v>95-010 H</v>
          </cell>
        </row>
        <row r="27">
          <cell r="A27" t="str">
            <v>95-010 I</v>
          </cell>
          <cell r="B27">
            <v>35217</v>
          </cell>
          <cell r="C27">
            <v>-7.8399999999999997E-2</v>
          </cell>
          <cell r="D27">
            <v>-7.8399999999999997E-2</v>
          </cell>
          <cell r="E27">
            <v>-3.1099999999999999E-2</v>
          </cell>
          <cell r="G27">
            <v>-0.16889999999999999</v>
          </cell>
          <cell r="H27">
            <v>-0.16889999999999999</v>
          </cell>
          <cell r="I27">
            <v>-9.8000000000000004E-2</v>
          </cell>
          <cell r="K27" t="str">
            <v>95-010 I</v>
          </cell>
        </row>
        <row r="28">
          <cell r="A28" t="str">
            <v>95-010 J</v>
          </cell>
          <cell r="B28">
            <v>35247</v>
          </cell>
          <cell r="C28">
            <v>-3.8E-3</v>
          </cell>
          <cell r="D28">
            <v>-3.8E-3</v>
          </cell>
          <cell r="E28">
            <v>-2.0999999999999999E-3</v>
          </cell>
          <cell r="G28">
            <v>-0.1172</v>
          </cell>
          <cell r="H28">
            <v>-0.1172</v>
          </cell>
          <cell r="I28">
            <v>-4.4599999999999994E-2</v>
          </cell>
          <cell r="K28" t="str">
            <v>95-010 J</v>
          </cell>
        </row>
        <row r="29">
          <cell r="A29" t="str">
            <v>95-010 K</v>
          </cell>
          <cell r="B29">
            <v>35278</v>
          </cell>
          <cell r="C29">
            <v>0</v>
          </cell>
          <cell r="D29">
            <v>0</v>
          </cell>
          <cell r="E29">
            <v>0</v>
          </cell>
          <cell r="G29">
            <v>-0.1172</v>
          </cell>
          <cell r="H29">
            <v>-0.1172</v>
          </cell>
          <cell r="I29">
            <v>-4.4599999999999994E-2</v>
          </cell>
          <cell r="K29" t="str">
            <v>95-010 K</v>
          </cell>
        </row>
        <row r="30">
          <cell r="A30" t="str">
            <v>95-010 L</v>
          </cell>
          <cell r="B30">
            <v>35309</v>
          </cell>
          <cell r="C30">
            <v>0</v>
          </cell>
          <cell r="D30">
            <v>0</v>
          </cell>
          <cell r="E30">
            <v>0</v>
          </cell>
          <cell r="G30">
            <v>-8.4899999999999989E-2</v>
          </cell>
          <cell r="H30">
            <v>-8.4899999999999989E-2</v>
          </cell>
          <cell r="I30">
            <v>-3.5399999999999994E-2</v>
          </cell>
          <cell r="K30" t="str">
            <v>95-010 L</v>
          </cell>
        </row>
        <row r="31">
          <cell r="A31" t="str">
            <v>95-010 M</v>
          </cell>
          <cell r="B31">
            <v>35339</v>
          </cell>
          <cell r="C31">
            <v>0</v>
          </cell>
          <cell r="D31">
            <v>0</v>
          </cell>
          <cell r="E31">
            <v>0</v>
          </cell>
          <cell r="G31">
            <v>-8.4899999999999989E-2</v>
          </cell>
          <cell r="H31">
            <v>-8.4899999999999989E-2</v>
          </cell>
          <cell r="I31">
            <v>-3.5399999999999994E-2</v>
          </cell>
          <cell r="K31" t="str">
            <v>95-010 M</v>
          </cell>
        </row>
        <row r="32">
          <cell r="A32" t="str">
            <v>95-010 N</v>
          </cell>
          <cell r="B32">
            <v>35370</v>
          </cell>
          <cell r="C32">
            <v>6.6E-3</v>
          </cell>
          <cell r="D32">
            <v>6.6E-3</v>
          </cell>
          <cell r="E32">
            <v>6.6E-3</v>
          </cell>
          <cell r="G32">
            <v>-7.8299999999999995E-2</v>
          </cell>
          <cell r="H32">
            <v>-7.8299999999999995E-2</v>
          </cell>
          <cell r="I32">
            <v>-2.8799999999999992E-2</v>
          </cell>
          <cell r="K32" t="str">
            <v>95-010 N</v>
          </cell>
        </row>
        <row r="33">
          <cell r="A33" t="str">
            <v>95-010 O</v>
          </cell>
          <cell r="B33">
            <v>35400</v>
          </cell>
          <cell r="C33">
            <v>0</v>
          </cell>
          <cell r="D33">
            <v>0</v>
          </cell>
          <cell r="E33">
            <v>0</v>
          </cell>
          <cell r="G33">
            <v>-7.5600000000000001E-2</v>
          </cell>
          <cell r="H33">
            <v>-7.5600000000000001E-2</v>
          </cell>
          <cell r="I33">
            <v>-2.6599999999999999E-2</v>
          </cell>
          <cell r="K33" t="str">
            <v>95-010 O</v>
          </cell>
        </row>
        <row r="34">
          <cell r="A34" t="str">
            <v>95-010 P</v>
          </cell>
          <cell r="B34">
            <v>35431</v>
          </cell>
          <cell r="C34">
            <v>0</v>
          </cell>
          <cell r="D34">
            <v>0</v>
          </cell>
          <cell r="E34">
            <v>0</v>
          </cell>
          <cell r="G34">
            <v>-7.5600000000000001E-2</v>
          </cell>
          <cell r="H34">
            <v>-7.5600000000000001E-2</v>
          </cell>
          <cell r="I34">
            <v>-2.6599999999999999E-2</v>
          </cell>
          <cell r="K34" t="str">
            <v>95-010 P</v>
          </cell>
        </row>
        <row r="35">
          <cell r="A35" t="str">
            <v>95-010 Q</v>
          </cell>
          <cell r="B35">
            <v>35462</v>
          </cell>
          <cell r="C35">
            <v>0</v>
          </cell>
          <cell r="D35">
            <v>0</v>
          </cell>
          <cell r="E35">
            <v>0</v>
          </cell>
          <cell r="G35">
            <v>-7.5600000000000001E-2</v>
          </cell>
          <cell r="H35">
            <v>-7.5600000000000001E-2</v>
          </cell>
          <cell r="I35">
            <v>-2.6599999999999999E-2</v>
          </cell>
          <cell r="K35" t="str">
            <v>95-010 Q</v>
          </cell>
        </row>
        <row r="36">
          <cell r="A36" t="str">
            <v>95-010 R</v>
          </cell>
          <cell r="B36">
            <v>35490</v>
          </cell>
          <cell r="C36">
            <v>0</v>
          </cell>
          <cell r="D36">
            <v>0</v>
          </cell>
          <cell r="E36">
            <v>0</v>
          </cell>
          <cell r="G36">
            <v>-7.5600000000000001E-2</v>
          </cell>
          <cell r="H36">
            <v>-7.5600000000000001E-2</v>
          </cell>
          <cell r="I36">
            <v>-2.6599999999999999E-2</v>
          </cell>
          <cell r="K36" t="str">
            <v>95-010 R</v>
          </cell>
        </row>
        <row r="37">
          <cell r="A37" t="str">
            <v>95-010 S</v>
          </cell>
          <cell r="B37">
            <v>35521</v>
          </cell>
          <cell r="C37">
            <v>0</v>
          </cell>
          <cell r="D37">
            <v>0</v>
          </cell>
          <cell r="E37">
            <v>0</v>
          </cell>
          <cell r="G37">
            <v>-7.5600000000000001E-2</v>
          </cell>
          <cell r="H37">
            <v>-7.5600000000000001E-2</v>
          </cell>
          <cell r="I37">
            <v>-2.6599999999999999E-2</v>
          </cell>
          <cell r="K37" t="str">
            <v>95-010 S</v>
          </cell>
        </row>
        <row r="38">
          <cell r="A38" t="str">
            <v>95-010 T</v>
          </cell>
          <cell r="B38">
            <v>35551</v>
          </cell>
          <cell r="C38">
            <v>0</v>
          </cell>
          <cell r="D38">
            <v>0</v>
          </cell>
          <cell r="E38">
            <v>0</v>
          </cell>
          <cell r="G38">
            <v>-7.5600000000000001E-2</v>
          </cell>
          <cell r="H38">
            <v>-7.5600000000000001E-2</v>
          </cell>
          <cell r="I38">
            <v>-2.6599999999999999E-2</v>
          </cell>
          <cell r="K38" t="str">
            <v>95-010 T</v>
          </cell>
        </row>
        <row r="39">
          <cell r="A39" t="str">
            <v>95-010 U</v>
          </cell>
          <cell r="B39">
            <v>35582</v>
          </cell>
          <cell r="C39">
            <v>-5.1599999999999993E-2</v>
          </cell>
          <cell r="D39">
            <v>-5.1599999999999993E-2</v>
          </cell>
          <cell r="E39">
            <v>-1.6299999999999999E-2</v>
          </cell>
          <cell r="G39">
            <v>-4.8799999999999996E-2</v>
          </cell>
          <cell r="H39">
            <v>-4.8799999999999996E-2</v>
          </cell>
          <cell r="I39">
            <v>-1.1799999999999998E-2</v>
          </cell>
          <cell r="K39" t="str">
            <v>95-010 U</v>
          </cell>
        </row>
        <row r="40">
          <cell r="A40" t="str">
            <v>95-010 V</v>
          </cell>
          <cell r="B40">
            <v>35612</v>
          </cell>
          <cell r="C40">
            <v>-2.9999999999999997E-4</v>
          </cell>
          <cell r="D40">
            <v>-2.9999999999999997E-4</v>
          </cell>
          <cell r="E40">
            <v>-2.9999999999999997E-4</v>
          </cell>
          <cell r="G40">
            <v>-4.5299999999999993E-2</v>
          </cell>
          <cell r="H40">
            <v>-4.5299999999999993E-2</v>
          </cell>
          <cell r="I40">
            <v>-9.9999999999999985E-3</v>
          </cell>
          <cell r="K40" t="str">
            <v>95-010 V</v>
          </cell>
        </row>
        <row r="41">
          <cell r="A41" t="str">
            <v>95-010 W</v>
          </cell>
          <cell r="B41">
            <v>35643</v>
          </cell>
          <cell r="C41">
            <v>0</v>
          </cell>
          <cell r="D41">
            <v>0</v>
          </cell>
          <cell r="E41">
            <v>0</v>
          </cell>
          <cell r="G41">
            <v>-4.5299999999999993E-2</v>
          </cell>
          <cell r="H41">
            <v>-4.5299999999999993E-2</v>
          </cell>
          <cell r="I41">
            <v>-9.9999999999999985E-3</v>
          </cell>
          <cell r="K41" t="str">
            <v>95-010 W</v>
          </cell>
        </row>
        <row r="42">
          <cell r="A42" t="str">
            <v>95-010 X</v>
          </cell>
          <cell r="B42">
            <v>35674</v>
          </cell>
          <cell r="C42">
            <v>0</v>
          </cell>
          <cell r="D42">
            <v>0</v>
          </cell>
          <cell r="E42">
            <v>0</v>
          </cell>
          <cell r="G42">
            <v>-4.5299999999999993E-2</v>
          </cell>
          <cell r="H42">
            <v>-4.5299999999999993E-2</v>
          </cell>
          <cell r="I42">
            <v>-9.9999999999999985E-3</v>
          </cell>
          <cell r="K42" t="str">
            <v>95-010 X</v>
          </cell>
        </row>
        <row r="43">
          <cell r="A43" t="str">
            <v>95-010 Y</v>
          </cell>
          <cell r="B43">
            <v>35704</v>
          </cell>
          <cell r="C43">
            <v>0</v>
          </cell>
          <cell r="D43">
            <v>0</v>
          </cell>
          <cell r="E43">
            <v>0</v>
          </cell>
          <cell r="G43">
            <v>-4.5299999999999993E-2</v>
          </cell>
          <cell r="H43">
            <v>-4.5299999999999993E-2</v>
          </cell>
          <cell r="I43">
            <v>-9.9999999999999985E-3</v>
          </cell>
          <cell r="K43" t="str">
            <v>95-010 Y</v>
          </cell>
        </row>
        <row r="44">
          <cell r="A44" t="str">
            <v>95-010 Z</v>
          </cell>
          <cell r="B44">
            <v>35735</v>
          </cell>
          <cell r="C44">
            <v>0</v>
          </cell>
          <cell r="D44">
            <v>0</v>
          </cell>
          <cell r="E44">
            <v>0</v>
          </cell>
          <cell r="G44">
            <v>-5.1899999999999995E-2</v>
          </cell>
          <cell r="H44">
            <v>-5.1899999999999995E-2</v>
          </cell>
          <cell r="I44">
            <v>-1.66E-2</v>
          </cell>
          <cell r="K44" t="str">
            <v>95-010 Z</v>
          </cell>
        </row>
        <row r="45">
          <cell r="A45" t="str">
            <v>95-010 AA</v>
          </cell>
          <cell r="B45">
            <v>35765</v>
          </cell>
          <cell r="C45">
            <v>0</v>
          </cell>
          <cell r="D45">
            <v>0</v>
          </cell>
          <cell r="E45">
            <v>0</v>
          </cell>
          <cell r="G45">
            <v>-5.1899999999999995E-2</v>
          </cell>
          <cell r="H45">
            <v>-5.1899999999999995E-2</v>
          </cell>
          <cell r="I45">
            <v>-1.66E-2</v>
          </cell>
          <cell r="K45" t="str">
            <v>95-010 AA</v>
          </cell>
        </row>
        <row r="46">
          <cell r="A46" t="str">
            <v>95-010 BB</v>
          </cell>
          <cell r="B46">
            <v>35796</v>
          </cell>
          <cell r="C46">
            <v>0</v>
          </cell>
          <cell r="D46">
            <v>0</v>
          </cell>
          <cell r="E46">
            <v>0</v>
          </cell>
          <cell r="G46">
            <v>-5.1899999999999995E-2</v>
          </cell>
          <cell r="H46">
            <v>-5.1899999999999995E-2</v>
          </cell>
          <cell r="I46">
            <v>-1.66E-2</v>
          </cell>
          <cell r="K46" t="str">
            <v>95-010 BB</v>
          </cell>
        </row>
        <row r="47">
          <cell r="A47" t="str">
            <v>95-010 CC</v>
          </cell>
          <cell r="B47">
            <v>35827</v>
          </cell>
          <cell r="C47">
            <v>-1.6000000000000001E-3</v>
          </cell>
          <cell r="D47">
            <v>-1.6000000000000001E-3</v>
          </cell>
          <cell r="E47">
            <v>-1.6000000000000001E-3</v>
          </cell>
          <cell r="G47">
            <v>-5.3499999999999992E-2</v>
          </cell>
          <cell r="H47">
            <v>-5.3499999999999992E-2</v>
          </cell>
          <cell r="I47">
            <v>-1.8200000000000001E-2</v>
          </cell>
          <cell r="K47" t="str">
            <v>95-010 CC</v>
          </cell>
        </row>
        <row r="48">
          <cell r="A48" t="str">
            <v>95-010 DD</v>
          </cell>
          <cell r="B48">
            <v>35855</v>
          </cell>
          <cell r="C48">
            <v>0</v>
          </cell>
          <cell r="D48">
            <v>0</v>
          </cell>
          <cell r="E48">
            <v>0</v>
          </cell>
          <cell r="G48">
            <v>-5.3499999999999992E-2</v>
          </cell>
          <cell r="H48">
            <v>-5.3499999999999992E-2</v>
          </cell>
          <cell r="I48">
            <v>-1.8200000000000001E-2</v>
          </cell>
          <cell r="K48" t="str">
            <v>95-010 DD</v>
          </cell>
        </row>
        <row r="49">
          <cell r="A49" t="str">
            <v>95-010 EE</v>
          </cell>
          <cell r="B49">
            <v>35886</v>
          </cell>
          <cell r="C49">
            <v>0</v>
          </cell>
          <cell r="D49">
            <v>0</v>
          </cell>
          <cell r="E49">
            <v>0</v>
          </cell>
          <cell r="G49">
            <v>-5.3499999999999992E-2</v>
          </cell>
          <cell r="H49">
            <v>-5.3499999999999992E-2</v>
          </cell>
          <cell r="I49">
            <v>-1.8200000000000001E-2</v>
          </cell>
          <cell r="K49" t="str">
            <v>95-010 EE</v>
          </cell>
        </row>
        <row r="50">
          <cell r="A50" t="str">
            <v>95-010 FF</v>
          </cell>
          <cell r="B50">
            <v>35916</v>
          </cell>
          <cell r="C50">
            <v>0</v>
          </cell>
          <cell r="D50">
            <v>0</v>
          </cell>
          <cell r="E50">
            <v>0</v>
          </cell>
          <cell r="G50">
            <v>-5.3499999999999992E-2</v>
          </cell>
          <cell r="H50">
            <v>-5.3499999999999992E-2</v>
          </cell>
          <cell r="I50">
            <v>-1.8200000000000001E-2</v>
          </cell>
          <cell r="K50" t="str">
            <v>95-010 FF</v>
          </cell>
        </row>
        <row r="51">
          <cell r="A51" t="str">
            <v>95-010 GG</v>
          </cell>
          <cell r="B51">
            <v>35947</v>
          </cell>
          <cell r="C51">
            <v>0</v>
          </cell>
          <cell r="D51">
            <v>0</v>
          </cell>
          <cell r="E51">
            <v>0</v>
          </cell>
          <cell r="G51">
            <v>-1.9E-3</v>
          </cell>
          <cell r="H51">
            <v>-1.9E-3</v>
          </cell>
          <cell r="I51">
            <v>-1.9E-3</v>
          </cell>
          <cell r="K51" t="str">
            <v>95-010 GG</v>
          </cell>
        </row>
        <row r="52">
          <cell r="A52" t="str">
            <v>95-010 HH</v>
          </cell>
          <cell r="B52">
            <v>35977</v>
          </cell>
          <cell r="C52">
            <v>-9.4999999999999998E-3</v>
          </cell>
          <cell r="D52">
            <v>-9.4999999999999998E-3</v>
          </cell>
          <cell r="E52">
            <v>-7.3000000000000001E-3</v>
          </cell>
          <cell r="G52">
            <v>-1.11E-2</v>
          </cell>
          <cell r="H52">
            <v>-1.11E-2</v>
          </cell>
          <cell r="I52">
            <v>-8.8999999999999999E-3</v>
          </cell>
          <cell r="K52" t="str">
            <v>95-010 HH</v>
          </cell>
        </row>
        <row r="53">
          <cell r="A53" t="str">
            <v>95-010 II</v>
          </cell>
          <cell r="B53">
            <v>36008</v>
          </cell>
          <cell r="C53">
            <v>0</v>
          </cell>
          <cell r="D53">
            <v>0</v>
          </cell>
          <cell r="E53">
            <v>0</v>
          </cell>
          <cell r="G53">
            <v>-1.11E-2</v>
          </cell>
          <cell r="H53">
            <v>-1.11E-2</v>
          </cell>
          <cell r="I53">
            <v>-8.8999999999999999E-3</v>
          </cell>
          <cell r="K53" t="str">
            <v>95-010 II</v>
          </cell>
        </row>
        <row r="54">
          <cell r="A54" t="str">
            <v>95-010 JJ</v>
          </cell>
          <cell r="B54">
            <v>36039</v>
          </cell>
          <cell r="C54">
            <v>0</v>
          </cell>
          <cell r="D54">
            <v>0</v>
          </cell>
          <cell r="E54">
            <v>0</v>
          </cell>
          <cell r="G54">
            <v>-1.11E-2</v>
          </cell>
          <cell r="H54">
            <v>-1.11E-2</v>
          </cell>
          <cell r="I54">
            <v>-8.8999999999999999E-3</v>
          </cell>
          <cell r="K54" t="str">
            <v>95-010 JJ</v>
          </cell>
        </row>
        <row r="55">
          <cell r="A55" t="str">
            <v>95-010 KK</v>
          </cell>
          <cell r="B55">
            <v>36069</v>
          </cell>
          <cell r="C55">
            <v>-1.2999999999999999E-2</v>
          </cell>
          <cell r="D55">
            <v>-1.2999999999999999E-2</v>
          </cell>
          <cell r="E55">
            <v>-1.2999999999999999E-2</v>
          </cell>
          <cell r="G55">
            <v>-2.41E-2</v>
          </cell>
          <cell r="H55">
            <v>-2.41E-2</v>
          </cell>
          <cell r="I55">
            <v>-2.1899999999999999E-2</v>
          </cell>
          <cell r="K55" t="str">
            <v>95-010 KK</v>
          </cell>
        </row>
        <row r="56">
          <cell r="A56" t="str">
            <v>95-010 LL</v>
          </cell>
          <cell r="B56">
            <v>36100</v>
          </cell>
          <cell r="C56">
            <v>0</v>
          </cell>
          <cell r="D56">
            <v>0</v>
          </cell>
          <cell r="E56">
            <v>0</v>
          </cell>
          <cell r="G56">
            <v>-2.41E-2</v>
          </cell>
          <cell r="H56">
            <v>-2.41E-2</v>
          </cell>
          <cell r="I56">
            <v>-2.1899999999999999E-2</v>
          </cell>
          <cell r="K56" t="str">
            <v>95-010 LL</v>
          </cell>
        </row>
        <row r="57">
          <cell r="A57" t="str">
            <v>95-010 MM</v>
          </cell>
          <cell r="B57">
            <v>36130</v>
          </cell>
          <cell r="C57">
            <v>0</v>
          </cell>
          <cell r="D57">
            <v>0</v>
          </cell>
          <cell r="E57">
            <v>0</v>
          </cell>
          <cell r="G57">
            <v>-2.41E-2</v>
          </cell>
          <cell r="H57">
            <v>-2.41E-2</v>
          </cell>
          <cell r="I57">
            <v>-2.1899999999999999E-2</v>
          </cell>
          <cell r="K57" t="str">
            <v>95-010 MM</v>
          </cell>
        </row>
        <row r="58">
          <cell r="A58" t="str">
            <v>95-010 NN</v>
          </cell>
          <cell r="B58">
            <v>36161</v>
          </cell>
          <cell r="C58">
            <v>0</v>
          </cell>
          <cell r="D58">
            <v>0</v>
          </cell>
          <cell r="E58">
            <v>0</v>
          </cell>
          <cell r="G58">
            <v>-2.41E-2</v>
          </cell>
          <cell r="H58">
            <v>-2.41E-2</v>
          </cell>
          <cell r="I58">
            <v>-2.1899999999999999E-2</v>
          </cell>
          <cell r="K58" t="str">
            <v>95-010 NN</v>
          </cell>
        </row>
        <row r="59">
          <cell r="A59" t="str">
            <v>95-010 OO</v>
          </cell>
          <cell r="B59">
            <v>36192</v>
          </cell>
          <cell r="C59">
            <v>0</v>
          </cell>
          <cell r="D59">
            <v>0</v>
          </cell>
          <cell r="E59">
            <v>0</v>
          </cell>
          <cell r="G59">
            <v>-2.2499999999999999E-2</v>
          </cell>
          <cell r="H59">
            <v>-2.2499999999999999E-2</v>
          </cell>
          <cell r="I59">
            <v>-2.0299999999999999E-2</v>
          </cell>
          <cell r="K59" t="str">
            <v>95-010 OO</v>
          </cell>
        </row>
        <row r="60">
          <cell r="A60" t="str">
            <v>95-010 PP</v>
          </cell>
          <cell r="B60">
            <v>36220</v>
          </cell>
          <cell r="C60">
            <v>0</v>
          </cell>
          <cell r="D60">
            <v>0</v>
          </cell>
          <cell r="E60">
            <v>0</v>
          </cell>
          <cell r="G60">
            <v>-2.2499999999999999E-2</v>
          </cell>
          <cell r="H60">
            <v>-2.2499999999999999E-2</v>
          </cell>
          <cell r="I60">
            <v>-2.0299999999999999E-2</v>
          </cell>
          <cell r="K60" t="str">
            <v>95-010 PP</v>
          </cell>
        </row>
        <row r="61">
          <cell r="A61" t="str">
            <v>95-010 QQ</v>
          </cell>
          <cell r="B61">
            <v>36251</v>
          </cell>
          <cell r="C61">
            <v>-4.2900000000000001E-2</v>
          </cell>
          <cell r="D61">
            <v>-4.2900000000000001E-2</v>
          </cell>
          <cell r="E61">
            <v>-1.2700000000000001E-2</v>
          </cell>
          <cell r="G61">
            <v>-6.54E-2</v>
          </cell>
          <cell r="H61">
            <v>-6.54E-2</v>
          </cell>
          <cell r="I61">
            <v>-3.3000000000000002E-2</v>
          </cell>
          <cell r="K61" t="str">
            <v>95-010 QQ</v>
          </cell>
        </row>
        <row r="62">
          <cell r="A62" t="str">
            <v>95-010 RR</v>
          </cell>
          <cell r="B62">
            <v>36281</v>
          </cell>
          <cell r="C62">
            <v>0</v>
          </cell>
          <cell r="D62">
            <v>0</v>
          </cell>
          <cell r="E62">
            <v>0</v>
          </cell>
          <cell r="G62">
            <v>-6.54E-2</v>
          </cell>
          <cell r="H62">
            <v>-6.54E-2</v>
          </cell>
          <cell r="I62">
            <v>-3.3000000000000002E-2</v>
          </cell>
          <cell r="K62" t="str">
            <v>95-010 RR</v>
          </cell>
        </row>
        <row r="63">
          <cell r="A63" t="str">
            <v>95-010 SS</v>
          </cell>
          <cell r="B63">
            <v>36312</v>
          </cell>
          <cell r="C63">
            <v>0</v>
          </cell>
          <cell r="D63">
            <v>0</v>
          </cell>
          <cell r="E63">
            <v>0</v>
          </cell>
          <cell r="G63">
            <v>-6.54E-2</v>
          </cell>
          <cell r="H63">
            <v>-6.54E-2</v>
          </cell>
          <cell r="I63">
            <v>-3.3000000000000002E-2</v>
          </cell>
          <cell r="K63" t="str">
            <v>95-010 SS</v>
          </cell>
        </row>
        <row r="64">
          <cell r="A64" t="str">
            <v>95-010 TT</v>
          </cell>
          <cell r="B64">
            <v>36342</v>
          </cell>
          <cell r="C64">
            <v>0</v>
          </cell>
          <cell r="D64">
            <v>0</v>
          </cell>
          <cell r="E64">
            <v>0</v>
          </cell>
          <cell r="G64">
            <v>-5.5899999999999998E-2</v>
          </cell>
          <cell r="H64">
            <v>-5.5899999999999998E-2</v>
          </cell>
          <cell r="I64">
            <v>-2.5700000000000001E-2</v>
          </cell>
          <cell r="K64" t="str">
            <v>95-010 TT</v>
          </cell>
        </row>
        <row r="65">
          <cell r="A65" t="str">
            <v>95-010 UU</v>
          </cell>
          <cell r="B65">
            <v>36373</v>
          </cell>
          <cell r="C65">
            <v>0</v>
          </cell>
          <cell r="D65">
            <v>0</v>
          </cell>
          <cell r="E65">
            <v>0</v>
          </cell>
          <cell r="G65">
            <v>-5.5899999999999998E-2</v>
          </cell>
          <cell r="H65">
            <v>-5.5899999999999998E-2</v>
          </cell>
          <cell r="I65">
            <v>-2.5700000000000001E-2</v>
          </cell>
          <cell r="K65" t="str">
            <v>95-010 UU</v>
          </cell>
        </row>
        <row r="66">
          <cell r="A66" t="str">
            <v>95-010 VV</v>
          </cell>
          <cell r="B66">
            <v>36404</v>
          </cell>
          <cell r="C66">
            <v>0</v>
          </cell>
          <cell r="D66">
            <v>0</v>
          </cell>
          <cell r="E66">
            <v>0</v>
          </cell>
          <cell r="G66">
            <v>-5.5899999999999998E-2</v>
          </cell>
          <cell r="H66">
            <v>-5.5899999999999998E-2</v>
          </cell>
          <cell r="I66">
            <v>-2.5700000000000001E-2</v>
          </cell>
          <cell r="K66" t="str">
            <v>95-010 VV</v>
          </cell>
        </row>
        <row r="67">
          <cell r="A67" t="str">
            <v>95-010 WW</v>
          </cell>
          <cell r="B67">
            <v>36434</v>
          </cell>
          <cell r="C67">
            <v>-2.3E-3</v>
          </cell>
          <cell r="D67">
            <v>-2.3E-3</v>
          </cell>
          <cell r="E67">
            <v>-2.3E-3</v>
          </cell>
          <cell r="G67">
            <v>-4.5200000000000004E-2</v>
          </cell>
          <cell r="H67">
            <v>-4.5200000000000004E-2</v>
          </cell>
          <cell r="I67">
            <v>-1.5000000000000001E-2</v>
          </cell>
          <cell r="K67" t="str">
            <v>95-010 WW</v>
          </cell>
        </row>
        <row r="68">
          <cell r="A68" t="str">
            <v>95-010 XX</v>
          </cell>
          <cell r="B68">
            <v>36465</v>
          </cell>
          <cell r="C68">
            <v>0</v>
          </cell>
          <cell r="D68">
            <v>0</v>
          </cell>
          <cell r="E68">
            <v>0</v>
          </cell>
          <cell r="G68">
            <v>-4.5200000000000004E-2</v>
          </cell>
          <cell r="H68">
            <v>-4.5200000000000004E-2</v>
          </cell>
          <cell r="I68">
            <v>-1.5000000000000001E-2</v>
          </cell>
          <cell r="K68" t="str">
            <v>95-010 XX</v>
          </cell>
        </row>
        <row r="69">
          <cell r="A69" t="str">
            <v>95-010 YY</v>
          </cell>
          <cell r="B69">
            <v>36495</v>
          </cell>
          <cell r="C69">
            <v>0</v>
          </cell>
          <cell r="D69">
            <v>0</v>
          </cell>
          <cell r="E69">
            <v>0</v>
          </cell>
          <cell r="G69">
            <v>-4.5200000000000004E-2</v>
          </cell>
          <cell r="H69">
            <v>-4.5200000000000004E-2</v>
          </cell>
          <cell r="I69">
            <v>-1.5000000000000001E-2</v>
          </cell>
          <cell r="K69" t="str">
            <v>95-010 YY</v>
          </cell>
        </row>
        <row r="70">
          <cell r="A70" t="str">
            <v>99-070</v>
          </cell>
          <cell r="B70">
            <v>36526</v>
          </cell>
          <cell r="C70">
            <v>-2.8E-3</v>
          </cell>
          <cell r="D70">
            <v>-2.8E-3</v>
          </cell>
          <cell r="E70">
            <v>-2.8E-3</v>
          </cell>
          <cell r="G70">
            <v>-4.8000000000000001E-2</v>
          </cell>
          <cell r="H70">
            <v>-4.8000000000000001E-2</v>
          </cell>
          <cell r="I70">
            <v>-1.78E-2</v>
          </cell>
          <cell r="K70" t="str">
            <v>99-070</v>
          </cell>
        </row>
        <row r="71">
          <cell r="A71" t="str">
            <v>99-070 A</v>
          </cell>
          <cell r="B71">
            <v>36557</v>
          </cell>
          <cell r="C71">
            <v>0</v>
          </cell>
          <cell r="D71">
            <v>0</v>
          </cell>
          <cell r="E71">
            <v>0</v>
          </cell>
          <cell r="G71">
            <v>-4.8000000000000001E-2</v>
          </cell>
          <cell r="H71">
            <v>-4.8000000000000001E-2</v>
          </cell>
          <cell r="I71">
            <v>-1.78E-2</v>
          </cell>
          <cell r="K71" t="str">
            <v>99-070 A</v>
          </cell>
        </row>
        <row r="72">
          <cell r="A72" t="str">
            <v>99-070 A</v>
          </cell>
          <cell r="B72">
            <v>36586</v>
          </cell>
          <cell r="C72">
            <v>0</v>
          </cell>
          <cell r="D72">
            <v>0</v>
          </cell>
          <cell r="E72">
            <v>0</v>
          </cell>
          <cell r="G72">
            <v>-4.8000000000000001E-2</v>
          </cell>
          <cell r="H72">
            <v>-4.8000000000000001E-2</v>
          </cell>
          <cell r="I72">
            <v>-1.78E-2</v>
          </cell>
          <cell r="K72" t="str">
            <v>99-070 A</v>
          </cell>
        </row>
        <row r="73">
          <cell r="A73" t="str">
            <v>1999-070 B</v>
          </cell>
          <cell r="B73">
            <v>36617</v>
          </cell>
          <cell r="C73">
            <v>0</v>
          </cell>
          <cell r="D73">
            <v>0</v>
          </cell>
          <cell r="E73">
            <v>0</v>
          </cell>
          <cell r="G73">
            <v>-5.1000000000000004E-3</v>
          </cell>
          <cell r="H73">
            <v>-5.1000000000000004E-3</v>
          </cell>
          <cell r="I73">
            <v>-5.1000000000000004E-3</v>
          </cell>
          <cell r="K73" t="str">
            <v>1999-070 B</v>
          </cell>
        </row>
        <row r="74">
          <cell r="A74" t="str">
            <v>1999-070 C</v>
          </cell>
          <cell r="B74">
            <v>36647</v>
          </cell>
          <cell r="C74">
            <v>0</v>
          </cell>
          <cell r="D74">
            <v>0</v>
          </cell>
          <cell r="E74">
            <v>0</v>
          </cell>
          <cell r="G74">
            <v>-5.1000000000000004E-3</v>
          </cell>
          <cell r="H74">
            <v>-5.1000000000000004E-3</v>
          </cell>
          <cell r="I74">
            <v>-5.1000000000000004E-3</v>
          </cell>
          <cell r="K74" t="str">
            <v>1999-070 C</v>
          </cell>
        </row>
        <row r="75">
          <cell r="A75" t="str">
            <v>1999-070 C</v>
          </cell>
          <cell r="B75">
            <v>36678</v>
          </cell>
          <cell r="C75">
            <v>0</v>
          </cell>
          <cell r="D75">
            <v>0</v>
          </cell>
          <cell r="E75">
            <v>0</v>
          </cell>
          <cell r="G75">
            <v>-5.1000000000000004E-3</v>
          </cell>
          <cell r="H75">
            <v>-5.1000000000000004E-3</v>
          </cell>
          <cell r="I75">
            <v>-5.1000000000000004E-3</v>
          </cell>
          <cell r="K75" t="str">
            <v>1999-070 C</v>
          </cell>
        </row>
        <row r="76">
          <cell r="A76" t="str">
            <v>1999-070 D</v>
          </cell>
          <cell r="B76">
            <v>36708</v>
          </cell>
          <cell r="C76">
            <v>0</v>
          </cell>
          <cell r="D76">
            <v>0</v>
          </cell>
          <cell r="E76">
            <v>0</v>
          </cell>
          <cell r="G76">
            <v>-5.1000000000000004E-3</v>
          </cell>
          <cell r="H76">
            <v>-5.1000000000000004E-3</v>
          </cell>
          <cell r="I76">
            <v>-5.1000000000000004E-3</v>
          </cell>
          <cell r="K76" t="str">
            <v>1999-070 D</v>
          </cell>
        </row>
        <row r="77">
          <cell r="A77" t="str">
            <v>1999-070 E</v>
          </cell>
          <cell r="B77">
            <v>36739</v>
          </cell>
          <cell r="C77">
            <v>-1.17E-2</v>
          </cell>
          <cell r="D77">
            <v>-1.17E-2</v>
          </cell>
          <cell r="E77">
            <v>-1.17E-2</v>
          </cell>
          <cell r="G77">
            <v>-1.6800000000000002E-2</v>
          </cell>
          <cell r="H77">
            <v>-1.6800000000000002E-2</v>
          </cell>
          <cell r="I77">
            <v>-1.6800000000000002E-2</v>
          </cell>
          <cell r="K77" t="str">
            <v>1999-070 E</v>
          </cell>
        </row>
        <row r="78">
          <cell r="A78" t="str">
            <v>1999-070 E*</v>
          </cell>
          <cell r="B78">
            <v>36770</v>
          </cell>
          <cell r="C78">
            <v>0</v>
          </cell>
          <cell r="D78">
            <v>0</v>
          </cell>
          <cell r="E78">
            <v>0</v>
          </cell>
          <cell r="G78">
            <v>-1.6800000000000002E-2</v>
          </cell>
          <cell r="H78">
            <v>-1.6800000000000002E-2</v>
          </cell>
          <cell r="I78">
            <v>-1.6800000000000002E-2</v>
          </cell>
          <cell r="K78" t="str">
            <v>1999-070 E*</v>
          </cell>
        </row>
        <row r="79">
          <cell r="A79" t="str">
            <v>1999-070 F</v>
          </cell>
          <cell r="B79">
            <v>36800</v>
          </cell>
          <cell r="C79">
            <v>0</v>
          </cell>
          <cell r="D79">
            <v>0</v>
          </cell>
          <cell r="E79">
            <v>0</v>
          </cell>
          <cell r="G79">
            <v>-1.4500000000000001E-2</v>
          </cell>
          <cell r="H79">
            <v>-1.4500000000000001E-2</v>
          </cell>
          <cell r="I79">
            <v>-1.4500000000000001E-2</v>
          </cell>
          <cell r="K79" t="str">
            <v>1999-070 F</v>
          </cell>
        </row>
        <row r="80">
          <cell r="A80" t="str">
            <v>1999-070 G</v>
          </cell>
          <cell r="B80">
            <v>36831</v>
          </cell>
          <cell r="C80">
            <v>0</v>
          </cell>
          <cell r="D80">
            <v>0</v>
          </cell>
          <cell r="E80">
            <v>0</v>
          </cell>
          <cell r="G80">
            <v>-1.4500000000000001E-2</v>
          </cell>
          <cell r="H80">
            <v>-1.4500000000000001E-2</v>
          </cell>
          <cell r="I80">
            <v>-1.4500000000000001E-2</v>
          </cell>
          <cell r="K80" t="str">
            <v>1999-070 G</v>
          </cell>
        </row>
        <row r="81">
          <cell r="A81" t="str">
            <v>1999-070 G*</v>
          </cell>
          <cell r="B81">
            <v>36861</v>
          </cell>
          <cell r="C81">
            <v>0</v>
          </cell>
          <cell r="D81">
            <v>0</v>
          </cell>
          <cell r="E81">
            <v>0</v>
          </cell>
          <cell r="G81">
            <v>-1.4500000000000001E-2</v>
          </cell>
          <cell r="H81">
            <v>-1.4500000000000001E-2</v>
          </cell>
          <cell r="I81">
            <v>-1.4500000000000001E-2</v>
          </cell>
          <cell r="K81" t="str">
            <v>1999-070 G*</v>
          </cell>
        </row>
        <row r="82">
          <cell r="A82" t="str">
            <v>1999-070 G*</v>
          </cell>
          <cell r="B82">
            <v>36892</v>
          </cell>
          <cell r="C82">
            <v>0</v>
          </cell>
          <cell r="D82">
            <v>0</v>
          </cell>
          <cell r="E82">
            <v>0</v>
          </cell>
          <cell r="G82">
            <v>-1.17E-2</v>
          </cell>
          <cell r="H82">
            <v>-1.17E-2</v>
          </cell>
          <cell r="I82">
            <v>-1.17E-2</v>
          </cell>
          <cell r="K82" t="str">
            <v>1999-070 G*</v>
          </cell>
        </row>
        <row r="83">
          <cell r="A83" t="str">
            <v>1999-070 H</v>
          </cell>
          <cell r="B83">
            <v>36923</v>
          </cell>
          <cell r="C83">
            <v>0</v>
          </cell>
          <cell r="D83">
            <v>0</v>
          </cell>
          <cell r="E83">
            <v>0</v>
          </cell>
          <cell r="G83">
            <v>-1.17E-2</v>
          </cell>
          <cell r="H83">
            <v>-1.17E-2</v>
          </cell>
          <cell r="I83">
            <v>-1.17E-2</v>
          </cell>
          <cell r="K83" t="str">
            <v>1999-070 H</v>
          </cell>
        </row>
        <row r="84">
          <cell r="A84" t="str">
            <v>1999-070 I</v>
          </cell>
          <cell r="B84">
            <v>36951</v>
          </cell>
          <cell r="C84">
            <v>0</v>
          </cell>
          <cell r="D84">
            <v>0</v>
          </cell>
          <cell r="E84">
            <v>0</v>
          </cell>
          <cell r="G84">
            <v>-1.17E-2</v>
          </cell>
          <cell r="H84">
            <v>-1.17E-2</v>
          </cell>
          <cell r="I84">
            <v>-1.17E-2</v>
          </cell>
          <cell r="K84" t="str">
            <v>1999-070 I</v>
          </cell>
        </row>
        <row r="85">
          <cell r="A85" t="str">
            <v>1999-070 J</v>
          </cell>
          <cell r="B85">
            <v>36982</v>
          </cell>
          <cell r="C85">
            <v>0</v>
          </cell>
          <cell r="D85">
            <v>0</v>
          </cell>
          <cell r="E85">
            <v>0</v>
          </cell>
          <cell r="G85">
            <v>-1.17E-2</v>
          </cell>
          <cell r="H85">
            <v>-1.17E-2</v>
          </cell>
          <cell r="I85">
            <v>-1.17E-2</v>
          </cell>
          <cell r="K85" t="str">
            <v>1999-070 J</v>
          </cell>
        </row>
        <row r="86">
          <cell r="A86" t="str">
            <v>1999-070 K</v>
          </cell>
          <cell r="B86">
            <v>37012</v>
          </cell>
          <cell r="C86">
            <v>-5.0000000000000001E-4</v>
          </cell>
          <cell r="D86">
            <v>-5.0000000000000001E-4</v>
          </cell>
          <cell r="E86">
            <v>-5.0000000000000001E-4</v>
          </cell>
          <cell r="G86">
            <v>-1.2200000000000001E-2</v>
          </cell>
          <cell r="H86">
            <v>-1.2200000000000001E-2</v>
          </cell>
          <cell r="I86">
            <v>-1.2200000000000001E-2</v>
          </cell>
          <cell r="K86" t="str">
            <v>1999-070 K</v>
          </cell>
        </row>
        <row r="87">
          <cell r="A87" t="str">
            <v>1999-070 L</v>
          </cell>
          <cell r="B87">
            <v>37043</v>
          </cell>
          <cell r="C87">
            <v>0</v>
          </cell>
          <cell r="D87">
            <v>0</v>
          </cell>
          <cell r="E87">
            <v>0</v>
          </cell>
          <cell r="G87">
            <v>-1.2200000000000001E-2</v>
          </cell>
          <cell r="H87">
            <v>-1.2200000000000001E-2</v>
          </cell>
          <cell r="I87">
            <v>-1.2200000000000001E-2</v>
          </cell>
          <cell r="K87" t="str">
            <v>1999-070 L</v>
          </cell>
        </row>
        <row r="88">
          <cell r="A88" t="str">
            <v>1999-070 M</v>
          </cell>
          <cell r="B88">
            <v>37073</v>
          </cell>
          <cell r="C88">
            <v>0</v>
          </cell>
          <cell r="D88">
            <v>0</v>
          </cell>
          <cell r="E88">
            <v>0</v>
          </cell>
          <cell r="G88">
            <v>-1.2200000000000001E-2</v>
          </cell>
          <cell r="H88">
            <v>-1.2200000000000001E-2</v>
          </cell>
          <cell r="I88">
            <v>-1.2200000000000001E-2</v>
          </cell>
          <cell r="K88" t="str">
            <v>1999-070 M</v>
          </cell>
        </row>
        <row r="89">
          <cell r="A89" t="str">
            <v>1999-070 N</v>
          </cell>
          <cell r="B89">
            <v>37104</v>
          </cell>
          <cell r="C89">
            <v>0</v>
          </cell>
          <cell r="D89">
            <v>0</v>
          </cell>
          <cell r="E89">
            <v>0</v>
          </cell>
          <cell r="G89">
            <v>-5.0000000000000001E-4</v>
          </cell>
          <cell r="H89">
            <v>-5.0000000000000001E-4</v>
          </cell>
          <cell r="I89">
            <v>-5.0000000000000001E-4</v>
          </cell>
          <cell r="K89" t="str">
            <v>1999-070 N</v>
          </cell>
        </row>
        <row r="90">
          <cell r="A90" t="str">
            <v>1999-070 N*</v>
          </cell>
          <cell r="B90">
            <v>37104</v>
          </cell>
          <cell r="C90">
            <v>0</v>
          </cell>
          <cell r="D90">
            <v>0</v>
          </cell>
          <cell r="E90">
            <v>0</v>
          </cell>
          <cell r="G90">
            <v>-5.0000000000000001E-4</v>
          </cell>
          <cell r="H90">
            <v>-5.0000000000000001E-4</v>
          </cell>
          <cell r="I90">
            <v>-5.0000000000000001E-4</v>
          </cell>
          <cell r="K90" t="str">
            <v>1999-070 N*</v>
          </cell>
        </row>
        <row r="91">
          <cell r="A91" t="str">
            <v>1999-070 N*</v>
          </cell>
          <cell r="B91">
            <v>37104</v>
          </cell>
          <cell r="C91">
            <v>0</v>
          </cell>
          <cell r="D91">
            <v>0</v>
          </cell>
          <cell r="E91">
            <v>0</v>
          </cell>
          <cell r="G91">
            <v>-5.0000000000000001E-4</v>
          </cell>
          <cell r="H91">
            <v>-5.0000000000000001E-4</v>
          </cell>
          <cell r="I91">
            <v>-5.0000000000000001E-4</v>
          </cell>
          <cell r="K91" t="str">
            <v>1999-070 N*</v>
          </cell>
        </row>
        <row r="92">
          <cell r="A92" t="str">
            <v>1999-070 O</v>
          </cell>
          <cell r="B92">
            <v>37196</v>
          </cell>
          <cell r="C92">
            <v>-1.9E-3</v>
          </cell>
          <cell r="D92">
            <v>-1.9E-3</v>
          </cell>
          <cell r="E92">
            <v>-1.9E-3</v>
          </cell>
          <cell r="G92">
            <v>-2.4000000000000002E-3</v>
          </cell>
          <cell r="H92">
            <v>-2.4000000000000002E-3</v>
          </cell>
          <cell r="I92">
            <v>-2.4000000000000002E-3</v>
          </cell>
          <cell r="K92" t="str">
            <v>1999-070 O</v>
          </cell>
        </row>
        <row r="93">
          <cell r="A93" t="str">
            <v>1999-070 P</v>
          </cell>
          <cell r="B93">
            <v>37288</v>
          </cell>
          <cell r="C93">
            <v>0</v>
          </cell>
          <cell r="D93">
            <v>0</v>
          </cell>
          <cell r="E93">
            <v>0</v>
          </cell>
          <cell r="G93">
            <v>-2.4000000000000002E-3</v>
          </cell>
          <cell r="H93">
            <v>-2.4000000000000002E-3</v>
          </cell>
          <cell r="I93">
            <v>-2.4000000000000002E-3</v>
          </cell>
          <cell r="K93" t="str">
            <v>1999-070 P</v>
          </cell>
        </row>
        <row r="94">
          <cell r="A94" t="str">
            <v>2002-00113</v>
          </cell>
          <cell r="B94">
            <v>37377</v>
          </cell>
          <cell r="C94">
            <v>0</v>
          </cell>
          <cell r="D94">
            <v>0</v>
          </cell>
          <cell r="E94">
            <v>0</v>
          </cell>
          <cell r="G94">
            <v>-1.9E-3</v>
          </cell>
          <cell r="H94">
            <v>-1.9E-3</v>
          </cell>
          <cell r="I94">
            <v>-1.9E-3</v>
          </cell>
          <cell r="K94" t="str">
            <v>2002-00113</v>
          </cell>
        </row>
        <row r="95">
          <cell r="A95" t="str">
            <v>2002-00251</v>
          </cell>
          <cell r="B95">
            <v>37469</v>
          </cell>
          <cell r="C95">
            <v>-9.4999999999999998E-3</v>
          </cell>
          <cell r="D95">
            <v>-9.4999999999999998E-3</v>
          </cell>
          <cell r="E95">
            <v>-1.9E-3</v>
          </cell>
          <cell r="G95">
            <v>-1.14E-2</v>
          </cell>
          <cell r="H95">
            <v>-1.14E-2</v>
          </cell>
          <cell r="I95">
            <v>-3.8E-3</v>
          </cell>
          <cell r="K95" t="str">
            <v>2002-00251</v>
          </cell>
        </row>
        <row r="96">
          <cell r="A96" t="str">
            <v>2002-00359</v>
          </cell>
          <cell r="B96">
            <v>37561</v>
          </cell>
          <cell r="C96">
            <v>-0.15740000000000001</v>
          </cell>
          <cell r="D96">
            <v>-0.15740000000000001</v>
          </cell>
          <cell r="E96">
            <v>-3.9099999999999996E-2</v>
          </cell>
          <cell r="G96">
            <v>-0.16690000000000002</v>
          </cell>
          <cell r="H96">
            <v>-0.16690000000000002</v>
          </cell>
          <cell r="I96">
            <v>-4.0999999999999995E-2</v>
          </cell>
          <cell r="K96" t="str">
            <v>2002-00359</v>
          </cell>
        </row>
        <row r="97">
          <cell r="A97" t="str">
            <v>2003-00002</v>
          </cell>
          <cell r="B97">
            <v>37653</v>
          </cell>
          <cell r="C97">
            <v>0</v>
          </cell>
          <cell r="D97">
            <v>0</v>
          </cell>
          <cell r="E97">
            <v>0</v>
          </cell>
          <cell r="G97">
            <v>-0.16690000000000002</v>
          </cell>
          <cell r="H97">
            <v>-0.16690000000000002</v>
          </cell>
          <cell r="I97">
            <v>-4.0999999999999995E-2</v>
          </cell>
          <cell r="K97" t="str">
            <v>2003-00002</v>
          </cell>
        </row>
        <row r="98">
          <cell r="A98" t="str">
            <v>2003-00083</v>
          </cell>
          <cell r="B98">
            <v>37713</v>
          </cell>
          <cell r="C98">
            <v>0</v>
          </cell>
          <cell r="D98">
            <v>0</v>
          </cell>
          <cell r="E98">
            <v>0</v>
          </cell>
          <cell r="G98">
            <v>-0.16690000000000002</v>
          </cell>
          <cell r="H98">
            <v>-0.16690000000000002</v>
          </cell>
          <cell r="I98">
            <v>-4.0999999999999995E-2</v>
          </cell>
          <cell r="K98" t="str">
            <v>2003-00083</v>
          </cell>
        </row>
        <row r="99">
          <cell r="A99" t="str">
            <v>2003-00126</v>
          </cell>
          <cell r="B99">
            <v>37742</v>
          </cell>
          <cell r="C99">
            <v>0</v>
          </cell>
          <cell r="D99">
            <v>0</v>
          </cell>
          <cell r="E99">
            <v>0</v>
          </cell>
          <cell r="G99">
            <v>-0.16690000000000002</v>
          </cell>
          <cell r="H99">
            <v>-0.16690000000000002</v>
          </cell>
          <cell r="I99">
            <v>-4.0999999999999995E-2</v>
          </cell>
          <cell r="K99" t="str">
            <v>2003-00126</v>
          </cell>
        </row>
        <row r="100">
          <cell r="A100" t="str">
            <v>2003-00258</v>
          </cell>
          <cell r="B100">
            <v>37834</v>
          </cell>
          <cell r="C100">
            <v>0</v>
          </cell>
          <cell r="D100">
            <v>0</v>
          </cell>
          <cell r="E100">
            <v>0</v>
          </cell>
          <cell r="G100">
            <v>-0.15740000000000001</v>
          </cell>
          <cell r="H100">
            <v>-0.15740000000000001</v>
          </cell>
          <cell r="I100">
            <v>-3.9099999999999996E-2</v>
          </cell>
          <cell r="K100" t="str">
            <v>2003-00258</v>
          </cell>
        </row>
        <row r="101">
          <cell r="A101" t="str">
            <v>2003-00377</v>
          </cell>
          <cell r="B101">
            <v>37926</v>
          </cell>
          <cell r="C101">
            <v>-5.9999999999999995E-4</v>
          </cell>
          <cell r="D101">
            <v>-5.9999999999999995E-4</v>
          </cell>
          <cell r="E101">
            <v>-5.9999999999999995E-4</v>
          </cell>
          <cell r="G101">
            <v>-5.9999999999999995E-4</v>
          </cell>
          <cell r="H101">
            <v>-5.9999999999999995E-4</v>
          </cell>
          <cell r="I101">
            <v>-5.9999999999999995E-4</v>
          </cell>
          <cell r="K101" t="str">
            <v>2003-00377</v>
          </cell>
        </row>
        <row r="102">
          <cell r="A102" t="str">
            <v>2003-00504</v>
          </cell>
          <cell r="B102">
            <v>38018</v>
          </cell>
          <cell r="C102">
            <v>-5.9999999999999995E-4</v>
          </cell>
          <cell r="D102">
            <v>-5.9999999999999995E-4</v>
          </cell>
          <cell r="E102">
            <v>-5.9999999999999995E-4</v>
          </cell>
          <cell r="G102">
            <v>-5.9999999999999995E-4</v>
          </cell>
          <cell r="H102">
            <v>-5.9999999999999995E-4</v>
          </cell>
          <cell r="I102">
            <v>-5.9999999999999995E-4</v>
          </cell>
          <cell r="K102" t="str">
            <v>2003-00504</v>
          </cell>
        </row>
        <row r="103">
          <cell r="A103" t="str">
            <v>2004-00122</v>
          </cell>
          <cell r="B103">
            <v>38108</v>
          </cell>
          <cell r="C103">
            <v>-5.9999999999999995E-4</v>
          </cell>
          <cell r="D103">
            <v>-5.9999999999999995E-4</v>
          </cell>
          <cell r="E103">
            <v>-5.9999999999999995E-4</v>
          </cell>
          <cell r="G103">
            <v>-5.9999999999999995E-4</v>
          </cell>
          <cell r="H103">
            <v>-5.9999999999999995E-4</v>
          </cell>
          <cell r="I103">
            <v>-5.9999999999999995E-4</v>
          </cell>
          <cell r="K103" t="str">
            <v>2004-00122</v>
          </cell>
        </row>
        <row r="104">
          <cell r="A104" t="str">
            <v>2004-00269</v>
          </cell>
          <cell r="B104">
            <v>38200</v>
          </cell>
          <cell r="C104">
            <v>-4.7999999999999996E-3</v>
          </cell>
          <cell r="D104">
            <v>-4.7999999999999996E-3</v>
          </cell>
          <cell r="E104">
            <v>-4.7999999999999996E-3</v>
          </cell>
          <cell r="G104">
            <v>-5.3999999999999994E-3</v>
          </cell>
          <cell r="H104">
            <v>-5.3999999999999994E-3</v>
          </cell>
          <cell r="I104">
            <v>-5.3999999999999994E-3</v>
          </cell>
          <cell r="K104" t="str">
            <v>2004-00269</v>
          </cell>
        </row>
        <row r="105">
          <cell r="A105" t="str">
            <v>2005-00271</v>
          </cell>
          <cell r="B105">
            <v>38565</v>
          </cell>
          <cell r="C105">
            <v>0</v>
          </cell>
          <cell r="D105">
            <v>0</v>
          </cell>
          <cell r="E105">
            <v>0</v>
          </cell>
          <cell r="G105">
            <v>-4.7999999999999996E-3</v>
          </cell>
          <cell r="H105">
            <v>-4.7999999999999996E-3</v>
          </cell>
          <cell r="I105">
            <v>-4.7999999999999996E-3</v>
          </cell>
          <cell r="K105" t="str">
            <v>2005-00271</v>
          </cell>
        </row>
        <row r="106">
          <cell r="A106" t="str">
            <v>2005-00399</v>
          </cell>
          <cell r="B106">
            <v>38657</v>
          </cell>
          <cell r="C106">
            <v>-1.6999999999999999E-3</v>
          </cell>
          <cell r="D106">
            <v>-1.6999999999999999E-3</v>
          </cell>
          <cell r="E106">
            <v>-1.6999999999999999E-3</v>
          </cell>
          <cell r="G106">
            <v>-1.6999999999999999E-3</v>
          </cell>
          <cell r="H106">
            <v>-1.6999999999999999E-3</v>
          </cell>
          <cell r="I106">
            <v>-1.6999999999999999E-3</v>
          </cell>
          <cell r="K106" t="str">
            <v>2005-00399</v>
          </cell>
        </row>
        <row r="107">
          <cell r="A107" t="str">
            <v>2006-00428</v>
          </cell>
          <cell r="B107">
            <v>39022</v>
          </cell>
          <cell r="C107">
            <v>-5.5399999999999998E-2</v>
          </cell>
          <cell r="D107">
            <v>-5.5399999999999998E-2</v>
          </cell>
          <cell r="E107">
            <v>-5.5399999999999998E-2</v>
          </cell>
          <cell r="G107">
            <v>-5.5399999999999998E-2</v>
          </cell>
          <cell r="H107">
            <v>-5.5399999999999998E-2</v>
          </cell>
          <cell r="I107">
            <v>-5.5399999999999998E-2</v>
          </cell>
          <cell r="K107" t="str">
            <v>2006-00428</v>
          </cell>
        </row>
        <row r="108">
          <cell r="B108">
            <v>54789</v>
          </cell>
        </row>
      </sheetData>
      <sheetData sheetId="49" refreshError="1">
        <row r="8">
          <cell r="A8" t="str">
            <v>92-558 J</v>
          </cell>
          <cell r="B8">
            <v>34639</v>
          </cell>
          <cell r="C8">
            <v>-4.9500000000000002E-2</v>
          </cell>
          <cell r="D8">
            <v>-1.5300000000000001E-2</v>
          </cell>
          <cell r="E8">
            <v>-1.5300000000000001E-2</v>
          </cell>
          <cell r="F8">
            <v>-1.5300000000000001E-2</v>
          </cell>
        </row>
        <row r="9">
          <cell r="A9" t="str">
            <v>92-558 K</v>
          </cell>
          <cell r="B9">
            <v>34669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>92-558 L</v>
          </cell>
          <cell r="B10">
            <v>34700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 t="str">
            <v>92-558 M</v>
          </cell>
          <cell r="B11">
            <v>34731</v>
          </cell>
          <cell r="C11">
            <v>-7.9200000000000007E-2</v>
          </cell>
          <cell r="D11">
            <v>-2.4400000000000002E-2</v>
          </cell>
          <cell r="E11">
            <v>0</v>
          </cell>
          <cell r="F11">
            <v>0</v>
          </cell>
        </row>
        <row r="12">
          <cell r="A12" t="str">
            <v>92-558 N</v>
          </cell>
          <cell r="B12">
            <v>34759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92-558 O</v>
          </cell>
          <cell r="B13">
            <v>34790</v>
          </cell>
          <cell r="C13">
            <v>-3.2100000000000004E-2</v>
          </cell>
          <cell r="D13">
            <v>-7.6E-3</v>
          </cell>
          <cell r="E13">
            <v>0</v>
          </cell>
          <cell r="F13">
            <v>0</v>
          </cell>
        </row>
        <row r="14">
          <cell r="A14" t="str">
            <v>92-558 P</v>
          </cell>
          <cell r="B14">
            <v>34820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A15" t="str">
            <v>92-558 Q</v>
          </cell>
          <cell r="B15">
            <v>34851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A16" t="str">
            <v>92-558 R</v>
          </cell>
          <cell r="B16">
            <v>34881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A17" t="str">
            <v>92-558 S</v>
          </cell>
          <cell r="B17">
            <v>34912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95-010 A</v>
          </cell>
          <cell r="B18">
            <v>34943</v>
          </cell>
          <cell r="C18">
            <v>-3.0200000000000001E-2</v>
          </cell>
          <cell r="D18">
            <v>-7.1000000000000004E-3</v>
          </cell>
          <cell r="E18">
            <v>0</v>
          </cell>
          <cell r="F18">
            <v>0</v>
          </cell>
        </row>
        <row r="19">
          <cell r="A19" t="str">
            <v>95-010</v>
          </cell>
          <cell r="B19">
            <v>34999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-0.191</v>
          </cell>
          <cell r="I19">
            <v>-5.4400000000000004E-2</v>
          </cell>
          <cell r="J19">
            <v>-1.5300000000000001E-2</v>
          </cell>
          <cell r="K19">
            <v>-1.5300000000000001E-2</v>
          </cell>
        </row>
        <row r="20">
          <cell r="A20" t="str">
            <v>95-010 B</v>
          </cell>
          <cell r="B20">
            <v>35004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>
            <v>-0.14150000000000001</v>
          </cell>
          <cell r="I20">
            <v>-3.9100000000000003E-2</v>
          </cell>
          <cell r="J20">
            <v>0</v>
          </cell>
          <cell r="K20">
            <v>0</v>
          </cell>
        </row>
        <row r="21">
          <cell r="A21" t="str">
            <v>95-010 C</v>
          </cell>
          <cell r="B21">
            <v>35034</v>
          </cell>
          <cell r="C21">
            <v>-6.9999999999999999E-4</v>
          </cell>
          <cell r="D21">
            <v>-2.0000000000000001E-4</v>
          </cell>
          <cell r="E21">
            <v>0</v>
          </cell>
          <cell r="F21">
            <v>0</v>
          </cell>
          <cell r="H21">
            <v>-0.14220000000000002</v>
          </cell>
          <cell r="I21">
            <v>-3.9300000000000002E-2</v>
          </cell>
          <cell r="J21">
            <v>0</v>
          </cell>
          <cell r="K21">
            <v>0</v>
          </cell>
        </row>
        <row r="22">
          <cell r="A22" t="str">
            <v>95-010 D</v>
          </cell>
          <cell r="B22">
            <v>35065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-0.14220000000000002</v>
          </cell>
          <cell r="I22">
            <v>-3.9300000000000002E-2</v>
          </cell>
          <cell r="J22">
            <v>0</v>
          </cell>
          <cell r="K22">
            <v>0</v>
          </cell>
        </row>
        <row r="23">
          <cell r="A23" t="str">
            <v>95-010 E</v>
          </cell>
          <cell r="B23">
            <v>35096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-6.3000000000000014E-2</v>
          </cell>
          <cell r="I23">
            <v>-1.4900000000000002E-2</v>
          </cell>
          <cell r="J23">
            <v>0</v>
          </cell>
          <cell r="K23">
            <v>0</v>
          </cell>
        </row>
        <row r="24">
          <cell r="A24" t="str">
            <v>95-010 F</v>
          </cell>
          <cell r="B24">
            <v>35125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H24">
            <v>-6.3000000000000014E-2</v>
          </cell>
          <cell r="I24">
            <v>-1.4900000000000002E-2</v>
          </cell>
          <cell r="J24">
            <v>0</v>
          </cell>
          <cell r="K24">
            <v>0</v>
          </cell>
        </row>
        <row r="25">
          <cell r="A25" t="str">
            <v>95-010 G</v>
          </cell>
          <cell r="B25">
            <v>35156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-3.09E-2</v>
          </cell>
          <cell r="I25">
            <v>-7.3000000000000001E-3</v>
          </cell>
          <cell r="J25">
            <v>0</v>
          </cell>
          <cell r="K25">
            <v>0</v>
          </cell>
        </row>
        <row r="26">
          <cell r="A26" t="str">
            <v>95-010 H</v>
          </cell>
          <cell r="B26">
            <v>35186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H26">
            <v>-3.09E-2</v>
          </cell>
          <cell r="I26">
            <v>-7.3000000000000001E-3</v>
          </cell>
          <cell r="J26">
            <v>0</v>
          </cell>
          <cell r="K26">
            <v>0</v>
          </cell>
        </row>
        <row r="27">
          <cell r="A27" t="str">
            <v>95-010 I</v>
          </cell>
          <cell r="B27">
            <v>35217</v>
          </cell>
          <cell r="C27">
            <v>-6.5000000000000002E-2</v>
          </cell>
          <cell r="D27">
            <v>-1.77E-2</v>
          </cell>
          <cell r="E27">
            <v>0</v>
          </cell>
          <cell r="F27">
            <v>0</v>
          </cell>
          <cell r="H27">
            <v>-9.5899999999999999E-2</v>
          </cell>
          <cell r="I27">
            <v>-2.5000000000000001E-2</v>
          </cell>
          <cell r="J27">
            <v>0</v>
          </cell>
          <cell r="K27">
            <v>0</v>
          </cell>
        </row>
        <row r="28">
          <cell r="A28" t="str">
            <v>95-010 J</v>
          </cell>
          <cell r="B28">
            <v>35247</v>
          </cell>
          <cell r="C28">
            <v>-2.3E-3</v>
          </cell>
          <cell r="D28">
            <v>-5.9999999999999995E-4</v>
          </cell>
          <cell r="E28">
            <v>0</v>
          </cell>
          <cell r="F28">
            <v>0</v>
          </cell>
          <cell r="H28">
            <v>-9.8199999999999996E-2</v>
          </cell>
          <cell r="I28">
            <v>-2.5600000000000001E-2</v>
          </cell>
          <cell r="J28">
            <v>0</v>
          </cell>
          <cell r="K28">
            <v>0</v>
          </cell>
        </row>
        <row r="29">
          <cell r="A29" t="str">
            <v>95-010 K</v>
          </cell>
          <cell r="B29">
            <v>35278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H29">
            <v>-9.8199999999999996E-2</v>
          </cell>
          <cell r="I29">
            <v>-2.5600000000000001E-2</v>
          </cell>
          <cell r="J29">
            <v>0</v>
          </cell>
          <cell r="K29">
            <v>0</v>
          </cell>
        </row>
        <row r="30">
          <cell r="A30" t="str">
            <v>95-010 L</v>
          </cell>
          <cell r="B30">
            <v>35309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H30">
            <v>-6.8000000000000005E-2</v>
          </cell>
          <cell r="I30">
            <v>-1.8499999999999999E-2</v>
          </cell>
          <cell r="J30">
            <v>0</v>
          </cell>
          <cell r="K30">
            <v>0</v>
          </cell>
        </row>
        <row r="31">
          <cell r="A31" t="str">
            <v>95-010 M</v>
          </cell>
          <cell r="B31">
            <v>35339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-6.8000000000000005E-2</v>
          </cell>
          <cell r="I31">
            <v>-1.8499999999999999E-2</v>
          </cell>
          <cell r="J31">
            <v>0</v>
          </cell>
          <cell r="K31">
            <v>0</v>
          </cell>
        </row>
        <row r="32">
          <cell r="A32" t="str">
            <v>95-010 N</v>
          </cell>
          <cell r="B32">
            <v>35370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-6.8000000000000005E-2</v>
          </cell>
          <cell r="I32">
            <v>-1.8499999999999999E-2</v>
          </cell>
          <cell r="J32">
            <v>0</v>
          </cell>
          <cell r="K32">
            <v>0</v>
          </cell>
        </row>
        <row r="33">
          <cell r="A33" t="str">
            <v>95-010 O</v>
          </cell>
          <cell r="B33">
            <v>35400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H33">
            <v>-6.7299999999999999E-2</v>
          </cell>
          <cell r="I33">
            <v>-1.83E-2</v>
          </cell>
          <cell r="J33">
            <v>0</v>
          </cell>
          <cell r="K33">
            <v>0</v>
          </cell>
        </row>
        <row r="34">
          <cell r="A34" t="str">
            <v>95-010 P</v>
          </cell>
          <cell r="B34">
            <v>35431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-6.7299999999999999E-2</v>
          </cell>
          <cell r="I34">
            <v>-1.83E-2</v>
          </cell>
          <cell r="J34">
            <v>0</v>
          </cell>
          <cell r="K34">
            <v>0</v>
          </cell>
        </row>
        <row r="35">
          <cell r="A35" t="str">
            <v>95-010 Q</v>
          </cell>
          <cell r="B35">
            <v>35462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-6.7299999999999999E-2</v>
          </cell>
          <cell r="I35">
            <v>-1.83E-2</v>
          </cell>
          <cell r="J35">
            <v>0</v>
          </cell>
          <cell r="K35">
            <v>0</v>
          </cell>
        </row>
        <row r="36">
          <cell r="A36" t="str">
            <v>95-010 R</v>
          </cell>
          <cell r="B36">
            <v>35490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-6.7299999999999999E-2</v>
          </cell>
          <cell r="I36">
            <v>-1.83E-2</v>
          </cell>
          <cell r="J36">
            <v>0</v>
          </cell>
          <cell r="K36">
            <v>0</v>
          </cell>
        </row>
        <row r="37">
          <cell r="A37" t="str">
            <v>95-010 S</v>
          </cell>
          <cell r="B37">
            <v>35521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>
            <v>-6.7299999999999999E-2</v>
          </cell>
          <cell r="I37">
            <v>-1.83E-2</v>
          </cell>
          <cell r="J37">
            <v>0</v>
          </cell>
          <cell r="K37">
            <v>0</v>
          </cell>
        </row>
        <row r="38">
          <cell r="A38" t="str">
            <v>95-010 T</v>
          </cell>
          <cell r="B38">
            <v>35551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H38">
            <v>-6.7299999999999999E-2</v>
          </cell>
          <cell r="I38">
            <v>-1.83E-2</v>
          </cell>
          <cell r="J38">
            <v>0</v>
          </cell>
          <cell r="K38">
            <v>0</v>
          </cell>
        </row>
        <row r="39">
          <cell r="A39" t="str">
            <v>95-010 U</v>
          </cell>
          <cell r="B39">
            <v>35582</v>
          </cell>
          <cell r="C39">
            <v>-4.8800000000000003E-2</v>
          </cell>
          <cell r="D39">
            <v>-1.35E-2</v>
          </cell>
          <cell r="E39">
            <v>0</v>
          </cell>
          <cell r="F39">
            <v>0</v>
          </cell>
          <cell r="H39">
            <v>-5.1100000000000007E-2</v>
          </cell>
          <cell r="I39">
            <v>-1.41E-2</v>
          </cell>
          <cell r="J39">
            <v>0</v>
          </cell>
          <cell r="K39">
            <v>0</v>
          </cell>
        </row>
        <row r="40">
          <cell r="A40" t="str">
            <v>95-010 V</v>
          </cell>
          <cell r="B40">
            <v>35612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H40">
            <v>-4.8800000000000003E-2</v>
          </cell>
          <cell r="I40">
            <v>-1.35E-2</v>
          </cell>
          <cell r="J40">
            <v>0</v>
          </cell>
          <cell r="K40">
            <v>0</v>
          </cell>
        </row>
        <row r="41">
          <cell r="A41" t="str">
            <v>95-010 W</v>
          </cell>
          <cell r="B41">
            <v>35643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H41">
            <v>-4.8800000000000003E-2</v>
          </cell>
          <cell r="I41">
            <v>-1.35E-2</v>
          </cell>
          <cell r="J41">
            <v>0</v>
          </cell>
          <cell r="K41">
            <v>0</v>
          </cell>
        </row>
        <row r="42">
          <cell r="A42" t="str">
            <v>95-010 X</v>
          </cell>
          <cell r="B42">
            <v>35674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-4.8800000000000003E-2</v>
          </cell>
          <cell r="I42">
            <v>-1.35E-2</v>
          </cell>
          <cell r="J42">
            <v>0</v>
          </cell>
          <cell r="K42">
            <v>0</v>
          </cell>
        </row>
        <row r="43">
          <cell r="A43" t="str">
            <v>95-010 Y</v>
          </cell>
          <cell r="B43">
            <v>35704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H43">
            <v>-4.8800000000000003E-2</v>
          </cell>
          <cell r="I43">
            <v>-1.35E-2</v>
          </cell>
          <cell r="J43">
            <v>0</v>
          </cell>
          <cell r="K43">
            <v>0</v>
          </cell>
        </row>
        <row r="44">
          <cell r="A44" t="str">
            <v>95-010 Z</v>
          </cell>
          <cell r="B44">
            <v>35735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H44">
            <v>-4.8800000000000003E-2</v>
          </cell>
          <cell r="I44">
            <v>-1.35E-2</v>
          </cell>
          <cell r="J44">
            <v>0</v>
          </cell>
          <cell r="K44">
            <v>0</v>
          </cell>
        </row>
        <row r="45">
          <cell r="A45" t="str">
            <v>95-010 AA</v>
          </cell>
          <cell r="B45">
            <v>35765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>
            <v>-4.8800000000000003E-2</v>
          </cell>
          <cell r="I45">
            <v>-1.35E-2</v>
          </cell>
          <cell r="J45">
            <v>0</v>
          </cell>
          <cell r="K45">
            <v>0</v>
          </cell>
        </row>
        <row r="46">
          <cell r="A46" t="str">
            <v>95-010 BB</v>
          </cell>
          <cell r="B46">
            <v>35796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-4.8800000000000003E-2</v>
          </cell>
          <cell r="I46">
            <v>-1.35E-2</v>
          </cell>
          <cell r="J46">
            <v>0</v>
          </cell>
          <cell r="K46">
            <v>0</v>
          </cell>
        </row>
        <row r="47">
          <cell r="A47" t="str">
            <v>95-010 CC</v>
          </cell>
          <cell r="B47">
            <v>35827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-4.8800000000000003E-2</v>
          </cell>
          <cell r="I47">
            <v>-1.35E-2</v>
          </cell>
          <cell r="J47">
            <v>0</v>
          </cell>
          <cell r="K47">
            <v>0</v>
          </cell>
        </row>
        <row r="48">
          <cell r="A48" t="str">
            <v>95-010 DD</v>
          </cell>
          <cell r="B48">
            <v>35855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H48">
            <v>-4.8800000000000003E-2</v>
          </cell>
          <cell r="I48">
            <v>-1.35E-2</v>
          </cell>
          <cell r="J48">
            <v>0</v>
          </cell>
          <cell r="K48">
            <v>0</v>
          </cell>
        </row>
        <row r="49">
          <cell r="A49" t="str">
            <v>95-010 EE</v>
          </cell>
          <cell r="B49">
            <v>35886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H49">
            <v>-4.8800000000000003E-2</v>
          </cell>
          <cell r="I49">
            <v>-1.35E-2</v>
          </cell>
          <cell r="J49">
            <v>0</v>
          </cell>
          <cell r="K49">
            <v>0</v>
          </cell>
        </row>
        <row r="50">
          <cell r="A50" t="str">
            <v>95-010 FF</v>
          </cell>
          <cell r="B50">
            <v>35916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H50">
            <v>-4.8800000000000003E-2</v>
          </cell>
          <cell r="I50">
            <v>-1.35E-2</v>
          </cell>
          <cell r="J50">
            <v>0</v>
          </cell>
          <cell r="K50">
            <v>0</v>
          </cell>
        </row>
        <row r="51">
          <cell r="A51" t="str">
            <v>95-010 GG</v>
          </cell>
          <cell r="B51">
            <v>35947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 t="str">
            <v>95-010 HH</v>
          </cell>
          <cell r="B52">
            <v>35977</v>
          </cell>
          <cell r="C52">
            <v>-2.9999999999999996E-3</v>
          </cell>
          <cell r="D52">
            <v>-8.0000000000000004E-4</v>
          </cell>
          <cell r="E52">
            <v>0</v>
          </cell>
          <cell r="F52">
            <v>0</v>
          </cell>
          <cell r="H52">
            <v>-2.9999999999999996E-3</v>
          </cell>
          <cell r="I52">
            <v>-8.0000000000000004E-4</v>
          </cell>
          <cell r="J52">
            <v>0</v>
          </cell>
          <cell r="K52">
            <v>0</v>
          </cell>
        </row>
        <row r="53">
          <cell r="A53" t="str">
            <v>95-010 II</v>
          </cell>
          <cell r="B53">
            <v>36008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H53">
            <v>-2.9999999999999996E-3</v>
          </cell>
          <cell r="I53">
            <v>-8.0000000000000004E-4</v>
          </cell>
          <cell r="J53">
            <v>0</v>
          </cell>
          <cell r="K53">
            <v>0</v>
          </cell>
        </row>
        <row r="54">
          <cell r="A54" t="str">
            <v>95-010 JJ</v>
          </cell>
          <cell r="B54">
            <v>36039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H54">
            <v>-2.9999999999999996E-3</v>
          </cell>
          <cell r="I54">
            <v>-8.0000000000000004E-4</v>
          </cell>
          <cell r="J54">
            <v>0</v>
          </cell>
          <cell r="K54">
            <v>0</v>
          </cell>
        </row>
        <row r="55">
          <cell r="A55" t="str">
            <v>95-010 KK</v>
          </cell>
          <cell r="B55">
            <v>36069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H55">
            <v>-2.9999999999999996E-3</v>
          </cell>
          <cell r="I55">
            <v>-8.0000000000000004E-4</v>
          </cell>
          <cell r="J55">
            <v>0</v>
          </cell>
          <cell r="K55">
            <v>0</v>
          </cell>
        </row>
        <row r="56">
          <cell r="A56" t="str">
            <v>95-010 LL</v>
          </cell>
          <cell r="B56">
            <v>36100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H56">
            <v>-2.9999999999999996E-3</v>
          </cell>
          <cell r="I56">
            <v>-8.0000000000000004E-4</v>
          </cell>
          <cell r="J56">
            <v>0</v>
          </cell>
          <cell r="K56">
            <v>0</v>
          </cell>
        </row>
        <row r="57">
          <cell r="A57" t="str">
            <v>95-010 MM</v>
          </cell>
          <cell r="B57">
            <v>36130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H57">
            <v>-2.9999999999999996E-3</v>
          </cell>
          <cell r="I57">
            <v>-8.0000000000000004E-4</v>
          </cell>
          <cell r="J57">
            <v>0</v>
          </cell>
          <cell r="K57">
            <v>0</v>
          </cell>
        </row>
        <row r="58">
          <cell r="A58" t="str">
            <v>95-010 NN</v>
          </cell>
          <cell r="B58">
            <v>36161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H58">
            <v>-2.9999999999999996E-3</v>
          </cell>
          <cell r="I58">
            <v>-8.0000000000000004E-4</v>
          </cell>
          <cell r="J58">
            <v>0</v>
          </cell>
          <cell r="K58">
            <v>0</v>
          </cell>
        </row>
        <row r="59">
          <cell r="A59" t="str">
            <v>95-010 OO</v>
          </cell>
          <cell r="B59">
            <v>36192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H59">
            <v>-2.9999999999999996E-3</v>
          </cell>
          <cell r="I59">
            <v>-8.0000000000000004E-4</v>
          </cell>
          <cell r="J59">
            <v>0</v>
          </cell>
          <cell r="K59">
            <v>0</v>
          </cell>
        </row>
        <row r="60">
          <cell r="A60" t="str">
            <v>95-010 PP</v>
          </cell>
          <cell r="B60">
            <v>36220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H60">
            <v>-2.9999999999999996E-3</v>
          </cell>
          <cell r="I60">
            <v>-8.0000000000000004E-4</v>
          </cell>
          <cell r="J60">
            <v>0</v>
          </cell>
          <cell r="K60">
            <v>0</v>
          </cell>
        </row>
        <row r="61">
          <cell r="A61" t="str">
            <v>95-010 QQ</v>
          </cell>
          <cell r="B61">
            <v>36251</v>
          </cell>
          <cell r="C61">
            <v>-4.1200000000000001E-2</v>
          </cell>
          <cell r="D61">
            <v>-1.1000000000000001E-2</v>
          </cell>
          <cell r="E61">
            <v>0</v>
          </cell>
          <cell r="F61">
            <v>0</v>
          </cell>
          <cell r="H61">
            <v>-4.4200000000000003E-2</v>
          </cell>
          <cell r="I61">
            <v>-1.1800000000000001E-2</v>
          </cell>
          <cell r="J61">
            <v>0</v>
          </cell>
          <cell r="K61">
            <v>0</v>
          </cell>
        </row>
        <row r="62">
          <cell r="A62" t="str">
            <v>95-010 RR</v>
          </cell>
          <cell r="B62">
            <v>36281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H62">
            <v>-4.4200000000000003E-2</v>
          </cell>
          <cell r="I62">
            <v>-1.1800000000000001E-2</v>
          </cell>
          <cell r="J62">
            <v>0</v>
          </cell>
          <cell r="K62">
            <v>0</v>
          </cell>
        </row>
        <row r="63">
          <cell r="A63" t="str">
            <v>95-010 SS</v>
          </cell>
          <cell r="B63">
            <v>36312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H63">
            <v>-4.4200000000000003E-2</v>
          </cell>
          <cell r="I63">
            <v>-1.1800000000000001E-2</v>
          </cell>
          <cell r="J63">
            <v>0</v>
          </cell>
          <cell r="K63">
            <v>0</v>
          </cell>
        </row>
        <row r="64">
          <cell r="A64" t="str">
            <v>95-010 TT</v>
          </cell>
          <cell r="B64">
            <v>36342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H64">
            <v>-4.1200000000000001E-2</v>
          </cell>
          <cell r="I64">
            <v>-1.1000000000000001E-2</v>
          </cell>
          <cell r="J64">
            <v>0</v>
          </cell>
          <cell r="K64">
            <v>0</v>
          </cell>
        </row>
        <row r="65">
          <cell r="A65" t="str">
            <v>95-010 UU</v>
          </cell>
          <cell r="B65">
            <v>36373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H65">
            <v>-4.1200000000000001E-2</v>
          </cell>
          <cell r="I65">
            <v>-1.1000000000000001E-2</v>
          </cell>
          <cell r="J65">
            <v>0</v>
          </cell>
          <cell r="K65">
            <v>0</v>
          </cell>
        </row>
        <row r="66">
          <cell r="A66" t="str">
            <v>95-010 VV</v>
          </cell>
          <cell r="B66">
            <v>36404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H66">
            <v>-4.1200000000000001E-2</v>
          </cell>
          <cell r="I66">
            <v>-1.1000000000000001E-2</v>
          </cell>
          <cell r="J66">
            <v>0</v>
          </cell>
          <cell r="K66">
            <v>0</v>
          </cell>
        </row>
        <row r="67">
          <cell r="A67" t="str">
            <v>95-010 WW</v>
          </cell>
          <cell r="B67">
            <v>36434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H67">
            <v>-4.1200000000000001E-2</v>
          </cell>
          <cell r="I67">
            <v>-1.1000000000000001E-2</v>
          </cell>
          <cell r="J67">
            <v>0</v>
          </cell>
          <cell r="K67">
            <v>0</v>
          </cell>
        </row>
        <row r="68">
          <cell r="A68" t="str">
            <v>95-010 XX</v>
          </cell>
          <cell r="B68">
            <v>36465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H68">
            <v>-4.1200000000000001E-2</v>
          </cell>
          <cell r="I68">
            <v>-1.1000000000000001E-2</v>
          </cell>
          <cell r="J68">
            <v>0</v>
          </cell>
          <cell r="K68">
            <v>0</v>
          </cell>
        </row>
        <row r="69">
          <cell r="A69" t="str">
            <v>95-010 YY</v>
          </cell>
          <cell r="B69">
            <v>36495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H69">
            <v>-4.1200000000000001E-2</v>
          </cell>
          <cell r="I69">
            <v>-1.1000000000000001E-2</v>
          </cell>
          <cell r="J69">
            <v>0</v>
          </cell>
          <cell r="K69">
            <v>0</v>
          </cell>
        </row>
        <row r="70">
          <cell r="A70" t="str">
            <v>99-070</v>
          </cell>
          <cell r="B70">
            <v>36526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H70">
            <v>-4.1200000000000001E-2</v>
          </cell>
          <cell r="I70">
            <v>-1.1000000000000001E-2</v>
          </cell>
          <cell r="J70">
            <v>0</v>
          </cell>
          <cell r="K70">
            <v>0</v>
          </cell>
        </row>
        <row r="71">
          <cell r="A71" t="str">
            <v>99-070 A</v>
          </cell>
          <cell r="B71">
            <v>36557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H71">
            <v>-4.1200000000000001E-2</v>
          </cell>
          <cell r="I71">
            <v>-1.1000000000000001E-2</v>
          </cell>
          <cell r="J71">
            <v>0</v>
          </cell>
          <cell r="K71">
            <v>0</v>
          </cell>
        </row>
        <row r="72">
          <cell r="A72" t="str">
            <v>99-070 A</v>
          </cell>
          <cell r="B72">
            <v>36586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H72">
            <v>-4.1200000000000001E-2</v>
          </cell>
          <cell r="I72">
            <v>-1.1000000000000001E-2</v>
          </cell>
          <cell r="J72">
            <v>0</v>
          </cell>
          <cell r="K72">
            <v>0</v>
          </cell>
        </row>
        <row r="73">
          <cell r="A73" t="str">
            <v>1999-070 B</v>
          </cell>
          <cell r="B73">
            <v>36617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1999-070 C</v>
          </cell>
          <cell r="B74">
            <v>36647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1999-070 C</v>
          </cell>
          <cell r="B75">
            <v>36678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1999-070 D</v>
          </cell>
          <cell r="B76">
            <v>36708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A77" t="str">
            <v>1999-070 E</v>
          </cell>
          <cell r="B77">
            <v>36739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 t="str">
            <v>1999-070 E</v>
          </cell>
          <cell r="B78">
            <v>36770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1999-070 F</v>
          </cell>
          <cell r="B79">
            <v>36800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 t="str">
            <v>1999-070 G</v>
          </cell>
          <cell r="B80">
            <v>36831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 t="str">
            <v>1999-070 G*</v>
          </cell>
          <cell r="B81">
            <v>36861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 t="str">
            <v>1999-070 G*</v>
          </cell>
          <cell r="B82">
            <v>36892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 t="str">
            <v>1999-070 H</v>
          </cell>
          <cell r="B83">
            <v>36923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1999-070 I</v>
          </cell>
          <cell r="B84">
            <v>36951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 t="str">
            <v>1999-070 J</v>
          </cell>
          <cell r="B85">
            <v>36982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 t="str">
            <v>1999-070 K</v>
          </cell>
          <cell r="B86">
            <v>37012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 t="str">
            <v>1999-070 L</v>
          </cell>
          <cell r="B87">
            <v>37043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 t="str">
            <v>1999-070 M</v>
          </cell>
          <cell r="B88">
            <v>37073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 t="str">
            <v>1999-070 N</v>
          </cell>
          <cell r="B89">
            <v>37104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1999-070 N*</v>
          </cell>
          <cell r="B90">
            <v>37104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1999-070 N*</v>
          </cell>
          <cell r="B91">
            <v>37104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1999-070 O</v>
          </cell>
          <cell r="B92">
            <v>37196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1999-070 P</v>
          </cell>
          <cell r="B93">
            <v>37288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2002-00113</v>
          </cell>
          <cell r="B94">
            <v>37377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2002-00251</v>
          </cell>
          <cell r="B95">
            <v>37469</v>
          </cell>
          <cell r="C95">
            <v>-9.4000000000000004E-3</v>
          </cell>
          <cell r="D95">
            <v>-1.8E-3</v>
          </cell>
          <cell r="E95">
            <v>0</v>
          </cell>
          <cell r="F95">
            <v>0</v>
          </cell>
          <cell r="H95">
            <v>-9.4000000000000004E-3</v>
          </cell>
          <cell r="I95">
            <v>-1.8E-3</v>
          </cell>
          <cell r="J95">
            <v>0</v>
          </cell>
          <cell r="K95">
            <v>0</v>
          </cell>
        </row>
        <row r="96">
          <cell r="A96" t="str">
            <v>2002-00359</v>
          </cell>
          <cell r="B96">
            <v>37561</v>
          </cell>
          <cell r="C96">
            <v>-0.14760000000000001</v>
          </cell>
          <cell r="D96">
            <v>-2.93E-2</v>
          </cell>
          <cell r="E96">
            <v>0</v>
          </cell>
          <cell r="F96">
            <v>0</v>
          </cell>
          <cell r="H96">
            <v>-0.157</v>
          </cell>
          <cell r="I96">
            <v>-3.1099999999999999E-2</v>
          </cell>
          <cell r="J96">
            <v>0</v>
          </cell>
          <cell r="K96">
            <v>0</v>
          </cell>
        </row>
        <row r="97">
          <cell r="A97" t="str">
            <v>2003-00002</v>
          </cell>
          <cell r="B97">
            <v>37653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H97">
            <v>-0.157</v>
          </cell>
          <cell r="I97">
            <v>-3.1099999999999999E-2</v>
          </cell>
          <cell r="J97">
            <v>0</v>
          </cell>
          <cell r="K97">
            <v>0</v>
          </cell>
        </row>
        <row r="98">
          <cell r="A98" t="str">
            <v>2003-00083</v>
          </cell>
          <cell r="B98">
            <v>37713</v>
          </cell>
          <cell r="C98" t="e">
            <v>#REF!</v>
          </cell>
          <cell r="D98" t="e">
            <v>#REF!</v>
          </cell>
          <cell r="E98">
            <v>0</v>
          </cell>
          <cell r="F98">
            <v>0</v>
          </cell>
          <cell r="H98" t="e">
            <v>#REF!</v>
          </cell>
          <cell r="I98" t="e">
            <v>#REF!</v>
          </cell>
          <cell r="J98">
            <v>0</v>
          </cell>
          <cell r="K98">
            <v>0</v>
          </cell>
        </row>
        <row r="99">
          <cell r="A99" t="str">
            <v>2003-00126</v>
          </cell>
          <cell r="B99">
            <v>37742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H99" t="e">
            <v>#REF!</v>
          </cell>
          <cell r="I99" t="e">
            <v>#REF!</v>
          </cell>
          <cell r="J99">
            <v>0</v>
          </cell>
          <cell r="K99">
            <v>0</v>
          </cell>
        </row>
        <row r="100">
          <cell r="A100" t="str">
            <v>2003-00258</v>
          </cell>
          <cell r="B100">
            <v>37834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H100" t="e">
            <v>#REF!</v>
          </cell>
          <cell r="I100" t="e">
            <v>#REF!</v>
          </cell>
          <cell r="J100">
            <v>0</v>
          </cell>
          <cell r="K100">
            <v>0</v>
          </cell>
        </row>
        <row r="101">
          <cell r="A101" t="str">
            <v>2003-00377</v>
          </cell>
          <cell r="B101">
            <v>37926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H101" t="e">
            <v>#REF!</v>
          </cell>
          <cell r="I101" t="e">
            <v>#REF!</v>
          </cell>
          <cell r="J101">
            <v>0</v>
          </cell>
          <cell r="K101">
            <v>0</v>
          </cell>
        </row>
        <row r="102">
          <cell r="A102" t="str">
            <v>2003-00504</v>
          </cell>
          <cell r="B102">
            <v>38018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H102" t="e">
            <v>#REF!</v>
          </cell>
          <cell r="I102" t="e">
            <v>#REF!</v>
          </cell>
          <cell r="J102">
            <v>0</v>
          </cell>
          <cell r="K102">
            <v>0</v>
          </cell>
        </row>
        <row r="103">
          <cell r="A103" t="str">
            <v>2004-00122</v>
          </cell>
          <cell r="B103">
            <v>38108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2004-00269</v>
          </cell>
          <cell r="B104">
            <v>38200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2004-00399</v>
          </cell>
          <cell r="B105">
            <v>2132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2004-00552</v>
          </cell>
          <cell r="B106">
            <v>2224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2006-00428</v>
          </cell>
          <cell r="B107">
            <v>39022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B108">
            <v>54789</v>
          </cell>
        </row>
      </sheetData>
      <sheetData sheetId="50" refreshError="1">
        <row r="8">
          <cell r="A8" t="str">
            <v>95-010 A</v>
          </cell>
          <cell r="B8">
            <v>34999</v>
          </cell>
          <cell r="C8">
            <v>-0.16750000000000001</v>
          </cell>
        </row>
        <row r="9">
          <cell r="A9" t="str">
            <v>95-010 B</v>
          </cell>
          <cell r="B9">
            <v>34999</v>
          </cell>
          <cell r="C9">
            <v>-0.16750000000000001</v>
          </cell>
        </row>
        <row r="10">
          <cell r="A10" t="str">
            <v>95-010 C</v>
          </cell>
          <cell r="B10">
            <v>34999</v>
          </cell>
          <cell r="C10">
            <v>-0.16750000000000001</v>
          </cell>
        </row>
        <row r="11">
          <cell r="A11" t="str">
            <v>95-010 D</v>
          </cell>
          <cell r="B11">
            <v>34999</v>
          </cell>
          <cell r="C11">
            <v>-0.16750000000000001</v>
          </cell>
        </row>
        <row r="12">
          <cell r="A12" t="str">
            <v>95-010 E</v>
          </cell>
          <cell r="B12">
            <v>34999</v>
          </cell>
          <cell r="C12">
            <v>-0.16750000000000001</v>
          </cell>
        </row>
        <row r="13">
          <cell r="A13" t="str">
            <v>95-010 F</v>
          </cell>
          <cell r="B13">
            <v>34999</v>
          </cell>
          <cell r="C13">
            <v>-0.16750000000000001</v>
          </cell>
        </row>
        <row r="14">
          <cell r="A14" t="str">
            <v>95-010 G</v>
          </cell>
          <cell r="B14">
            <v>35156</v>
          </cell>
          <cell r="C14">
            <v>-0.121</v>
          </cell>
        </row>
        <row r="15">
          <cell r="A15" t="str">
            <v>95-010 H</v>
          </cell>
          <cell r="B15">
            <v>35156</v>
          </cell>
          <cell r="C15">
            <v>-0.121</v>
          </cell>
        </row>
        <row r="16">
          <cell r="A16" t="str">
            <v>95-010 I</v>
          </cell>
          <cell r="B16">
            <v>35156</v>
          </cell>
          <cell r="C16">
            <v>-0.121</v>
          </cell>
        </row>
        <row r="17">
          <cell r="A17" t="str">
            <v>95-010 J</v>
          </cell>
          <cell r="B17">
            <v>35156</v>
          </cell>
          <cell r="C17">
            <v>-0.121</v>
          </cell>
        </row>
        <row r="18">
          <cell r="A18" t="str">
            <v>95-010 K</v>
          </cell>
          <cell r="B18">
            <v>35156</v>
          </cell>
          <cell r="C18">
            <v>-0.121</v>
          </cell>
        </row>
        <row r="19">
          <cell r="A19" t="str">
            <v>95-010 L</v>
          </cell>
          <cell r="B19">
            <v>35156</v>
          </cell>
          <cell r="C19">
            <v>-0.121</v>
          </cell>
        </row>
        <row r="20">
          <cell r="A20" t="str">
            <v>95-010 M</v>
          </cell>
          <cell r="B20">
            <v>35339</v>
          </cell>
          <cell r="C20">
            <v>-3.3999999999999998E-3</v>
          </cell>
        </row>
        <row r="21">
          <cell r="A21" t="str">
            <v>95-010 N</v>
          </cell>
          <cell r="B21">
            <v>35339</v>
          </cell>
          <cell r="C21">
            <v>-3.3999999999999998E-3</v>
          </cell>
        </row>
        <row r="22">
          <cell r="A22" t="str">
            <v>95-010 O</v>
          </cell>
          <cell r="B22">
            <v>35339</v>
          </cell>
          <cell r="C22">
            <v>-3.3999999999999998E-3</v>
          </cell>
        </row>
        <row r="23">
          <cell r="A23" t="str">
            <v>95-010 P</v>
          </cell>
          <cell r="B23">
            <v>35339</v>
          </cell>
          <cell r="C23">
            <v>-3.3999999999999998E-3</v>
          </cell>
        </row>
        <row r="24">
          <cell r="A24" t="str">
            <v>95-010 Q</v>
          </cell>
          <cell r="B24">
            <v>35339</v>
          </cell>
          <cell r="C24">
            <v>-3.3999999999999998E-3</v>
          </cell>
        </row>
        <row r="25">
          <cell r="A25" t="str">
            <v>95-010 R</v>
          </cell>
          <cell r="B25">
            <v>35339</v>
          </cell>
          <cell r="C25">
            <v>-3.3999999999999998E-3</v>
          </cell>
        </row>
        <row r="26">
          <cell r="A26" t="str">
            <v>95-010 S</v>
          </cell>
          <cell r="B26">
            <v>35521</v>
          </cell>
          <cell r="C26">
            <v>9.3799999999999994E-2</v>
          </cell>
        </row>
        <row r="27">
          <cell r="A27" t="str">
            <v>95-010 T</v>
          </cell>
          <cell r="B27">
            <v>35521</v>
          </cell>
          <cell r="C27">
            <v>9.3799999999999994E-2</v>
          </cell>
        </row>
        <row r="28">
          <cell r="A28" t="str">
            <v>95-010 U</v>
          </cell>
          <cell r="B28">
            <v>35521</v>
          </cell>
          <cell r="C28">
            <v>9.3799999999999994E-2</v>
          </cell>
        </row>
        <row r="29">
          <cell r="A29" t="str">
            <v>95-010 V</v>
          </cell>
          <cell r="B29">
            <v>35521</v>
          </cell>
          <cell r="C29">
            <v>9.3799999999999994E-2</v>
          </cell>
        </row>
        <row r="30">
          <cell r="A30" t="str">
            <v>95-010 W</v>
          </cell>
          <cell r="B30">
            <v>35521</v>
          </cell>
          <cell r="C30">
            <v>9.3799999999999994E-2</v>
          </cell>
        </row>
        <row r="31">
          <cell r="A31" t="str">
            <v>95-010 X</v>
          </cell>
          <cell r="B31">
            <v>35521</v>
          </cell>
          <cell r="C31">
            <v>9.3799999999999994E-2</v>
          </cell>
        </row>
        <row r="32">
          <cell r="A32" t="str">
            <v>95-010 Y</v>
          </cell>
          <cell r="B32">
            <v>35704</v>
          </cell>
          <cell r="C32">
            <v>0.1211</v>
          </cell>
        </row>
        <row r="33">
          <cell r="A33" t="str">
            <v>95-010 Z</v>
          </cell>
          <cell r="B33">
            <v>35704</v>
          </cell>
          <cell r="C33">
            <v>0.1211</v>
          </cell>
        </row>
        <row r="34">
          <cell r="A34" t="str">
            <v>95-010 AA</v>
          </cell>
          <cell r="B34">
            <v>35704</v>
          </cell>
          <cell r="C34">
            <v>0.1211</v>
          </cell>
        </row>
        <row r="35">
          <cell r="A35" t="str">
            <v>95-010 BB</v>
          </cell>
          <cell r="B35">
            <v>35704</v>
          </cell>
          <cell r="C35">
            <v>0.1211</v>
          </cell>
        </row>
        <row r="36">
          <cell r="A36" t="str">
            <v>95-010 CC</v>
          </cell>
          <cell r="B36">
            <v>35704</v>
          </cell>
          <cell r="C36">
            <v>0.1211</v>
          </cell>
        </row>
        <row r="37">
          <cell r="A37" t="str">
            <v>95-010 DD</v>
          </cell>
          <cell r="B37">
            <v>35704</v>
          </cell>
          <cell r="C37">
            <v>0.1211</v>
          </cell>
        </row>
        <row r="38">
          <cell r="A38" t="str">
            <v>95-010 EE</v>
          </cell>
          <cell r="B38">
            <v>35886</v>
          </cell>
          <cell r="C38">
            <v>-0.1147</v>
          </cell>
        </row>
        <row r="39">
          <cell r="A39" t="str">
            <v>95-010 FF</v>
          </cell>
          <cell r="B39">
            <v>35886</v>
          </cell>
          <cell r="C39">
            <v>-0.1147</v>
          </cell>
        </row>
        <row r="40">
          <cell r="A40" t="str">
            <v>95-010 GG</v>
          </cell>
          <cell r="B40">
            <v>35886</v>
          </cell>
          <cell r="C40">
            <v>-0.1147</v>
          </cell>
        </row>
        <row r="41">
          <cell r="A41" t="str">
            <v>95-010 HH</v>
          </cell>
          <cell r="B41">
            <v>35886</v>
          </cell>
          <cell r="C41">
            <v>-0.1147</v>
          </cell>
        </row>
        <row r="42">
          <cell r="A42" t="str">
            <v>95-010 II</v>
          </cell>
          <cell r="B42">
            <v>35886</v>
          </cell>
          <cell r="C42">
            <v>-0.1147</v>
          </cell>
        </row>
        <row r="43">
          <cell r="A43" t="str">
            <v>95-010 JJ</v>
          </cell>
          <cell r="B43">
            <v>35886</v>
          </cell>
          <cell r="C43">
            <v>-0.1147</v>
          </cell>
        </row>
        <row r="44">
          <cell r="A44" t="str">
            <v>95-010 KK</v>
          </cell>
          <cell r="B44">
            <v>36069</v>
          </cell>
          <cell r="C44">
            <v>-0.311</v>
          </cell>
        </row>
        <row r="45">
          <cell r="A45" t="str">
            <v>95-010 LL</v>
          </cell>
          <cell r="B45">
            <v>36069</v>
          </cell>
          <cell r="C45">
            <v>-0.311</v>
          </cell>
        </row>
        <row r="46">
          <cell r="A46" t="str">
            <v>95-010 MM</v>
          </cell>
          <cell r="B46">
            <v>36069</v>
          </cell>
          <cell r="C46">
            <v>-0.311</v>
          </cell>
        </row>
        <row r="47">
          <cell r="A47" t="str">
            <v>95-010 NN</v>
          </cell>
          <cell r="B47">
            <v>36069</v>
          </cell>
          <cell r="C47">
            <v>-0.311</v>
          </cell>
        </row>
        <row r="48">
          <cell r="A48" t="str">
            <v>95-010 OO</v>
          </cell>
          <cell r="B48">
            <v>36069</v>
          </cell>
          <cell r="C48">
            <v>-0.311</v>
          </cell>
        </row>
        <row r="49">
          <cell r="A49" t="str">
            <v>95-010 PP</v>
          </cell>
          <cell r="B49">
            <v>36069</v>
          </cell>
          <cell r="C49">
            <v>-0.311</v>
          </cell>
        </row>
        <row r="50">
          <cell r="A50" t="str">
            <v>95-010 QQ</v>
          </cell>
          <cell r="B50">
            <v>36251</v>
          </cell>
          <cell r="C50">
            <v>-0.18820000000000001</v>
          </cell>
        </row>
        <row r="51">
          <cell r="A51" t="str">
            <v>95-010 RR</v>
          </cell>
          <cell r="B51">
            <v>36251</v>
          </cell>
          <cell r="C51">
            <v>-0.18820000000000001</v>
          </cell>
        </row>
        <row r="52">
          <cell r="A52" t="str">
            <v>95-010 SS</v>
          </cell>
          <cell r="B52">
            <v>36251</v>
          </cell>
          <cell r="C52">
            <v>-0.18820000000000001</v>
          </cell>
        </row>
        <row r="53">
          <cell r="A53" t="str">
            <v>95-010 TT</v>
          </cell>
          <cell r="B53">
            <v>36251</v>
          </cell>
          <cell r="C53">
            <v>-0.18820000000000001</v>
          </cell>
        </row>
        <row r="54">
          <cell r="A54" t="str">
            <v>95-010 UU</v>
          </cell>
          <cell r="B54">
            <v>36251</v>
          </cell>
          <cell r="C54">
            <v>-0.18820000000000001</v>
          </cell>
        </row>
        <row r="55">
          <cell r="A55" t="str">
            <v>95-010 VV</v>
          </cell>
          <cell r="B55">
            <v>36251</v>
          </cell>
          <cell r="C55">
            <v>-0.18820000000000001</v>
          </cell>
        </row>
        <row r="56">
          <cell r="A56" t="str">
            <v>95-010 WW</v>
          </cell>
          <cell r="B56">
            <v>36434</v>
          </cell>
          <cell r="C56">
            <v>-0.22389999999999999</v>
          </cell>
        </row>
        <row r="57">
          <cell r="A57" t="str">
            <v>95-010 XX</v>
          </cell>
          <cell r="B57">
            <v>36434</v>
          </cell>
          <cell r="C57">
            <v>-0.22389999999999999</v>
          </cell>
        </row>
        <row r="58">
          <cell r="A58" t="str">
            <v>95-010 YY</v>
          </cell>
          <cell r="B58">
            <v>36434</v>
          </cell>
          <cell r="C58">
            <v>-0.22389999999999999</v>
          </cell>
        </row>
        <row r="59">
          <cell r="A59" t="str">
            <v>99-070</v>
          </cell>
          <cell r="B59">
            <v>36434</v>
          </cell>
          <cell r="C59">
            <v>-0.22389999999999999</v>
          </cell>
        </row>
        <row r="60">
          <cell r="A60" t="str">
            <v>99-070 A</v>
          </cell>
          <cell r="B60">
            <v>36434</v>
          </cell>
          <cell r="C60">
            <v>-0.22389999999999999</v>
          </cell>
        </row>
        <row r="61">
          <cell r="A61" t="str">
            <v>1999-070 B</v>
          </cell>
          <cell r="B61">
            <v>36617</v>
          </cell>
          <cell r="C61">
            <v>0</v>
          </cell>
        </row>
        <row r="62">
          <cell r="A62" t="str">
            <v>1999-070 C</v>
          </cell>
          <cell r="B62">
            <v>36647</v>
          </cell>
          <cell r="C62">
            <v>0.25019999999999998</v>
          </cell>
        </row>
        <row r="63">
          <cell r="A63" t="str">
            <v>1999-070 D</v>
          </cell>
          <cell r="B63">
            <v>36647</v>
          </cell>
          <cell r="C63">
            <v>0.25019999999999998</v>
          </cell>
        </row>
        <row r="64">
          <cell r="A64" t="str">
            <v>1999-070 E</v>
          </cell>
          <cell r="B64">
            <v>36647</v>
          </cell>
          <cell r="C64">
            <v>0.25019999999999998</v>
          </cell>
        </row>
        <row r="65">
          <cell r="A65" t="str">
            <v>1999-070 F</v>
          </cell>
          <cell r="B65">
            <v>36647</v>
          </cell>
          <cell r="C65">
            <v>0.25019999999999998</v>
          </cell>
        </row>
        <row r="66">
          <cell r="A66" t="str">
            <v>1999-070 G</v>
          </cell>
          <cell r="B66">
            <v>36831</v>
          </cell>
          <cell r="C66">
            <v>1.1344000000000001</v>
          </cell>
        </row>
        <row r="67">
          <cell r="A67" t="str">
            <v>1999-070 H</v>
          </cell>
          <cell r="B67">
            <v>36831</v>
          </cell>
          <cell r="C67">
            <v>1.1344000000000001</v>
          </cell>
        </row>
        <row r="68">
          <cell r="A68" t="str">
            <v>1999-070 I</v>
          </cell>
          <cell r="B68">
            <v>36831</v>
          </cell>
          <cell r="C68">
            <v>1.1344000000000001</v>
          </cell>
        </row>
        <row r="69">
          <cell r="A69" t="str">
            <v>1999-070 J</v>
          </cell>
          <cell r="B69">
            <v>36831</v>
          </cell>
          <cell r="C69">
            <v>1.1344000000000001</v>
          </cell>
        </row>
        <row r="70">
          <cell r="A70" t="str">
            <v>1999-070 K</v>
          </cell>
          <cell r="B70">
            <v>37012</v>
          </cell>
          <cell r="C70">
            <v>1.4216</v>
          </cell>
        </row>
        <row r="71">
          <cell r="A71" t="str">
            <v>1999-070 L</v>
          </cell>
          <cell r="B71">
            <v>37012</v>
          </cell>
          <cell r="C71">
            <v>1.4216</v>
          </cell>
        </row>
        <row r="72">
          <cell r="A72" t="str">
            <v>1999-070 M</v>
          </cell>
          <cell r="B72">
            <v>37012</v>
          </cell>
          <cell r="C72">
            <v>1.4216</v>
          </cell>
        </row>
        <row r="73">
          <cell r="A73" t="str">
            <v>1999-070 N</v>
          </cell>
          <cell r="B73">
            <v>37012</v>
          </cell>
          <cell r="C73">
            <v>1.4216</v>
          </cell>
        </row>
        <row r="74">
          <cell r="A74" t="str">
            <v>1999-070 O</v>
          </cell>
          <cell r="B74">
            <v>37196</v>
          </cell>
          <cell r="C74">
            <v>0.1522</v>
          </cell>
        </row>
        <row r="75">
          <cell r="A75" t="str">
            <v>1999-070 P</v>
          </cell>
          <cell r="B75">
            <v>37288</v>
          </cell>
          <cell r="C75">
            <v>3.8899999999999997E-2</v>
          </cell>
        </row>
        <row r="76">
          <cell r="A76" t="str">
            <v>2002-00113</v>
          </cell>
          <cell r="B76">
            <v>37377</v>
          </cell>
          <cell r="C76">
            <v>-0.2407</v>
          </cell>
        </row>
        <row r="77">
          <cell r="A77" t="str">
            <v>2002-00251</v>
          </cell>
          <cell r="B77">
            <v>37469</v>
          </cell>
          <cell r="C77">
            <v>-0.2248</v>
          </cell>
        </row>
        <row r="78">
          <cell r="A78" t="str">
            <v>2002-00359</v>
          </cell>
          <cell r="B78">
            <v>37561</v>
          </cell>
          <cell r="C78">
            <v>5.1999999999999998E-3</v>
          </cell>
        </row>
        <row r="79">
          <cell r="A79" t="str">
            <v>2003-00002</v>
          </cell>
          <cell r="B79">
            <v>37653</v>
          </cell>
          <cell r="C79">
            <v>0.1686</v>
          </cell>
        </row>
        <row r="80">
          <cell r="A80" t="str">
            <v>2003-00083</v>
          </cell>
          <cell r="B80">
            <v>37653</v>
          </cell>
          <cell r="C80">
            <v>0.1686</v>
          </cell>
        </row>
        <row r="81">
          <cell r="A81" t="str">
            <v>2003-00126</v>
          </cell>
          <cell r="B81">
            <v>37742</v>
          </cell>
          <cell r="C81">
            <v>0.21640000000000001</v>
          </cell>
        </row>
        <row r="82">
          <cell r="A82" t="str">
            <v>2003-00258</v>
          </cell>
          <cell r="B82">
            <v>37834</v>
          </cell>
          <cell r="C82">
            <v>0.45200000000000001</v>
          </cell>
        </row>
        <row r="83">
          <cell r="A83" t="str">
            <v>2003-00377</v>
          </cell>
          <cell r="B83">
            <v>37926</v>
          </cell>
          <cell r="C83">
            <v>0.54669999999999996</v>
          </cell>
        </row>
        <row r="84">
          <cell r="A84" t="str">
            <v>2003-00504</v>
          </cell>
          <cell r="B84">
            <v>38018</v>
          </cell>
          <cell r="C84">
            <v>0.5554</v>
          </cell>
        </row>
        <row r="85">
          <cell r="A85" t="str">
            <v>2004-00122</v>
          </cell>
          <cell r="B85">
            <v>38108</v>
          </cell>
          <cell r="C85">
            <v>0.14910000000000001</v>
          </cell>
        </row>
        <row r="86">
          <cell r="A86" t="str">
            <v>2004-00269</v>
          </cell>
          <cell r="B86">
            <v>38200</v>
          </cell>
          <cell r="C86">
            <v>0.1148</v>
          </cell>
        </row>
        <row r="87">
          <cell r="A87" t="str">
            <v>2004-00398</v>
          </cell>
          <cell r="B87">
            <v>38292</v>
          </cell>
          <cell r="C87">
            <v>0.2064</v>
          </cell>
        </row>
        <row r="88">
          <cell r="A88" t="str">
            <v>2005-00013</v>
          </cell>
          <cell r="B88">
            <v>38384</v>
          </cell>
          <cell r="C88">
            <v>0.3876</v>
          </cell>
        </row>
        <row r="89">
          <cell r="A89" t="str">
            <v>2005-00139</v>
          </cell>
          <cell r="B89">
            <v>38473</v>
          </cell>
          <cell r="C89">
            <v>0.34960000000000002</v>
          </cell>
        </row>
        <row r="90">
          <cell r="A90" t="str">
            <v>2005-00271</v>
          </cell>
          <cell r="B90">
            <v>38565</v>
          </cell>
          <cell r="C90">
            <v>5.7599999999999998E-2</v>
          </cell>
        </row>
        <row r="91">
          <cell r="A91" t="str">
            <v>2005-00399</v>
          </cell>
          <cell r="B91">
            <v>38657</v>
          </cell>
          <cell r="C91">
            <v>0.40460000000000002</v>
          </cell>
        </row>
        <row r="92">
          <cell r="A92" t="str">
            <v>2005-00552</v>
          </cell>
          <cell r="B92">
            <v>38749</v>
          </cell>
          <cell r="C92">
            <v>0.77170000000000005</v>
          </cell>
        </row>
        <row r="93">
          <cell r="A93" t="str">
            <v>2006-00135</v>
          </cell>
          <cell r="B93">
            <v>2313</v>
          </cell>
          <cell r="C93">
            <v>0.29880000000000001</v>
          </cell>
        </row>
        <row r="94">
          <cell r="A94" t="str">
            <v>2006-00324</v>
          </cell>
          <cell r="B94">
            <v>38930</v>
          </cell>
          <cell r="C94">
            <v>-0.1749</v>
          </cell>
        </row>
        <row r="95">
          <cell r="A95" t="str">
            <v>2006-00428</v>
          </cell>
          <cell r="B95">
            <v>39022</v>
          </cell>
          <cell r="C95">
            <v>-0.30880000000000002</v>
          </cell>
        </row>
        <row r="96">
          <cell r="A96" t="str">
            <v>2006-00000</v>
          </cell>
          <cell r="B96">
            <v>39114</v>
          </cell>
          <cell r="C96">
            <v>5.5100000000000003E-2</v>
          </cell>
        </row>
        <row r="97">
          <cell r="B97">
            <v>54789</v>
          </cell>
        </row>
      </sheetData>
      <sheetData sheetId="51" refreshError="1">
        <row r="8">
          <cell r="A8" t="str">
            <v>95-010 OO</v>
          </cell>
          <cell r="B8">
            <v>36192</v>
          </cell>
          <cell r="C8">
            <v>2.47E-2</v>
          </cell>
        </row>
        <row r="9">
          <cell r="A9" t="str">
            <v>95-010 PP</v>
          </cell>
          <cell r="B9">
            <v>36192</v>
          </cell>
          <cell r="C9">
            <v>2.47E-2</v>
          </cell>
        </row>
        <row r="10">
          <cell r="A10" t="str">
            <v>95-010 QQ</v>
          </cell>
          <cell r="B10">
            <v>36192</v>
          </cell>
          <cell r="C10">
            <v>2.47E-2</v>
          </cell>
        </row>
        <row r="11">
          <cell r="A11" t="str">
            <v>95-010 RR</v>
          </cell>
          <cell r="B11">
            <v>36192</v>
          </cell>
          <cell r="C11">
            <v>2.47E-2</v>
          </cell>
        </row>
        <row r="12">
          <cell r="A12" t="str">
            <v>95-010 SS</v>
          </cell>
          <cell r="B12">
            <v>36192</v>
          </cell>
          <cell r="C12">
            <v>2.47E-2</v>
          </cell>
        </row>
        <row r="13">
          <cell r="A13" t="str">
            <v>95-010 TT</v>
          </cell>
          <cell r="B13">
            <v>36192</v>
          </cell>
          <cell r="C13">
            <v>2.47E-2</v>
          </cell>
        </row>
        <row r="14">
          <cell r="A14" t="str">
            <v>95-010 UU</v>
          </cell>
          <cell r="B14">
            <v>36192</v>
          </cell>
          <cell r="C14">
            <v>2.47E-2</v>
          </cell>
        </row>
        <row r="15">
          <cell r="A15" t="str">
            <v>95-010 VV</v>
          </cell>
          <cell r="B15">
            <v>36192</v>
          </cell>
          <cell r="C15">
            <v>2.47E-2</v>
          </cell>
        </row>
        <row r="16">
          <cell r="A16" t="str">
            <v>95-010 WW</v>
          </cell>
          <cell r="B16">
            <v>36192</v>
          </cell>
          <cell r="C16">
            <v>2.47E-2</v>
          </cell>
        </row>
        <row r="17">
          <cell r="A17" t="str">
            <v>95-010 XX</v>
          </cell>
          <cell r="B17">
            <v>36192</v>
          </cell>
          <cell r="C17">
            <v>2.47E-2</v>
          </cell>
        </row>
        <row r="18">
          <cell r="A18" t="str">
            <v>95-010 YY</v>
          </cell>
          <cell r="B18">
            <v>36192</v>
          </cell>
          <cell r="C18">
            <v>2.47E-2</v>
          </cell>
        </row>
        <row r="19">
          <cell r="A19" t="str">
            <v>99-070</v>
          </cell>
          <cell r="B19">
            <v>36192</v>
          </cell>
          <cell r="C19">
            <v>2.47E-2</v>
          </cell>
        </row>
        <row r="20">
          <cell r="A20" t="str">
            <v>99-070 A</v>
          </cell>
          <cell r="B20">
            <v>36557</v>
          </cell>
          <cell r="C20">
            <v>9.3399999999999997E-2</v>
          </cell>
        </row>
        <row r="21">
          <cell r="A21" t="str">
            <v>1999-070 B</v>
          </cell>
          <cell r="B21">
            <v>36557</v>
          </cell>
          <cell r="C21">
            <v>9.3399999999999997E-2</v>
          </cell>
        </row>
        <row r="22">
          <cell r="A22" t="str">
            <v>1999-070 C</v>
          </cell>
          <cell r="B22">
            <v>36557</v>
          </cell>
          <cell r="C22">
            <v>9.3399999999999997E-2</v>
          </cell>
        </row>
        <row r="23">
          <cell r="A23" t="str">
            <v>1999-070 D</v>
          </cell>
          <cell r="B23">
            <v>36557</v>
          </cell>
          <cell r="C23">
            <v>9.3399999999999997E-2</v>
          </cell>
        </row>
        <row r="24">
          <cell r="A24" t="str">
            <v>1999-070 E</v>
          </cell>
          <cell r="B24">
            <v>36557</v>
          </cell>
          <cell r="C24">
            <v>9.3399999999999997E-2</v>
          </cell>
        </row>
        <row r="25">
          <cell r="A25" t="str">
            <v>1999-070 F</v>
          </cell>
          <cell r="B25">
            <v>36557</v>
          </cell>
          <cell r="C25">
            <v>9.3399999999999997E-2</v>
          </cell>
        </row>
        <row r="26">
          <cell r="A26" t="str">
            <v>1999-070 G</v>
          </cell>
          <cell r="B26">
            <v>36557</v>
          </cell>
          <cell r="C26">
            <v>9.3399999999999997E-2</v>
          </cell>
        </row>
        <row r="27">
          <cell r="A27" t="str">
            <v>1999-070 H</v>
          </cell>
          <cell r="B27">
            <v>36923</v>
          </cell>
          <cell r="C27">
            <v>6.0199999999999997E-2</v>
          </cell>
        </row>
        <row r="28">
          <cell r="A28" t="str">
            <v>1999-070 I</v>
          </cell>
          <cell r="B28">
            <v>36923</v>
          </cell>
          <cell r="C28">
            <v>6.0199999999999997E-2</v>
          </cell>
        </row>
        <row r="29">
          <cell r="A29" t="str">
            <v>1999-070 J</v>
          </cell>
          <cell r="B29">
            <v>36923</v>
          </cell>
          <cell r="C29">
            <v>6.0199999999999997E-2</v>
          </cell>
        </row>
        <row r="30">
          <cell r="A30" t="str">
            <v>1999-070 K</v>
          </cell>
          <cell r="B30">
            <v>36923</v>
          </cell>
          <cell r="C30">
            <v>6.0199999999999997E-2</v>
          </cell>
        </row>
        <row r="31">
          <cell r="A31" t="str">
            <v>1999-070 L</v>
          </cell>
          <cell r="B31">
            <v>36923</v>
          </cell>
          <cell r="C31">
            <v>6.0199999999999997E-2</v>
          </cell>
        </row>
        <row r="32">
          <cell r="A32" t="str">
            <v>1999-070 M</v>
          </cell>
          <cell r="B32">
            <v>36923</v>
          </cell>
          <cell r="C32">
            <v>6.0199999999999997E-2</v>
          </cell>
        </row>
        <row r="33">
          <cell r="A33" t="str">
            <v>1999-070 N</v>
          </cell>
          <cell r="B33">
            <v>36923</v>
          </cell>
          <cell r="C33">
            <v>6.0199999999999997E-2</v>
          </cell>
        </row>
        <row r="34">
          <cell r="A34" t="str">
            <v>1999-070 O</v>
          </cell>
          <cell r="B34">
            <v>36923</v>
          </cell>
          <cell r="C34">
            <v>6.0199999999999997E-2</v>
          </cell>
        </row>
        <row r="35">
          <cell r="A35" t="str">
            <v>1999-070 P</v>
          </cell>
          <cell r="B35">
            <v>37288</v>
          </cell>
          <cell r="C35">
            <v>2.3699999999999999E-2</v>
          </cell>
        </row>
        <row r="36">
          <cell r="A36" t="str">
            <v>2002-00113</v>
          </cell>
          <cell r="B36">
            <v>37377</v>
          </cell>
          <cell r="C36">
            <v>2.3699999999999999E-2</v>
          </cell>
        </row>
        <row r="37">
          <cell r="A37" t="str">
            <v>2002-00251</v>
          </cell>
          <cell r="B37">
            <v>37469</v>
          </cell>
          <cell r="C37">
            <v>2.3699999999999999E-2</v>
          </cell>
        </row>
        <row r="38">
          <cell r="A38" t="str">
            <v>2002-00359</v>
          </cell>
          <cell r="B38">
            <v>37561</v>
          </cell>
          <cell r="C38">
            <v>2.3699999999999999E-2</v>
          </cell>
        </row>
        <row r="39">
          <cell r="A39" t="str">
            <v>2003-00002</v>
          </cell>
          <cell r="B39">
            <v>37653</v>
          </cell>
          <cell r="C39">
            <v>7.4700000000000003E-2</v>
          </cell>
        </row>
        <row r="40">
          <cell r="A40" t="str">
            <v>2003-00083</v>
          </cell>
          <cell r="B40">
            <v>37713</v>
          </cell>
          <cell r="C40">
            <v>7.4700000000000003E-2</v>
          </cell>
        </row>
        <row r="41">
          <cell r="A41" t="str">
            <v>2003-00126</v>
          </cell>
          <cell r="B41">
            <v>37742</v>
          </cell>
          <cell r="C41">
            <v>7.4700000000000003E-2</v>
          </cell>
        </row>
        <row r="42">
          <cell r="A42" t="str">
            <v>2003-00258</v>
          </cell>
          <cell r="B42">
            <v>37834</v>
          </cell>
          <cell r="C42">
            <v>7.4700000000000003E-2</v>
          </cell>
        </row>
        <row r="43">
          <cell r="A43" t="str">
            <v>2003-00377</v>
          </cell>
          <cell r="B43">
            <v>37926</v>
          </cell>
          <cell r="C43">
            <v>7.4700000000000003E-2</v>
          </cell>
        </row>
        <row r="44">
          <cell r="A44" t="str">
            <v>2003-00504</v>
          </cell>
          <cell r="B44">
            <v>38018</v>
          </cell>
          <cell r="C44">
            <v>6.1199999999999997E-2</v>
          </cell>
        </row>
        <row r="45">
          <cell r="A45" t="str">
            <v>2004-00122</v>
          </cell>
          <cell r="B45">
            <v>38108</v>
          </cell>
          <cell r="C45">
            <v>6.1199999999999997E-2</v>
          </cell>
        </row>
        <row r="46">
          <cell r="A46" t="str">
            <v>2004-00269</v>
          </cell>
          <cell r="B46">
            <v>38200</v>
          </cell>
          <cell r="C46">
            <v>6.1199999999999997E-2</v>
          </cell>
        </row>
        <row r="47">
          <cell r="A47" t="str">
            <v>2004-00398</v>
          </cell>
          <cell r="B47">
            <v>38292</v>
          </cell>
          <cell r="C47">
            <v>6.1199999999999997E-2</v>
          </cell>
        </row>
        <row r="48">
          <cell r="A48" t="str">
            <v>2005-00013</v>
          </cell>
          <cell r="B48">
            <v>38384</v>
          </cell>
          <cell r="C48">
            <v>4.48E-2</v>
          </cell>
        </row>
        <row r="49">
          <cell r="A49" t="str">
            <v>2005-00139</v>
          </cell>
          <cell r="B49">
            <v>38473</v>
          </cell>
          <cell r="C49">
            <v>4.48E-2</v>
          </cell>
        </row>
        <row r="50">
          <cell r="A50" t="str">
            <v>2005-00399</v>
          </cell>
          <cell r="B50">
            <v>38565</v>
          </cell>
          <cell r="C50">
            <v>4.48E-2</v>
          </cell>
        </row>
        <row r="51">
          <cell r="A51" t="str">
            <v>2005-00552</v>
          </cell>
          <cell r="B51">
            <v>38749</v>
          </cell>
          <cell r="C51">
            <v>3.9899999999999998E-2</v>
          </cell>
        </row>
        <row r="52">
          <cell r="B52">
            <v>54789</v>
          </cell>
        </row>
      </sheetData>
      <sheetData sheetId="52" refreshError="1"/>
      <sheetData sheetId="53" refreshError="1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5.0999999999999996</v>
          </cell>
          <cell r="E9">
            <v>13.6</v>
          </cell>
          <cell r="G9">
            <v>300</v>
          </cell>
          <cell r="H9">
            <v>4.4438000000000004</v>
          </cell>
          <cell r="I9">
            <v>14700</v>
          </cell>
          <cell r="J9">
            <v>3.9916</v>
          </cell>
          <cell r="K9">
            <v>15000</v>
          </cell>
          <cell r="L9">
            <v>3.8416000000000001</v>
          </cell>
          <cell r="N9">
            <v>3.4331</v>
          </cell>
        </row>
        <row r="10">
          <cell r="A10" t="str">
            <v>95-010+</v>
          </cell>
          <cell r="B10">
            <v>35125</v>
          </cell>
          <cell r="C10" t="str">
            <v>General Firm Sales</v>
          </cell>
          <cell r="D10">
            <v>5.0999999999999996</v>
          </cell>
          <cell r="E10">
            <v>13.6</v>
          </cell>
          <cell r="G10">
            <v>300</v>
          </cell>
          <cell r="H10">
            <v>4.4946000000000002</v>
          </cell>
          <cell r="I10">
            <v>14700</v>
          </cell>
          <cell r="J10">
            <v>3.9916</v>
          </cell>
          <cell r="K10">
            <v>15000</v>
          </cell>
          <cell r="L10">
            <v>3.8416000000000001</v>
          </cell>
          <cell r="N10">
            <v>3.4331</v>
          </cell>
        </row>
        <row r="11">
          <cell r="A11" t="str">
            <v>99-070</v>
          </cell>
          <cell r="B11">
            <v>36516</v>
          </cell>
          <cell r="C11" t="str">
            <v>General Firm Sales</v>
          </cell>
          <cell r="D11">
            <v>7.5</v>
          </cell>
          <cell r="E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  <cell r="N11">
            <v>0</v>
          </cell>
        </row>
        <row r="12">
          <cell r="B12">
            <v>43831</v>
          </cell>
        </row>
      </sheetData>
      <sheetData sheetId="54" refreshError="1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Sales+HLF</v>
          </cell>
          <cell r="D9">
            <v>5.0999999999999996</v>
          </cell>
          <cell r="E9">
            <v>13.6</v>
          </cell>
          <cell r="G9">
            <v>300</v>
          </cell>
          <cell r="H9">
            <v>4.4438000000000004</v>
          </cell>
          <cell r="I9">
            <v>14700</v>
          </cell>
          <cell r="J9">
            <v>3.9916</v>
          </cell>
          <cell r="K9">
            <v>15000</v>
          </cell>
          <cell r="L9">
            <v>3.8416000000000001</v>
          </cell>
          <cell r="N9">
            <v>3.4331</v>
          </cell>
        </row>
        <row r="10">
          <cell r="A10" t="str">
            <v>95-010+</v>
          </cell>
          <cell r="B10">
            <v>35125</v>
          </cell>
          <cell r="C10" t="str">
            <v>General Firm Sales+HLF</v>
          </cell>
          <cell r="D10">
            <v>5.0999999999999996</v>
          </cell>
          <cell r="E10">
            <v>13.6</v>
          </cell>
          <cell r="G10">
            <v>300</v>
          </cell>
          <cell r="H10">
            <v>4.4946000000000002</v>
          </cell>
          <cell r="I10">
            <v>14700</v>
          </cell>
          <cell r="J10">
            <v>3.9916</v>
          </cell>
          <cell r="K10">
            <v>15000</v>
          </cell>
          <cell r="L10">
            <v>3.8416000000000001</v>
          </cell>
          <cell r="N10">
            <v>3.4331</v>
          </cell>
        </row>
        <row r="11">
          <cell r="A11" t="str">
            <v>99-070</v>
          </cell>
          <cell r="B11">
            <v>36516</v>
          </cell>
          <cell r="C11" t="str">
            <v>General Firm Sales+HLF</v>
          </cell>
          <cell r="D11">
            <v>7.5</v>
          </cell>
          <cell r="E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  <cell r="N11">
            <v>0</v>
          </cell>
        </row>
        <row r="12">
          <cell r="B12">
            <v>43831</v>
          </cell>
        </row>
      </sheetData>
      <sheetData sheetId="55" refreshError="1">
        <row r="9">
          <cell r="B9">
            <v>35004</v>
          </cell>
          <cell r="C9" t="str">
            <v>Large Volume Sales (HP)</v>
          </cell>
          <cell r="D9">
            <v>13.6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B10">
            <v>35125</v>
          </cell>
          <cell r="C10" t="str">
            <v>Large Volume Sales (HP)</v>
          </cell>
          <cell r="D10">
            <v>13.6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B11">
            <v>36516</v>
          </cell>
          <cell r="C11" t="str">
            <v>Large Volume Sales (HP)</v>
          </cell>
          <cell r="D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56" refreshError="1"/>
      <sheetData sheetId="57" refreshError="1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Interruptible Sales</v>
          </cell>
          <cell r="D9" t="str">
            <v>NA</v>
          </cell>
          <cell r="E9">
            <v>150</v>
          </cell>
          <cell r="G9">
            <v>15000</v>
          </cell>
          <cell r="H9">
            <v>3.1448999999999998</v>
          </cell>
          <cell r="K9">
            <v>15000</v>
          </cell>
          <cell r="L9">
            <v>2.9948999999999999</v>
          </cell>
          <cell r="N9">
            <v>2.6513</v>
          </cell>
        </row>
        <row r="10">
          <cell r="A10" t="str">
            <v>99-070</v>
          </cell>
          <cell r="B10">
            <v>36516</v>
          </cell>
          <cell r="C10" t="str">
            <v>Interruptible Sales</v>
          </cell>
          <cell r="D10" t="str">
            <v>NA</v>
          </cell>
          <cell r="E10">
            <v>220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  <cell r="N10">
            <v>0</v>
          </cell>
        </row>
        <row r="11">
          <cell r="B11">
            <v>43831</v>
          </cell>
        </row>
      </sheetData>
      <sheetData sheetId="58" refreshError="1">
        <row r="9">
          <cell r="B9">
            <v>35004</v>
          </cell>
          <cell r="C9" t="str">
            <v>Large Volume Sales</v>
          </cell>
          <cell r="E9">
            <v>150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B10">
            <v>36516</v>
          </cell>
          <cell r="C10" t="str">
            <v>Large Volume Sales</v>
          </cell>
          <cell r="E10">
            <v>220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B11">
            <v>43831</v>
          </cell>
        </row>
      </sheetData>
      <sheetData sheetId="59" refreshError="1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Adm. Fee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Transportation</v>
          </cell>
          <cell r="D9">
            <v>13.6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Transportation</v>
          </cell>
          <cell r="D10">
            <v>13.6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Transportation</v>
          </cell>
          <cell r="D11">
            <v>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0" refreshError="1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Adm. Fee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Transportation+HLF</v>
          </cell>
          <cell r="D9">
            <v>13.6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Transportation+HLF</v>
          </cell>
          <cell r="D10">
            <v>13.6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Transportation+HLF</v>
          </cell>
          <cell r="D11">
            <v>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1" refreshError="1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Carriage Service</v>
          </cell>
          <cell r="D9">
            <v>150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Carriage Service</v>
          </cell>
          <cell r="D10">
            <v>150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Carriage Service</v>
          </cell>
          <cell r="D11">
            <v>220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2" refreshError="1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150</v>
          </cell>
          <cell r="E9">
            <v>45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A10" t="str">
            <v>99-070</v>
          </cell>
          <cell r="B10">
            <v>36516</v>
          </cell>
          <cell r="C10" t="str">
            <v>General Firm Sales</v>
          </cell>
          <cell r="D10">
            <v>220</v>
          </cell>
          <cell r="E10">
            <v>50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B11">
            <v>43831</v>
          </cell>
        </row>
      </sheetData>
      <sheetData sheetId="63" refreshError="1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150</v>
          </cell>
          <cell r="E9">
            <v>45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A10" t="str">
            <v>99-070</v>
          </cell>
          <cell r="B10">
            <v>36516</v>
          </cell>
          <cell r="C10" t="str">
            <v>General Firm Sales</v>
          </cell>
          <cell r="D10">
            <v>220</v>
          </cell>
          <cell r="E10">
            <v>50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A11" t="str">
            <v>99-070+</v>
          </cell>
          <cell r="B11">
            <v>36516</v>
          </cell>
          <cell r="C11" t="str">
            <v>General Firm Sales</v>
          </cell>
          <cell r="D11">
            <v>220</v>
          </cell>
          <cell r="E11">
            <v>50</v>
          </cell>
          <cell r="G11">
            <v>15000</v>
          </cell>
          <cell r="H11">
            <v>0.53</v>
          </cell>
          <cell r="K11">
            <v>15000</v>
          </cell>
          <cell r="L11">
            <v>0.35909999999999997</v>
          </cell>
        </row>
        <row r="12">
          <cell r="B12">
            <v>43831</v>
          </cell>
        </row>
      </sheetData>
      <sheetData sheetId="64" refreshError="1"/>
      <sheetData sheetId="65" refreshError="1">
        <row r="8">
          <cell r="A8" t="str">
            <v>Effective</v>
          </cell>
          <cell r="B8" t="str">
            <v>Base</v>
          </cell>
          <cell r="C8" t="str">
            <v>Surcharge</v>
          </cell>
          <cell r="D8" t="str">
            <v>TCA Adj</v>
          </cell>
          <cell r="E8" t="str">
            <v>TCA Surc</v>
          </cell>
          <cell r="F8" t="str">
            <v>ISS CR Adj</v>
          </cell>
          <cell r="G8" t="str">
            <v>Rev Cr Adj</v>
          </cell>
          <cell r="H8" t="str">
            <v>GRI</v>
          </cell>
          <cell r="I8" t="str">
            <v>Total</v>
          </cell>
          <cell r="K8" t="str">
            <v>Base</v>
          </cell>
          <cell r="L8" t="str">
            <v>Surcharge</v>
          </cell>
          <cell r="M8" t="str">
            <v>TCA Adj</v>
          </cell>
          <cell r="N8" t="str">
            <v>TCA Surc</v>
          </cell>
          <cell r="O8" t="str">
            <v>ISS CR Adj</v>
          </cell>
          <cell r="P8" t="str">
            <v>Rev Cr Adj</v>
          </cell>
          <cell r="Q8" t="str">
            <v>GRI</v>
          </cell>
          <cell r="R8" t="str">
            <v>Total</v>
          </cell>
          <cell r="T8" t="str">
            <v>Base</v>
          </cell>
          <cell r="U8" t="str">
            <v>Surcharge</v>
          </cell>
          <cell r="V8" t="str">
            <v>TCA Adj</v>
          </cell>
          <cell r="W8" t="str">
            <v>TCA Surc</v>
          </cell>
          <cell r="X8" t="str">
            <v>ISS CR Adj</v>
          </cell>
          <cell r="Y8" t="str">
            <v>Rev Cr Adj</v>
          </cell>
          <cell r="Z8" t="str">
            <v>GRI</v>
          </cell>
          <cell r="AA8" t="str">
            <v>Total</v>
          </cell>
        </row>
        <row r="9">
          <cell r="A9">
            <v>34973</v>
          </cell>
          <cell r="B9">
            <v>0.42220000000000002</v>
          </cell>
          <cell r="C9">
            <v>2.46E-2</v>
          </cell>
          <cell r="H9">
            <v>7.2000000000000007E-3</v>
          </cell>
          <cell r="I9">
            <v>0.45400000000000001</v>
          </cell>
          <cell r="K9">
            <v>0.44259999999999999</v>
          </cell>
          <cell r="L9">
            <v>2.46E-2</v>
          </cell>
          <cell r="Q9">
            <v>7.2000000000000007E-3</v>
          </cell>
          <cell r="R9">
            <v>0.47439999999999999</v>
          </cell>
          <cell r="T9">
            <v>0.49609999999999999</v>
          </cell>
          <cell r="U9">
            <v>2.46E-2</v>
          </cell>
          <cell r="Z9">
            <v>7.2000000000000007E-3</v>
          </cell>
          <cell r="AA9">
            <v>0.52789999999999992</v>
          </cell>
        </row>
        <row r="10">
          <cell r="A10">
            <v>35065</v>
          </cell>
          <cell r="B10">
            <v>0.42220000000000002</v>
          </cell>
          <cell r="C10">
            <v>1.7500000000000002E-2</v>
          </cell>
          <cell r="H10">
            <v>8.5000000000000006E-3</v>
          </cell>
          <cell r="I10">
            <v>0.44820000000000004</v>
          </cell>
          <cell r="K10">
            <v>0.44259999999999999</v>
          </cell>
          <cell r="L10">
            <v>1.7500000000000002E-2</v>
          </cell>
          <cell r="Q10">
            <v>8.5000000000000006E-3</v>
          </cell>
          <cell r="R10">
            <v>0.46860000000000002</v>
          </cell>
          <cell r="T10">
            <v>0.49609999999999999</v>
          </cell>
          <cell r="U10">
            <v>1.7500000000000002E-2</v>
          </cell>
          <cell r="Z10">
            <v>8.5000000000000006E-3</v>
          </cell>
          <cell r="AA10">
            <v>0.5220999999999999</v>
          </cell>
        </row>
        <row r="11">
          <cell r="A11">
            <v>35096</v>
          </cell>
          <cell r="B11">
            <v>0.35980000000000001</v>
          </cell>
          <cell r="C11">
            <v>1.7500000000000002E-2</v>
          </cell>
          <cell r="H11">
            <v>8.5000000000000006E-3</v>
          </cell>
          <cell r="I11">
            <v>0.38580000000000003</v>
          </cell>
          <cell r="K11">
            <v>0.3795</v>
          </cell>
          <cell r="L11">
            <v>1.7500000000000002E-2</v>
          </cell>
          <cell r="Q11">
            <v>8.5000000000000006E-3</v>
          </cell>
          <cell r="R11">
            <v>0.40550000000000003</v>
          </cell>
          <cell r="T11">
            <v>0.43209999999999998</v>
          </cell>
          <cell r="U11">
            <v>1.7500000000000002E-2</v>
          </cell>
          <cell r="Z11">
            <v>8.5000000000000006E-3</v>
          </cell>
          <cell r="AA11">
            <v>0.45810000000000001</v>
          </cell>
        </row>
        <row r="12">
          <cell r="A12">
            <v>35125</v>
          </cell>
          <cell r="B12">
            <v>0.34699999999999998</v>
          </cell>
          <cell r="C12">
            <v>1.7500000000000002E-2</v>
          </cell>
          <cell r="H12">
            <v>8.5000000000000006E-3</v>
          </cell>
          <cell r="I12">
            <v>0.373</v>
          </cell>
          <cell r="K12">
            <v>0.36670000000000003</v>
          </cell>
          <cell r="L12">
            <v>1.7500000000000002E-2</v>
          </cell>
          <cell r="Q12">
            <v>8.5000000000000006E-3</v>
          </cell>
          <cell r="R12">
            <v>0.39270000000000005</v>
          </cell>
          <cell r="T12">
            <v>0.41930000000000001</v>
          </cell>
          <cell r="U12">
            <v>1.7500000000000002E-2</v>
          </cell>
          <cell r="Z12">
            <v>8.5000000000000006E-3</v>
          </cell>
          <cell r="AA12">
            <v>0.44530000000000003</v>
          </cell>
        </row>
        <row r="13">
          <cell r="A13">
            <v>35247</v>
          </cell>
          <cell r="B13">
            <v>0.3599</v>
          </cell>
          <cell r="C13">
            <v>1.7500000000000002E-2</v>
          </cell>
          <cell r="D13">
            <v>-1.4999999999999999E-2</v>
          </cell>
          <cell r="E13">
            <v>2.2000000000000001E-3</v>
          </cell>
          <cell r="F13">
            <v>-1E-4</v>
          </cell>
          <cell r="G13">
            <v>-1.1999999999999999E-3</v>
          </cell>
          <cell r="H13">
            <v>8.5000000000000006E-3</v>
          </cell>
          <cell r="I13">
            <v>0.37180000000000002</v>
          </cell>
          <cell r="K13">
            <v>0.37959999999999999</v>
          </cell>
          <cell r="L13">
            <v>1.7500000000000002E-2</v>
          </cell>
          <cell r="M13">
            <v>-1.4999999999999999E-2</v>
          </cell>
          <cell r="N13">
            <v>2.2000000000000001E-3</v>
          </cell>
          <cell r="O13">
            <v>-1E-4</v>
          </cell>
          <cell r="P13">
            <v>-1.1999999999999999E-3</v>
          </cell>
          <cell r="Q13">
            <v>8.5000000000000006E-3</v>
          </cell>
          <cell r="R13">
            <v>0.39150000000000001</v>
          </cell>
          <cell r="T13">
            <v>0.43219999999999997</v>
          </cell>
          <cell r="U13">
            <v>1.7500000000000002E-2</v>
          </cell>
          <cell r="V13">
            <v>-1.4999999999999999E-2</v>
          </cell>
          <cell r="W13">
            <v>2.2000000000000001E-3</v>
          </cell>
          <cell r="X13">
            <v>-1E-4</v>
          </cell>
          <cell r="Y13">
            <v>-1.1999999999999999E-3</v>
          </cell>
          <cell r="Z13">
            <v>8.5000000000000006E-3</v>
          </cell>
          <cell r="AA13">
            <v>0.44409999999999999</v>
          </cell>
        </row>
        <row r="14">
          <cell r="A14">
            <v>35309</v>
          </cell>
          <cell r="B14">
            <v>0.3599</v>
          </cell>
          <cell r="C14">
            <v>1.7500000000000002E-2</v>
          </cell>
          <cell r="D14">
            <v>-1.8100000000000002E-2</v>
          </cell>
          <cell r="E14">
            <v>-9.4000000000000004E-3</v>
          </cell>
          <cell r="F14">
            <v>-1E-4</v>
          </cell>
          <cell r="G14">
            <v>-1.1999999999999999E-3</v>
          </cell>
          <cell r="H14">
            <v>8.5000000000000006E-3</v>
          </cell>
          <cell r="I14">
            <v>0.35710000000000003</v>
          </cell>
          <cell r="K14">
            <v>0.37959999999999999</v>
          </cell>
          <cell r="L14">
            <v>1.7500000000000002E-2</v>
          </cell>
          <cell r="M14">
            <v>-1.8100000000000002E-2</v>
          </cell>
          <cell r="N14">
            <v>-9.4000000000000004E-3</v>
          </cell>
          <cell r="O14">
            <v>-1E-4</v>
          </cell>
          <cell r="P14">
            <v>-1.1999999999999999E-3</v>
          </cell>
          <cell r="Q14">
            <v>8.5000000000000006E-3</v>
          </cell>
          <cell r="R14">
            <v>0.37680000000000002</v>
          </cell>
          <cell r="T14">
            <v>0.43219999999999997</v>
          </cell>
          <cell r="U14">
            <v>1.7500000000000002E-2</v>
          </cell>
          <cell r="V14">
            <v>-1.8100000000000002E-2</v>
          </cell>
          <cell r="W14">
            <v>-9.4000000000000004E-3</v>
          </cell>
          <cell r="X14">
            <v>-1E-4</v>
          </cell>
          <cell r="Y14">
            <v>-1.1999999999999999E-3</v>
          </cell>
          <cell r="Z14">
            <v>8.5000000000000006E-3</v>
          </cell>
          <cell r="AA14">
            <v>0.4294</v>
          </cell>
        </row>
        <row r="15">
          <cell r="A15">
            <v>35339</v>
          </cell>
          <cell r="B15">
            <v>0.3599</v>
          </cell>
          <cell r="C15">
            <v>1.7500000000000002E-2</v>
          </cell>
          <cell r="D15">
            <v>-1.8100000000000002E-2</v>
          </cell>
          <cell r="E15">
            <v>-9.4000000000000004E-3</v>
          </cell>
          <cell r="F15">
            <v>-1E-4</v>
          </cell>
          <cell r="G15">
            <v>-1.1999999999999999E-3</v>
          </cell>
          <cell r="H15">
            <v>8.5000000000000006E-3</v>
          </cell>
          <cell r="I15">
            <v>0.35710000000000003</v>
          </cell>
          <cell r="K15">
            <v>0.37959999999999999</v>
          </cell>
          <cell r="L15">
            <v>1.7500000000000002E-2</v>
          </cell>
          <cell r="M15">
            <v>-1.8100000000000002E-2</v>
          </cell>
          <cell r="N15">
            <v>-9.4000000000000004E-3</v>
          </cell>
          <cell r="O15">
            <v>-1E-4</v>
          </cell>
          <cell r="P15">
            <v>-1.1999999999999999E-3</v>
          </cell>
          <cell r="Q15">
            <v>8.5000000000000006E-3</v>
          </cell>
          <cell r="R15">
            <v>0.37680000000000002</v>
          </cell>
          <cell r="T15">
            <v>0.43219999999999997</v>
          </cell>
          <cell r="U15">
            <v>1.7500000000000002E-2</v>
          </cell>
          <cell r="V15">
            <v>-1.8100000000000002E-2</v>
          </cell>
          <cell r="W15">
            <v>-9.4000000000000004E-3</v>
          </cell>
          <cell r="X15">
            <v>-1E-4</v>
          </cell>
          <cell r="Y15">
            <v>-1.1999999999999999E-3</v>
          </cell>
          <cell r="Z15">
            <v>8.5000000000000006E-3</v>
          </cell>
          <cell r="AA15">
            <v>0.4294</v>
          </cell>
        </row>
        <row r="16">
          <cell r="A16">
            <v>35462</v>
          </cell>
          <cell r="B16">
            <v>0.3599</v>
          </cell>
          <cell r="C16">
            <v>1.7500000000000002E-2</v>
          </cell>
          <cell r="D16">
            <v>-1.8100000000000002E-2</v>
          </cell>
          <cell r="E16">
            <v>-9.4000000000000004E-3</v>
          </cell>
          <cell r="G16">
            <v>-1.1999999999999999E-3</v>
          </cell>
          <cell r="H16">
            <v>8.5000000000000006E-3</v>
          </cell>
          <cell r="I16">
            <v>0.35720000000000002</v>
          </cell>
          <cell r="K16">
            <v>0.37959999999999999</v>
          </cell>
          <cell r="L16">
            <v>1.7500000000000002E-2</v>
          </cell>
          <cell r="M16">
            <v>-1.8100000000000002E-2</v>
          </cell>
          <cell r="N16">
            <v>-9.4000000000000004E-3</v>
          </cell>
          <cell r="P16">
            <v>-1.1999999999999999E-3</v>
          </cell>
          <cell r="Q16">
            <v>8.5000000000000006E-3</v>
          </cell>
          <cell r="R16">
            <v>0.37690000000000001</v>
          </cell>
          <cell r="T16">
            <v>0.43219999999999997</v>
          </cell>
          <cell r="U16">
            <v>1.7500000000000002E-2</v>
          </cell>
          <cell r="V16">
            <v>-1.8100000000000002E-2</v>
          </cell>
          <cell r="W16">
            <v>-9.4000000000000004E-3</v>
          </cell>
          <cell r="Y16">
            <v>-1.1999999999999999E-3</v>
          </cell>
          <cell r="Z16">
            <v>8.5000000000000006E-3</v>
          </cell>
          <cell r="AA16">
            <v>0.42949999999999999</v>
          </cell>
        </row>
        <row r="17">
          <cell r="A17">
            <v>35490</v>
          </cell>
          <cell r="B17">
            <v>0.3599</v>
          </cell>
          <cell r="C17">
            <v>1.7500000000000002E-2</v>
          </cell>
          <cell r="D17">
            <v>-1.7999999999999999E-2</v>
          </cell>
          <cell r="E17">
            <v>3.8E-3</v>
          </cell>
          <cell r="G17">
            <v>-1.1999999999999999E-3</v>
          </cell>
          <cell r="H17">
            <v>8.5000000000000006E-3</v>
          </cell>
          <cell r="I17">
            <v>0.37050000000000005</v>
          </cell>
          <cell r="K17">
            <v>0.37959999999999999</v>
          </cell>
          <cell r="L17">
            <v>1.7500000000000002E-2</v>
          </cell>
          <cell r="M17">
            <v>-1.7999999999999999E-2</v>
          </cell>
          <cell r="N17">
            <v>3.8E-3</v>
          </cell>
          <cell r="P17">
            <v>-1.1999999999999999E-3</v>
          </cell>
          <cell r="Q17">
            <v>8.5000000000000006E-3</v>
          </cell>
          <cell r="R17">
            <v>0.39020000000000005</v>
          </cell>
          <cell r="T17">
            <v>0.43219999999999997</v>
          </cell>
          <cell r="U17">
            <v>1.7500000000000002E-2</v>
          </cell>
          <cell r="V17">
            <v>-1.7999999999999999E-2</v>
          </cell>
          <cell r="W17">
            <v>3.8E-3</v>
          </cell>
          <cell r="Y17">
            <v>-1.1999999999999999E-3</v>
          </cell>
          <cell r="Z17">
            <v>8.5000000000000006E-3</v>
          </cell>
          <cell r="AA17">
            <v>0.44280000000000003</v>
          </cell>
        </row>
        <row r="18">
          <cell r="A18">
            <v>35612</v>
          </cell>
          <cell r="B18">
            <v>0.3599</v>
          </cell>
          <cell r="C18">
            <v>1.7500000000000002E-2</v>
          </cell>
          <cell r="D18">
            <v>-1.7999999999999999E-2</v>
          </cell>
          <cell r="E18">
            <v>3.8E-3</v>
          </cell>
          <cell r="G18">
            <v>-1.1999999999999999E-3</v>
          </cell>
          <cell r="H18">
            <v>8.5000000000000006E-3</v>
          </cell>
          <cell r="I18">
            <v>0.37050000000000005</v>
          </cell>
          <cell r="K18">
            <v>0.37959999999999999</v>
          </cell>
          <cell r="L18">
            <v>1.7500000000000002E-2</v>
          </cell>
          <cell r="M18">
            <v>-1.7999999999999999E-2</v>
          </cell>
          <cell r="N18">
            <v>3.8E-3</v>
          </cell>
          <cell r="P18">
            <v>-1.1999999999999999E-3</v>
          </cell>
          <cell r="Q18">
            <v>8.5000000000000006E-3</v>
          </cell>
          <cell r="R18">
            <v>0.39020000000000005</v>
          </cell>
          <cell r="T18">
            <v>0.43219999999999997</v>
          </cell>
          <cell r="U18">
            <v>1.7500000000000002E-2</v>
          </cell>
          <cell r="V18">
            <v>-1.7999999999999999E-2</v>
          </cell>
          <cell r="W18">
            <v>3.8E-3</v>
          </cell>
          <cell r="Y18">
            <v>-1.1999999999999999E-3</v>
          </cell>
          <cell r="Z18">
            <v>8.5000000000000006E-3</v>
          </cell>
          <cell r="AA18">
            <v>0.44280000000000003</v>
          </cell>
        </row>
        <row r="19">
          <cell r="A19">
            <v>35735</v>
          </cell>
          <cell r="B19">
            <v>0.40960000000000002</v>
          </cell>
          <cell r="C19">
            <v>1.7500000000000002E-2</v>
          </cell>
          <cell r="G19">
            <v>-1.1999999999999999E-3</v>
          </cell>
          <cell r="H19">
            <v>8.5000000000000006E-3</v>
          </cell>
          <cell r="I19">
            <v>0.43440000000000006</v>
          </cell>
          <cell r="K19">
            <v>0.45710000000000001</v>
          </cell>
          <cell r="L19">
            <v>1.7500000000000002E-2</v>
          </cell>
          <cell r="P19">
            <v>-1.1999999999999999E-3</v>
          </cell>
          <cell r="Q19">
            <v>8.5000000000000006E-3</v>
          </cell>
          <cell r="R19">
            <v>0.48190000000000005</v>
          </cell>
          <cell r="T19">
            <v>0.54810000000000003</v>
          </cell>
          <cell r="U19">
            <v>1.7500000000000002E-2</v>
          </cell>
          <cell r="Y19">
            <v>-1.1999999999999999E-3</v>
          </cell>
          <cell r="Z19">
            <v>8.5000000000000006E-3</v>
          </cell>
          <cell r="AA19">
            <v>0.57289999999999996</v>
          </cell>
        </row>
        <row r="20">
          <cell r="A20">
            <v>35796</v>
          </cell>
          <cell r="B20">
            <v>0.34499999999999997</v>
          </cell>
          <cell r="C20">
            <v>0</v>
          </cell>
          <cell r="G20">
            <v>-1.1999999999999999E-3</v>
          </cell>
          <cell r="H20">
            <v>8.5000000000000006E-3</v>
          </cell>
          <cell r="I20">
            <v>0.3523</v>
          </cell>
          <cell r="K20">
            <v>0.39</v>
          </cell>
          <cell r="L20">
            <v>0</v>
          </cell>
          <cell r="P20">
            <v>-1.1999999999999999E-3</v>
          </cell>
          <cell r="Q20">
            <v>8.5000000000000006E-3</v>
          </cell>
          <cell r="R20">
            <v>0.39730000000000004</v>
          </cell>
          <cell r="T20">
            <v>0.45</v>
          </cell>
          <cell r="U20">
            <v>0</v>
          </cell>
          <cell r="Y20">
            <v>-1.1999999999999999E-3</v>
          </cell>
          <cell r="Z20">
            <v>8.5000000000000006E-3</v>
          </cell>
          <cell r="AA20">
            <v>0.45730000000000004</v>
          </cell>
        </row>
        <row r="21">
          <cell r="A21">
            <v>35827</v>
          </cell>
          <cell r="B21">
            <v>0.34499999999999997</v>
          </cell>
          <cell r="C21">
            <v>0</v>
          </cell>
          <cell r="G21">
            <v>-1.2999999999999999E-3</v>
          </cell>
          <cell r="H21">
            <v>8.5000000000000006E-3</v>
          </cell>
          <cell r="I21">
            <v>0.35219999999999996</v>
          </cell>
          <cell r="K21">
            <v>0.39</v>
          </cell>
          <cell r="L21">
            <v>0</v>
          </cell>
          <cell r="P21">
            <v>-1.2999999999999999E-3</v>
          </cell>
          <cell r="Q21">
            <v>8.5000000000000006E-3</v>
          </cell>
          <cell r="R21">
            <v>0.3972</v>
          </cell>
          <cell r="T21">
            <v>0.45</v>
          </cell>
          <cell r="U21">
            <v>0</v>
          </cell>
          <cell r="Y21">
            <v>-1.2999999999999999E-3</v>
          </cell>
          <cell r="Z21">
            <v>8.5000000000000006E-3</v>
          </cell>
          <cell r="AA21">
            <v>0.4572</v>
          </cell>
        </row>
        <row r="22">
          <cell r="A22">
            <v>35947</v>
          </cell>
          <cell r="B22">
            <v>0.32090000000000002</v>
          </cell>
          <cell r="C22">
            <v>0</v>
          </cell>
          <cell r="G22">
            <v>-1.2999999999999999E-3</v>
          </cell>
          <cell r="H22">
            <v>8.5000000000000006E-3</v>
          </cell>
          <cell r="I22">
            <v>0.3281</v>
          </cell>
          <cell r="K22">
            <v>0.35489999999999999</v>
          </cell>
          <cell r="L22">
            <v>0</v>
          </cell>
          <cell r="P22">
            <v>-1.2999999999999999E-3</v>
          </cell>
          <cell r="Q22">
            <v>8.5000000000000006E-3</v>
          </cell>
          <cell r="R22">
            <v>0.36209999999999998</v>
          </cell>
          <cell r="T22">
            <v>0.41470000000000001</v>
          </cell>
          <cell r="U22">
            <v>0</v>
          </cell>
          <cell r="Y22">
            <v>-1.2999999999999999E-3</v>
          </cell>
          <cell r="Z22">
            <v>8.5000000000000006E-3</v>
          </cell>
          <cell r="AA22">
            <v>0.4219</v>
          </cell>
        </row>
        <row r="23">
          <cell r="A23">
            <v>35977</v>
          </cell>
          <cell r="B23">
            <v>0.31580000000000003</v>
          </cell>
          <cell r="C23">
            <v>0</v>
          </cell>
          <cell r="G23">
            <v>-1E-4</v>
          </cell>
          <cell r="H23">
            <v>8.5000000000000006E-3</v>
          </cell>
          <cell r="I23">
            <v>0.32420000000000004</v>
          </cell>
          <cell r="K23">
            <v>0.3498</v>
          </cell>
          <cell r="L23">
            <v>0</v>
          </cell>
          <cell r="P23">
            <v>-1E-4</v>
          </cell>
          <cell r="Q23">
            <v>8.5000000000000006E-3</v>
          </cell>
          <cell r="R23">
            <v>0.35820000000000002</v>
          </cell>
          <cell r="T23">
            <v>0.40960000000000002</v>
          </cell>
          <cell r="U23">
            <v>0</v>
          </cell>
          <cell r="Y23">
            <v>-1E-4</v>
          </cell>
          <cell r="Z23">
            <v>8.5000000000000006E-3</v>
          </cell>
          <cell r="AA23">
            <v>0.41800000000000004</v>
          </cell>
        </row>
        <row r="24">
          <cell r="A24">
            <v>36192</v>
          </cell>
          <cell r="B24">
            <v>0.31580000000000003</v>
          </cell>
          <cell r="C24">
            <v>0</v>
          </cell>
          <cell r="G24">
            <v>-1E-3</v>
          </cell>
          <cell r="H24">
            <v>7.6E-3</v>
          </cell>
          <cell r="I24">
            <v>0.32240000000000002</v>
          </cell>
          <cell r="K24">
            <v>0.3498</v>
          </cell>
          <cell r="L24">
            <v>0</v>
          </cell>
          <cell r="P24">
            <v>-1E-3</v>
          </cell>
          <cell r="Q24">
            <v>7.6E-3</v>
          </cell>
          <cell r="R24">
            <v>0.35639999999999999</v>
          </cell>
          <cell r="T24">
            <v>0.40960000000000002</v>
          </cell>
          <cell r="U24">
            <v>0</v>
          </cell>
          <cell r="Y24">
            <v>-1E-3</v>
          </cell>
          <cell r="Z24">
            <v>7.6E-3</v>
          </cell>
          <cell r="AA24">
            <v>0.41620000000000001</v>
          </cell>
        </row>
        <row r="25">
          <cell r="A25">
            <v>36831</v>
          </cell>
          <cell r="B25">
            <v>0.31330000000000002</v>
          </cell>
          <cell r="C25">
            <v>0</v>
          </cell>
          <cell r="G25">
            <v>0</v>
          </cell>
          <cell r="H25">
            <v>6.6E-3</v>
          </cell>
          <cell r="I25">
            <v>0.31990000000000002</v>
          </cell>
          <cell r="K25">
            <v>0.3473</v>
          </cell>
          <cell r="L25">
            <v>0</v>
          </cell>
          <cell r="P25">
            <v>0</v>
          </cell>
          <cell r="Q25">
            <v>6.6E-3</v>
          </cell>
          <cell r="R25">
            <v>0.35389999999999999</v>
          </cell>
          <cell r="T25">
            <v>0.40710000000000002</v>
          </cell>
          <cell r="U25">
            <v>0</v>
          </cell>
          <cell r="Y25">
            <v>0</v>
          </cell>
          <cell r="Z25">
            <v>6.6E-3</v>
          </cell>
          <cell r="AA25">
            <v>0.41370000000000001</v>
          </cell>
        </row>
        <row r="26">
          <cell r="A26">
            <v>36923</v>
          </cell>
          <cell r="B26">
            <v>0.41560000000000002</v>
          </cell>
          <cell r="C26">
            <v>0</v>
          </cell>
          <cell r="G26">
            <v>0</v>
          </cell>
          <cell r="H26">
            <v>6.6E-3</v>
          </cell>
          <cell r="I26">
            <v>0.42220000000000002</v>
          </cell>
          <cell r="K26">
            <v>0.47170000000000001</v>
          </cell>
          <cell r="L26">
            <v>0</v>
          </cell>
          <cell r="P26">
            <v>0</v>
          </cell>
          <cell r="Q26">
            <v>6.6E-3</v>
          </cell>
          <cell r="R26">
            <v>0.4783</v>
          </cell>
          <cell r="T26">
            <v>0.55459999999999998</v>
          </cell>
          <cell r="U26">
            <v>0</v>
          </cell>
          <cell r="Y26">
            <v>0</v>
          </cell>
          <cell r="Z26">
            <v>6.6E-3</v>
          </cell>
          <cell r="AA26">
            <v>0.56120000000000003</v>
          </cell>
        </row>
        <row r="27">
          <cell r="A27">
            <v>37012</v>
          </cell>
          <cell r="B27">
            <v>0.35499999999999998</v>
          </cell>
          <cell r="C27">
            <v>0</v>
          </cell>
          <cell r="G27">
            <v>0</v>
          </cell>
          <cell r="H27">
            <v>3.0000000000000001E-3</v>
          </cell>
          <cell r="I27">
            <v>0.35799999999999998</v>
          </cell>
          <cell r="K27">
            <v>0.4</v>
          </cell>
          <cell r="L27">
            <v>0</v>
          </cell>
          <cell r="P27">
            <v>0</v>
          </cell>
          <cell r="Q27">
            <v>3.0000000000000001E-3</v>
          </cell>
          <cell r="R27">
            <v>0.40300000000000002</v>
          </cell>
          <cell r="T27">
            <v>0.47</v>
          </cell>
          <cell r="U27">
            <v>0</v>
          </cell>
          <cell r="Y27">
            <v>0</v>
          </cell>
          <cell r="Z27">
            <v>3.0000000000000001E-3</v>
          </cell>
          <cell r="AA27">
            <v>0.47299999999999998</v>
          </cell>
        </row>
        <row r="28">
          <cell r="A28">
            <v>37104</v>
          </cell>
          <cell r="B28">
            <v>0.35499999999999998</v>
          </cell>
          <cell r="C28">
            <v>0</v>
          </cell>
          <cell r="G28">
            <v>0</v>
          </cell>
          <cell r="H28">
            <v>3.0000000000000001E-3</v>
          </cell>
          <cell r="I28">
            <v>0.35799999999999998</v>
          </cell>
          <cell r="K28">
            <v>0.4</v>
          </cell>
          <cell r="L28">
            <v>0</v>
          </cell>
          <cell r="P28">
            <v>0</v>
          </cell>
          <cell r="Q28">
            <v>3.0000000000000001E-3</v>
          </cell>
          <cell r="R28">
            <v>0.40300000000000002</v>
          </cell>
          <cell r="T28">
            <v>0.47</v>
          </cell>
          <cell r="U28">
            <v>0</v>
          </cell>
          <cell r="Y28">
            <v>0</v>
          </cell>
          <cell r="Z28">
            <v>3.0000000000000001E-3</v>
          </cell>
          <cell r="AA28">
            <v>0.47299999999999998</v>
          </cell>
        </row>
        <row r="29">
          <cell r="A29">
            <v>37561</v>
          </cell>
          <cell r="B29">
            <v>0.31879999999999997</v>
          </cell>
          <cell r="H29">
            <v>2.2000000000000001E-3</v>
          </cell>
          <cell r="I29">
            <v>0.32099999999999995</v>
          </cell>
          <cell r="K29">
            <v>0.35759999999999997</v>
          </cell>
          <cell r="Q29">
            <v>2.2000000000000001E-3</v>
          </cell>
          <cell r="R29">
            <v>0.35979999999999995</v>
          </cell>
          <cell r="T29">
            <v>0.4204</v>
          </cell>
          <cell r="Z29">
            <v>2.2000000000000001E-3</v>
          </cell>
          <cell r="AA29">
            <v>0.42259999999999998</v>
          </cell>
        </row>
        <row r="30">
          <cell r="A30">
            <v>37834</v>
          </cell>
          <cell r="B30">
            <v>0.31219999999999998</v>
          </cell>
          <cell r="H30">
            <v>1.6000000000000001E-3</v>
          </cell>
          <cell r="I30">
            <v>0.31379999999999997</v>
          </cell>
          <cell r="K30">
            <v>0.35099999999999998</v>
          </cell>
          <cell r="Q30">
            <v>1.6000000000000001E-3</v>
          </cell>
          <cell r="R30">
            <v>0.35259999999999997</v>
          </cell>
          <cell r="T30">
            <v>0.4138</v>
          </cell>
          <cell r="Z30">
            <v>1.6000000000000001E-3</v>
          </cell>
          <cell r="AA30">
            <v>0.41539999999999999</v>
          </cell>
        </row>
        <row r="31">
          <cell r="A31">
            <v>38200</v>
          </cell>
          <cell r="B31">
            <v>0.31219999999999998</v>
          </cell>
          <cell r="H31">
            <v>0</v>
          </cell>
          <cell r="I31">
            <v>0.31219999999999998</v>
          </cell>
          <cell r="K31">
            <v>0.35099999999999998</v>
          </cell>
          <cell r="L31">
            <v>0</v>
          </cell>
          <cell r="Q31">
            <v>0</v>
          </cell>
          <cell r="R31">
            <v>0.35099999999999998</v>
          </cell>
          <cell r="T31">
            <v>0.4138</v>
          </cell>
          <cell r="U31">
            <v>0</v>
          </cell>
          <cell r="Z31">
            <v>0</v>
          </cell>
          <cell r="AA31">
            <v>0.4138</v>
          </cell>
        </row>
        <row r="32">
          <cell r="A32">
            <v>38384</v>
          </cell>
          <cell r="B32">
            <v>0.31219999999999998</v>
          </cell>
          <cell r="H32">
            <v>0</v>
          </cell>
          <cell r="I32">
            <v>0.31219999999999998</v>
          </cell>
          <cell r="K32">
            <v>0.35099999999999998</v>
          </cell>
          <cell r="L32">
            <v>0</v>
          </cell>
          <cell r="Q32">
            <v>0</v>
          </cell>
          <cell r="R32">
            <v>0.35099999999999998</v>
          </cell>
          <cell r="T32">
            <v>0.4138</v>
          </cell>
          <cell r="U32">
            <v>0</v>
          </cell>
          <cell r="Z32">
            <v>0</v>
          </cell>
          <cell r="AA32">
            <v>0.4138</v>
          </cell>
        </row>
        <row r="33">
          <cell r="A33">
            <v>38473</v>
          </cell>
          <cell r="B33">
            <v>0.31219999999999998</v>
          </cell>
          <cell r="H33">
            <v>0</v>
          </cell>
          <cell r="I33">
            <v>0.31219999999999998</v>
          </cell>
          <cell r="K33">
            <v>0.35099999999999998</v>
          </cell>
          <cell r="L33">
            <v>0</v>
          </cell>
          <cell r="Q33">
            <v>0</v>
          </cell>
          <cell r="R33">
            <v>0.35099999999999998</v>
          </cell>
          <cell r="T33">
            <v>0.4138</v>
          </cell>
          <cell r="U33">
            <v>0</v>
          </cell>
          <cell r="Z33">
            <v>0</v>
          </cell>
          <cell r="AA33">
            <v>0.4138</v>
          </cell>
        </row>
        <row r="34">
          <cell r="A34">
            <v>38565</v>
          </cell>
          <cell r="B34">
            <v>0.31219999999999998</v>
          </cell>
          <cell r="H34">
            <v>0</v>
          </cell>
          <cell r="I34">
            <v>0.31219999999999998</v>
          </cell>
          <cell r="K34">
            <v>0.35099999999999998</v>
          </cell>
          <cell r="L34">
            <v>0</v>
          </cell>
          <cell r="Q34">
            <v>0</v>
          </cell>
          <cell r="R34">
            <v>0.35099999999999998</v>
          </cell>
          <cell r="T34">
            <v>0.4138</v>
          </cell>
          <cell r="U34">
            <v>0</v>
          </cell>
          <cell r="Z34">
            <v>0</v>
          </cell>
          <cell r="AA34">
            <v>0.4138</v>
          </cell>
        </row>
        <row r="35">
          <cell r="A35">
            <v>38687</v>
          </cell>
          <cell r="B35">
            <v>0.37240000000000001</v>
          </cell>
          <cell r="H35">
            <v>0</v>
          </cell>
          <cell r="I35">
            <v>0.37240000000000001</v>
          </cell>
          <cell r="K35">
            <v>0.42959999999999998</v>
          </cell>
          <cell r="L35">
            <v>0</v>
          </cell>
          <cell r="Q35">
            <v>0</v>
          </cell>
          <cell r="R35">
            <v>0.42959999999999998</v>
          </cell>
          <cell r="T35">
            <v>0.49759999999999999</v>
          </cell>
          <cell r="U35">
            <v>0</v>
          </cell>
          <cell r="Z35">
            <v>0</v>
          </cell>
          <cell r="AA35">
            <v>0.49759999999999999</v>
          </cell>
        </row>
        <row r="36">
          <cell r="A36">
            <v>38838</v>
          </cell>
          <cell r="B36">
            <v>0.30880000000000002</v>
          </cell>
          <cell r="H36">
            <v>0</v>
          </cell>
          <cell r="I36">
            <v>0.30880000000000002</v>
          </cell>
          <cell r="K36">
            <v>0.3543</v>
          </cell>
          <cell r="L36">
            <v>0</v>
          </cell>
          <cell r="Q36">
            <v>0</v>
          </cell>
          <cell r="R36">
            <v>0.3543</v>
          </cell>
          <cell r="T36">
            <v>0.41899999999999998</v>
          </cell>
          <cell r="U36">
            <v>0</v>
          </cell>
          <cell r="Z36">
            <v>0</v>
          </cell>
          <cell r="AA36">
            <v>0.41899999999999998</v>
          </cell>
        </row>
        <row r="37">
          <cell r="A37">
            <v>39114</v>
          </cell>
          <cell r="B37">
            <v>0.30880000000000002</v>
          </cell>
          <cell r="H37">
            <v>0</v>
          </cell>
          <cell r="I37">
            <v>0.30880000000000002</v>
          </cell>
          <cell r="K37">
            <v>0.3543</v>
          </cell>
          <cell r="L37">
            <v>0</v>
          </cell>
          <cell r="Q37">
            <v>0</v>
          </cell>
          <cell r="R37">
            <v>0.3543</v>
          </cell>
          <cell r="T37">
            <v>0.41899999999999998</v>
          </cell>
          <cell r="U37">
            <v>0</v>
          </cell>
          <cell r="Z37">
            <v>0</v>
          </cell>
          <cell r="AA37">
            <v>0.41899999999999998</v>
          </cell>
        </row>
        <row r="38">
          <cell r="A38">
            <v>54789</v>
          </cell>
        </row>
      </sheetData>
      <sheetData sheetId="66" refreshError="1">
        <row r="9">
          <cell r="A9">
            <v>34973</v>
          </cell>
          <cell r="B9">
            <v>3.0300000000000001E-2</v>
          </cell>
          <cell r="E9">
            <v>8.5000000000000006E-3</v>
          </cell>
          <cell r="F9">
            <v>2.1000000000000003E-3</v>
          </cell>
          <cell r="G9">
            <v>4.0899999999999999E-2</v>
          </cell>
          <cell r="I9">
            <v>3.5500000000000004E-2</v>
          </cell>
          <cell r="L9">
            <v>8.5000000000000006E-3</v>
          </cell>
          <cell r="M9">
            <v>2.1000000000000003E-3</v>
          </cell>
          <cell r="N9">
            <v>4.6100000000000002E-2</v>
          </cell>
          <cell r="P9">
            <v>3.9800000000000002E-2</v>
          </cell>
          <cell r="S9">
            <v>8.5000000000000006E-3</v>
          </cell>
          <cell r="T9">
            <v>2.1000000000000003E-3</v>
          </cell>
          <cell r="U9">
            <v>5.04E-2</v>
          </cell>
        </row>
        <row r="10">
          <cell r="A10">
            <v>35065</v>
          </cell>
          <cell r="B10">
            <v>3.0300000000000001E-2</v>
          </cell>
          <cell r="E10">
            <v>8.8000000000000005E-3</v>
          </cell>
          <cell r="F10">
            <v>2.1000000000000003E-3</v>
          </cell>
          <cell r="G10">
            <v>4.1200000000000001E-2</v>
          </cell>
          <cell r="I10">
            <v>3.5500000000000004E-2</v>
          </cell>
          <cell r="L10">
            <v>8.8000000000000005E-3</v>
          </cell>
          <cell r="M10">
            <v>2.1000000000000003E-3</v>
          </cell>
          <cell r="N10">
            <v>4.6400000000000004E-2</v>
          </cell>
          <cell r="P10">
            <v>3.9800000000000002E-2</v>
          </cell>
          <cell r="S10">
            <v>8.8000000000000005E-3</v>
          </cell>
          <cell r="T10">
            <v>2.1000000000000003E-3</v>
          </cell>
          <cell r="U10">
            <v>5.0700000000000002E-2</v>
          </cell>
        </row>
        <row r="11">
          <cell r="A11">
            <v>35096</v>
          </cell>
          <cell r="B11">
            <v>2.9600000000000001E-2</v>
          </cell>
          <cell r="E11">
            <v>8.8000000000000005E-3</v>
          </cell>
          <cell r="F11">
            <v>2.1000000000000003E-3</v>
          </cell>
          <cell r="G11">
            <v>4.0500000000000001E-2</v>
          </cell>
          <cell r="I11">
            <v>3.3599999999999998E-2</v>
          </cell>
          <cell r="L11">
            <v>8.8000000000000005E-3</v>
          </cell>
          <cell r="M11">
            <v>2.1000000000000003E-3</v>
          </cell>
          <cell r="N11">
            <v>4.4499999999999998E-2</v>
          </cell>
          <cell r="P11">
            <v>3.7699999999999997E-2</v>
          </cell>
          <cell r="S11">
            <v>8.8000000000000005E-3</v>
          </cell>
          <cell r="T11">
            <v>2.1000000000000003E-3</v>
          </cell>
          <cell r="U11">
            <v>4.8599999999999997E-2</v>
          </cell>
        </row>
        <row r="12">
          <cell r="A12">
            <v>35125</v>
          </cell>
          <cell r="B12">
            <v>2.0299999999999999E-2</v>
          </cell>
          <cell r="E12">
            <v>8.8000000000000005E-3</v>
          </cell>
          <cell r="F12">
            <v>2.0999999999999999E-3</v>
          </cell>
          <cell r="G12">
            <v>3.1200000000000002E-2</v>
          </cell>
          <cell r="I12">
            <v>2.4299999999999999E-2</v>
          </cell>
          <cell r="L12">
            <v>8.8000000000000005E-3</v>
          </cell>
          <cell r="M12">
            <v>2.0999999999999999E-3</v>
          </cell>
          <cell r="N12">
            <v>3.5199999999999995E-2</v>
          </cell>
          <cell r="P12">
            <v>2.8400000000000002E-2</v>
          </cell>
          <cell r="S12">
            <v>8.8000000000000005E-3</v>
          </cell>
          <cell r="T12">
            <v>2.0999999999999999E-3</v>
          </cell>
          <cell r="U12">
            <v>3.9300000000000002E-2</v>
          </cell>
        </row>
        <row r="13">
          <cell r="A13">
            <v>35247</v>
          </cell>
          <cell r="B13">
            <v>2.9600000000000001E-2</v>
          </cell>
          <cell r="C13">
            <v>-6.7000000000000002E-3</v>
          </cell>
          <cell r="D13">
            <v>-2.5999999999999999E-3</v>
          </cell>
          <cell r="E13">
            <v>8.8000000000000005E-3</v>
          </cell>
          <cell r="F13">
            <v>2.0999999999999999E-3</v>
          </cell>
          <cell r="G13">
            <v>3.1200000000000002E-2</v>
          </cell>
          <cell r="I13">
            <v>3.3599999999999998E-2</v>
          </cell>
          <cell r="J13">
            <v>-6.7000000000000002E-3</v>
          </cell>
          <cell r="K13">
            <v>-2.5999999999999999E-3</v>
          </cell>
          <cell r="L13">
            <v>8.8000000000000005E-3</v>
          </cell>
          <cell r="M13">
            <v>2.0999999999999999E-3</v>
          </cell>
          <cell r="N13">
            <v>3.5199999999999995E-2</v>
          </cell>
          <cell r="P13">
            <v>3.7699999999999997E-2</v>
          </cell>
          <cell r="Q13">
            <v>-6.7000000000000002E-3</v>
          </cell>
          <cell r="R13">
            <v>-2.5999999999999999E-3</v>
          </cell>
          <cell r="S13">
            <v>8.8000000000000005E-3</v>
          </cell>
          <cell r="T13">
            <v>2.0999999999999999E-3</v>
          </cell>
          <cell r="U13">
            <v>3.9299999999999995E-2</v>
          </cell>
        </row>
        <row r="14">
          <cell r="A14">
            <v>35309</v>
          </cell>
          <cell r="B14">
            <v>2.9600000000000001E-2</v>
          </cell>
          <cell r="C14">
            <v>-7.1999999999999998E-3</v>
          </cell>
          <cell r="D14">
            <v>-5.0000000000000001E-3</v>
          </cell>
          <cell r="E14">
            <v>8.8000000000000005E-3</v>
          </cell>
          <cell r="F14">
            <v>2.0999999999999999E-3</v>
          </cell>
          <cell r="G14">
            <v>2.8300000000000002E-2</v>
          </cell>
          <cell r="I14">
            <v>3.3599999999999998E-2</v>
          </cell>
          <cell r="J14">
            <v>-7.1999999999999998E-3</v>
          </cell>
          <cell r="K14">
            <v>-5.0000000000000001E-3</v>
          </cell>
          <cell r="L14">
            <v>8.8000000000000005E-3</v>
          </cell>
          <cell r="M14">
            <v>2.0999999999999999E-3</v>
          </cell>
          <cell r="N14">
            <v>3.2299999999999995E-2</v>
          </cell>
          <cell r="P14">
            <v>3.7699999999999997E-2</v>
          </cell>
          <cell r="Q14">
            <v>-7.1999999999999998E-3</v>
          </cell>
          <cell r="R14">
            <v>-5.0000000000000001E-3</v>
          </cell>
          <cell r="S14">
            <v>8.8000000000000005E-3</v>
          </cell>
          <cell r="T14">
            <v>2.0999999999999999E-3</v>
          </cell>
          <cell r="U14">
            <v>3.6399999999999995E-2</v>
          </cell>
        </row>
        <row r="15">
          <cell r="A15">
            <v>35339</v>
          </cell>
          <cell r="B15">
            <v>2.9600000000000001E-2</v>
          </cell>
          <cell r="C15">
            <v>-7.1999999999999998E-3</v>
          </cell>
          <cell r="D15">
            <v>-5.0000000000000001E-3</v>
          </cell>
          <cell r="E15">
            <v>8.8000000000000005E-3</v>
          </cell>
          <cell r="F15">
            <v>1.8E-3</v>
          </cell>
          <cell r="G15">
            <v>2.8000000000000001E-2</v>
          </cell>
          <cell r="I15">
            <v>3.3599999999999998E-2</v>
          </cell>
          <cell r="J15">
            <v>-7.1999999999999998E-3</v>
          </cell>
          <cell r="K15">
            <v>-5.0000000000000001E-3</v>
          </cell>
          <cell r="L15">
            <v>8.8000000000000005E-3</v>
          </cell>
          <cell r="M15">
            <v>1.8E-3</v>
          </cell>
          <cell r="N15">
            <v>3.2000000000000001E-2</v>
          </cell>
          <cell r="P15">
            <v>3.7699999999999997E-2</v>
          </cell>
          <cell r="Q15">
            <v>-7.1999999999999998E-3</v>
          </cell>
          <cell r="R15">
            <v>-5.0000000000000001E-3</v>
          </cell>
          <cell r="S15">
            <v>8.8000000000000005E-3</v>
          </cell>
          <cell r="T15">
            <v>1.8E-3</v>
          </cell>
          <cell r="U15">
            <v>3.61E-2</v>
          </cell>
        </row>
        <row r="16">
          <cell r="A16">
            <v>35462</v>
          </cell>
          <cell r="B16">
            <v>2.9600000000000001E-2</v>
          </cell>
          <cell r="C16">
            <v>-7.1999999999999998E-3</v>
          </cell>
          <cell r="D16">
            <v>-5.0000000000000001E-3</v>
          </cell>
          <cell r="E16">
            <v>8.8000000000000005E-3</v>
          </cell>
          <cell r="F16">
            <v>1.8E-3</v>
          </cell>
          <cell r="G16">
            <v>2.8000000000000001E-2</v>
          </cell>
          <cell r="I16">
            <v>3.3599999999999998E-2</v>
          </cell>
          <cell r="J16">
            <v>-7.1999999999999998E-3</v>
          </cell>
          <cell r="K16">
            <v>-5.0000000000000001E-3</v>
          </cell>
          <cell r="L16">
            <v>8.8000000000000005E-3</v>
          </cell>
          <cell r="M16">
            <v>1.8E-3</v>
          </cell>
          <cell r="N16">
            <v>3.2000000000000001E-2</v>
          </cell>
          <cell r="P16">
            <v>3.7699999999999997E-2</v>
          </cell>
          <cell r="Q16">
            <v>-7.1999999999999998E-3</v>
          </cell>
          <cell r="R16">
            <v>-5.0000000000000001E-3</v>
          </cell>
          <cell r="S16">
            <v>8.8000000000000005E-3</v>
          </cell>
          <cell r="T16">
            <v>1.8E-3</v>
          </cell>
          <cell r="U16">
            <v>3.61E-2</v>
          </cell>
        </row>
        <row r="17">
          <cell r="A17">
            <v>35490</v>
          </cell>
          <cell r="B17">
            <v>2.9600000000000001E-2</v>
          </cell>
          <cell r="C17">
            <v>-6.8999999999999999E-3</v>
          </cell>
          <cell r="D17">
            <v>1E-4</v>
          </cell>
          <cell r="E17">
            <v>8.8000000000000005E-3</v>
          </cell>
          <cell r="F17">
            <v>1.8E-3</v>
          </cell>
          <cell r="G17">
            <v>3.3400000000000006E-2</v>
          </cell>
          <cell r="I17">
            <v>3.3599999999999998E-2</v>
          </cell>
          <cell r="J17">
            <v>-6.8999999999999999E-3</v>
          </cell>
          <cell r="K17">
            <v>1E-4</v>
          </cell>
          <cell r="L17">
            <v>8.8000000000000005E-3</v>
          </cell>
          <cell r="M17">
            <v>1.8E-3</v>
          </cell>
          <cell r="N17">
            <v>3.7400000000000003E-2</v>
          </cell>
          <cell r="P17">
            <v>3.7699999999999997E-2</v>
          </cell>
          <cell r="Q17">
            <v>-6.8999999999999999E-3</v>
          </cell>
          <cell r="R17">
            <v>1E-4</v>
          </cell>
          <cell r="S17">
            <v>8.8000000000000005E-3</v>
          </cell>
          <cell r="T17">
            <v>1.8E-3</v>
          </cell>
          <cell r="U17">
            <v>4.1500000000000002E-2</v>
          </cell>
        </row>
        <row r="18">
          <cell r="A18">
            <v>35612</v>
          </cell>
          <cell r="B18">
            <v>2.9600000000000001E-2</v>
          </cell>
          <cell r="C18">
            <v>-6.8999999999999999E-3</v>
          </cell>
          <cell r="D18">
            <v>1E-4</v>
          </cell>
          <cell r="E18">
            <v>8.8000000000000005E-3</v>
          </cell>
          <cell r="F18">
            <v>1.8E-3</v>
          </cell>
          <cell r="G18">
            <v>3.3400000000000006E-2</v>
          </cell>
          <cell r="I18">
            <v>3.3599999999999998E-2</v>
          </cell>
          <cell r="J18">
            <v>-6.8999999999999999E-3</v>
          </cell>
          <cell r="K18">
            <v>1E-4</v>
          </cell>
          <cell r="L18">
            <v>8.8000000000000005E-3</v>
          </cell>
          <cell r="M18">
            <v>1.8E-3</v>
          </cell>
          <cell r="N18">
            <v>3.7400000000000003E-2</v>
          </cell>
          <cell r="P18">
            <v>3.7699999999999997E-2</v>
          </cell>
          <cell r="Q18">
            <v>-6.8999999999999999E-3</v>
          </cell>
          <cell r="R18">
            <v>1E-4</v>
          </cell>
          <cell r="S18">
            <v>8.8000000000000005E-3</v>
          </cell>
          <cell r="T18">
            <v>1.8E-3</v>
          </cell>
          <cell r="U18">
            <v>4.1500000000000002E-2</v>
          </cell>
        </row>
        <row r="19">
          <cell r="A19">
            <v>35704</v>
          </cell>
          <cell r="B19">
            <v>2.7400000000000001E-2</v>
          </cell>
          <cell r="E19">
            <v>8.8000000000000005E-3</v>
          </cell>
          <cell r="F19">
            <v>1.8E-3</v>
          </cell>
          <cell r="G19">
            <v>3.8000000000000006E-2</v>
          </cell>
          <cell r="I19">
            <v>3.3500000000000002E-2</v>
          </cell>
          <cell r="L19">
            <v>8.8000000000000005E-3</v>
          </cell>
          <cell r="M19">
            <v>1.8E-3</v>
          </cell>
          <cell r="N19">
            <v>4.4100000000000007E-2</v>
          </cell>
          <cell r="P19">
            <v>4.0399999999999998E-2</v>
          </cell>
          <cell r="S19">
            <v>8.8000000000000005E-3</v>
          </cell>
          <cell r="T19">
            <v>1.8E-3</v>
          </cell>
          <cell r="U19">
            <v>5.1000000000000004E-2</v>
          </cell>
        </row>
        <row r="20">
          <cell r="A20">
            <v>35796</v>
          </cell>
          <cell r="B20">
            <v>2.7400000000000001E-2</v>
          </cell>
          <cell r="E20">
            <v>8.8000000000000005E-3</v>
          </cell>
          <cell r="F20">
            <v>2.2000000000000001E-3</v>
          </cell>
          <cell r="G20">
            <v>3.8400000000000004E-2</v>
          </cell>
          <cell r="I20">
            <v>3.3500000000000002E-2</v>
          </cell>
          <cell r="L20">
            <v>8.8000000000000005E-3</v>
          </cell>
          <cell r="M20">
            <v>2.2000000000000001E-3</v>
          </cell>
          <cell r="N20">
            <v>4.4500000000000005E-2</v>
          </cell>
          <cell r="P20">
            <v>4.0300000000000002E-2</v>
          </cell>
          <cell r="S20">
            <v>8.8000000000000005E-3</v>
          </cell>
          <cell r="T20">
            <v>2.2000000000000001E-3</v>
          </cell>
          <cell r="U20">
            <v>5.1300000000000005E-2</v>
          </cell>
        </row>
        <row r="21">
          <cell r="A21">
            <v>35947</v>
          </cell>
          <cell r="B21">
            <v>2.63E-2</v>
          </cell>
          <cell r="E21">
            <v>8.8000000000000005E-3</v>
          </cell>
          <cell r="F21">
            <v>2.2000000000000001E-3</v>
          </cell>
          <cell r="G21">
            <v>3.73E-2</v>
          </cell>
          <cell r="I21">
            <v>3.1E-2</v>
          </cell>
          <cell r="L21">
            <v>8.8000000000000005E-3</v>
          </cell>
          <cell r="M21">
            <v>2.2000000000000001E-3</v>
          </cell>
          <cell r="N21">
            <v>4.2000000000000003E-2</v>
          </cell>
          <cell r="P21">
            <v>3.61E-2</v>
          </cell>
          <cell r="S21">
            <v>8.8000000000000005E-3</v>
          </cell>
          <cell r="T21">
            <v>2.2000000000000001E-3</v>
          </cell>
          <cell r="U21">
            <v>4.7100000000000003E-2</v>
          </cell>
        </row>
        <row r="22">
          <cell r="A22">
            <v>35977</v>
          </cell>
          <cell r="B22">
            <v>2.35E-2</v>
          </cell>
          <cell r="E22">
            <v>8.8000000000000005E-3</v>
          </cell>
          <cell r="F22">
            <v>2.2000000000000001E-3</v>
          </cell>
          <cell r="G22">
            <v>3.4500000000000003E-2</v>
          </cell>
          <cell r="I22">
            <v>2.8199999999999999E-2</v>
          </cell>
          <cell r="L22">
            <v>8.8000000000000005E-3</v>
          </cell>
          <cell r="M22">
            <v>2.2000000000000001E-3</v>
          </cell>
          <cell r="N22">
            <v>3.9199999999999999E-2</v>
          </cell>
          <cell r="P22">
            <v>3.3300000000000003E-2</v>
          </cell>
          <cell r="S22">
            <v>8.8000000000000005E-3</v>
          </cell>
          <cell r="T22">
            <v>2.2000000000000001E-3</v>
          </cell>
          <cell r="U22">
            <v>4.4300000000000006E-2</v>
          </cell>
        </row>
        <row r="23">
          <cell r="A23">
            <v>36192</v>
          </cell>
          <cell r="B23">
            <v>2.6800000000000001E-2</v>
          </cell>
          <cell r="E23">
            <v>7.4999999999999997E-3</v>
          </cell>
          <cell r="F23">
            <v>2.2000000000000001E-3</v>
          </cell>
          <cell r="G23">
            <v>3.6499999999999998E-2</v>
          </cell>
          <cell r="I23">
            <v>3.15E-2</v>
          </cell>
          <cell r="L23">
            <v>7.4999999999999997E-3</v>
          </cell>
          <cell r="M23">
            <v>2.2000000000000001E-3</v>
          </cell>
          <cell r="N23">
            <v>4.1200000000000001E-2</v>
          </cell>
          <cell r="P23">
            <v>3.6600000000000001E-2</v>
          </cell>
          <cell r="S23">
            <v>7.4999999999999997E-3</v>
          </cell>
          <cell r="T23">
            <v>2.2000000000000001E-3</v>
          </cell>
          <cell r="U23">
            <v>4.6300000000000001E-2</v>
          </cell>
        </row>
        <row r="24">
          <cell r="A24">
            <v>36831</v>
          </cell>
          <cell r="B24">
            <v>2.5899999999999999E-2</v>
          </cell>
          <cell r="E24">
            <v>7.1999999999999998E-3</v>
          </cell>
          <cell r="F24">
            <v>2.2000000000000001E-3</v>
          </cell>
          <cell r="G24">
            <v>3.5299999999999998E-2</v>
          </cell>
          <cell r="I24">
            <v>3.0599999999999999E-2</v>
          </cell>
          <cell r="L24">
            <v>7.1999999999999998E-3</v>
          </cell>
          <cell r="M24">
            <v>2.2000000000000001E-3</v>
          </cell>
          <cell r="N24">
            <v>0.04</v>
          </cell>
          <cell r="P24">
            <v>3.5700000000000003E-2</v>
          </cell>
          <cell r="S24">
            <v>7.1999999999999998E-3</v>
          </cell>
          <cell r="T24">
            <v>2.2000000000000001E-3</v>
          </cell>
          <cell r="U24">
            <v>4.5100000000000001E-2</v>
          </cell>
        </row>
        <row r="25">
          <cell r="A25">
            <v>36923</v>
          </cell>
          <cell r="B25">
            <v>2.58E-2</v>
          </cell>
          <cell r="E25">
            <v>7.1999999999999998E-3</v>
          </cell>
          <cell r="F25">
            <v>2.2000000000000001E-3</v>
          </cell>
          <cell r="G25">
            <v>3.5200000000000002E-2</v>
          </cell>
          <cell r="I25">
            <v>2.53E-2</v>
          </cell>
          <cell r="L25">
            <v>7.1999999999999998E-3</v>
          </cell>
          <cell r="M25">
            <v>2.2000000000000001E-3</v>
          </cell>
          <cell r="N25">
            <v>3.4700000000000002E-2</v>
          </cell>
          <cell r="P25">
            <v>3.1300000000000001E-2</v>
          </cell>
          <cell r="S25">
            <v>7.1999999999999998E-3</v>
          </cell>
          <cell r="T25">
            <v>2.2000000000000001E-3</v>
          </cell>
          <cell r="U25">
            <v>4.07E-2</v>
          </cell>
        </row>
        <row r="26">
          <cell r="A26">
            <v>37012</v>
          </cell>
          <cell r="B26">
            <v>2.58E-2</v>
          </cell>
          <cell r="E26">
            <v>7.0000000000000001E-3</v>
          </cell>
          <cell r="F26">
            <v>2.2000000000000001E-3</v>
          </cell>
          <cell r="G26">
            <v>3.5000000000000003E-2</v>
          </cell>
          <cell r="I26">
            <v>2.53E-2</v>
          </cell>
          <cell r="L26">
            <v>7.0000000000000001E-3</v>
          </cell>
          <cell r="M26">
            <v>2.2000000000000001E-3</v>
          </cell>
          <cell r="N26">
            <v>3.4500000000000003E-2</v>
          </cell>
          <cell r="P26">
            <v>3.1300000000000001E-2</v>
          </cell>
          <cell r="S26">
            <v>7.0000000000000001E-3</v>
          </cell>
          <cell r="T26">
            <v>2.2000000000000001E-3</v>
          </cell>
          <cell r="U26">
            <v>4.0500000000000001E-2</v>
          </cell>
        </row>
        <row r="27">
          <cell r="A27">
            <v>37012</v>
          </cell>
          <cell r="B27">
            <v>2.58E-2</v>
          </cell>
          <cell r="E27">
            <v>7.0000000000000001E-3</v>
          </cell>
          <cell r="F27">
            <v>2.0999999999999999E-3</v>
          </cell>
          <cell r="G27">
            <v>3.49E-2</v>
          </cell>
          <cell r="I27">
            <v>2.53E-2</v>
          </cell>
          <cell r="L27">
            <v>7.0000000000000001E-3</v>
          </cell>
          <cell r="M27">
            <v>2.0999999999999999E-3</v>
          </cell>
          <cell r="N27">
            <v>3.44E-2</v>
          </cell>
          <cell r="P27">
            <v>3.1300000000000001E-2</v>
          </cell>
          <cell r="S27">
            <v>7.0000000000000001E-3</v>
          </cell>
          <cell r="T27">
            <v>2.0999999999999999E-3</v>
          </cell>
          <cell r="U27">
            <v>4.0399999999999998E-2</v>
          </cell>
        </row>
        <row r="28">
          <cell r="A28">
            <v>37561</v>
          </cell>
          <cell r="B28">
            <v>3.9300000000000002E-2</v>
          </cell>
          <cell r="E28">
            <v>5.4999999999999997E-3</v>
          </cell>
          <cell r="F28">
            <v>2.0999999999999999E-3</v>
          </cell>
          <cell r="G28">
            <v>4.6899999999999997E-2</v>
          </cell>
          <cell r="I28">
            <v>4.9399999999999999E-2</v>
          </cell>
          <cell r="L28">
            <v>5.4999999999999997E-3</v>
          </cell>
          <cell r="M28">
            <v>2.0999999999999999E-3</v>
          </cell>
          <cell r="N28">
            <v>5.6999999999999995E-2</v>
          </cell>
          <cell r="P28">
            <v>5.7000000000000002E-2</v>
          </cell>
          <cell r="S28">
            <v>5.4999999999999997E-3</v>
          </cell>
          <cell r="T28">
            <v>2.0999999999999999E-3</v>
          </cell>
          <cell r="U28">
            <v>6.4600000000000005E-2</v>
          </cell>
        </row>
        <row r="29">
          <cell r="A29">
            <v>37834</v>
          </cell>
          <cell r="B29">
            <v>3.9199999999999999E-2</v>
          </cell>
          <cell r="E29">
            <v>4.0000000000000001E-3</v>
          </cell>
          <cell r="F29">
            <v>2.0999999999999999E-3</v>
          </cell>
          <cell r="G29">
            <v>4.53E-2</v>
          </cell>
          <cell r="I29">
            <v>4.9299999999999997E-2</v>
          </cell>
          <cell r="L29">
            <v>4.0000000000000001E-3</v>
          </cell>
          <cell r="M29">
            <v>2.0999999999999999E-3</v>
          </cell>
          <cell r="N29">
            <v>5.5399999999999998E-2</v>
          </cell>
          <cell r="P29">
            <v>5.6899999999999999E-2</v>
          </cell>
          <cell r="S29">
            <v>4.0000000000000001E-3</v>
          </cell>
          <cell r="T29">
            <v>2.0999999999999999E-3</v>
          </cell>
          <cell r="U29">
            <v>6.3E-2</v>
          </cell>
        </row>
        <row r="30">
          <cell r="A30">
            <v>38292</v>
          </cell>
          <cell r="B30">
            <v>3.9199999999999999E-2</v>
          </cell>
          <cell r="E30">
            <v>0</v>
          </cell>
          <cell r="F30">
            <v>2.0999999999999999E-3</v>
          </cell>
          <cell r="G30">
            <v>4.1299999999999996E-2</v>
          </cell>
          <cell r="I30">
            <v>4.9299999999999997E-2</v>
          </cell>
          <cell r="L30">
            <v>0</v>
          </cell>
          <cell r="M30">
            <v>2.0999999999999999E-3</v>
          </cell>
          <cell r="N30">
            <v>5.1399999999999994E-2</v>
          </cell>
          <cell r="P30">
            <v>5.6899999999999999E-2</v>
          </cell>
          <cell r="S30">
            <v>0</v>
          </cell>
          <cell r="T30">
            <v>2.0999999999999999E-3</v>
          </cell>
          <cell r="U30">
            <v>5.8999999999999997E-2</v>
          </cell>
        </row>
        <row r="31">
          <cell r="A31">
            <v>38384</v>
          </cell>
          <cell r="B31">
            <v>3.9199999999999999E-2</v>
          </cell>
          <cell r="E31">
            <v>0</v>
          </cell>
          <cell r="F31">
            <v>1.9E-3</v>
          </cell>
          <cell r="G31">
            <v>4.1099999999999998E-2</v>
          </cell>
          <cell r="I31">
            <v>4.9299999999999997E-2</v>
          </cell>
          <cell r="L31">
            <v>0</v>
          </cell>
          <cell r="M31">
            <v>1.9E-3</v>
          </cell>
          <cell r="N31">
            <v>5.1199999999999996E-2</v>
          </cell>
          <cell r="P31">
            <v>5.6899999999999999E-2</v>
          </cell>
          <cell r="S31">
            <v>0</v>
          </cell>
          <cell r="T31">
            <v>1.9E-3</v>
          </cell>
          <cell r="U31">
            <v>5.8799999999999998E-2</v>
          </cell>
        </row>
        <row r="32">
          <cell r="A32">
            <v>38473</v>
          </cell>
          <cell r="B32">
            <v>3.9199999999999999E-2</v>
          </cell>
          <cell r="E32">
            <v>0</v>
          </cell>
          <cell r="F32">
            <v>1.9E-3</v>
          </cell>
          <cell r="G32">
            <v>4.1099999999999998E-2</v>
          </cell>
          <cell r="I32">
            <v>4.9299999999999997E-2</v>
          </cell>
          <cell r="L32">
            <v>0</v>
          </cell>
          <cell r="M32">
            <v>1.9E-3</v>
          </cell>
          <cell r="N32">
            <v>5.1199999999999996E-2</v>
          </cell>
          <cell r="P32">
            <v>5.6899999999999999E-2</v>
          </cell>
          <cell r="S32">
            <v>0</v>
          </cell>
          <cell r="T32">
            <v>1.9E-3</v>
          </cell>
          <cell r="U32">
            <v>5.8799999999999998E-2</v>
          </cell>
        </row>
        <row r="33">
          <cell r="A33">
            <v>38565</v>
          </cell>
          <cell r="B33">
            <v>3.9199999999999999E-2</v>
          </cell>
          <cell r="E33">
            <v>0</v>
          </cell>
          <cell r="F33">
            <v>1.9E-3</v>
          </cell>
          <cell r="G33">
            <v>4.1099999999999998E-2</v>
          </cell>
          <cell r="I33">
            <v>4.9299999999999997E-2</v>
          </cell>
          <cell r="L33">
            <v>0</v>
          </cell>
          <cell r="M33">
            <v>1.9E-3</v>
          </cell>
          <cell r="N33">
            <v>5.1199999999999996E-2</v>
          </cell>
          <cell r="P33">
            <v>5.6899999999999999E-2</v>
          </cell>
          <cell r="S33">
            <v>0</v>
          </cell>
          <cell r="T33">
            <v>1.9E-3</v>
          </cell>
          <cell r="U33">
            <v>5.8799999999999998E-2</v>
          </cell>
        </row>
        <row r="34">
          <cell r="A34">
            <v>38687</v>
          </cell>
          <cell r="B34">
            <v>5.1200000000000002E-2</v>
          </cell>
          <cell r="E34">
            <v>0</v>
          </cell>
          <cell r="F34">
            <v>1.8E-3</v>
          </cell>
          <cell r="G34">
            <v>5.3000000000000005E-2</v>
          </cell>
          <cell r="I34">
            <v>5.45E-2</v>
          </cell>
          <cell r="L34">
            <v>0</v>
          </cell>
          <cell r="M34">
            <v>1.8E-3</v>
          </cell>
          <cell r="N34">
            <v>5.6300000000000003E-2</v>
          </cell>
          <cell r="P34">
            <v>6.6699999999999995E-2</v>
          </cell>
          <cell r="S34">
            <v>0</v>
          </cell>
          <cell r="T34">
            <v>1.8E-3</v>
          </cell>
          <cell r="U34">
            <v>6.8499999999999991E-2</v>
          </cell>
        </row>
        <row r="35">
          <cell r="A35">
            <v>38838</v>
          </cell>
          <cell r="B35">
            <v>4.5999999999999999E-2</v>
          </cell>
          <cell r="E35">
            <v>0</v>
          </cell>
          <cell r="F35">
            <v>1.8E-3</v>
          </cell>
          <cell r="G35">
            <v>4.7800000000000002E-2</v>
          </cell>
          <cell r="I35">
            <v>4.9000000000000002E-2</v>
          </cell>
          <cell r="L35">
            <v>0</v>
          </cell>
          <cell r="M35">
            <v>1.8E-3</v>
          </cell>
          <cell r="N35">
            <v>5.0800000000000005E-2</v>
          </cell>
          <cell r="P35">
            <v>6.1400000000000003E-2</v>
          </cell>
          <cell r="S35">
            <v>0</v>
          </cell>
          <cell r="T35">
            <v>1.8E-3</v>
          </cell>
          <cell r="U35">
            <v>6.3200000000000006E-2</v>
          </cell>
        </row>
        <row r="36">
          <cell r="A36">
            <v>39114</v>
          </cell>
          <cell r="B36">
            <v>4.5999999999999999E-2</v>
          </cell>
          <cell r="E36">
            <v>0</v>
          </cell>
          <cell r="F36">
            <v>1.6000000000000001E-3</v>
          </cell>
          <cell r="G36">
            <v>4.7599999999999996E-2</v>
          </cell>
          <cell r="I36">
            <v>4.9000000000000002E-2</v>
          </cell>
          <cell r="L36">
            <v>0</v>
          </cell>
          <cell r="M36">
            <v>1.6000000000000001E-3</v>
          </cell>
          <cell r="N36">
            <v>5.0599999999999999E-2</v>
          </cell>
          <cell r="P36">
            <v>6.1400000000000003E-2</v>
          </cell>
          <cell r="S36">
            <v>0</v>
          </cell>
          <cell r="T36">
            <v>1.6000000000000001E-3</v>
          </cell>
          <cell r="U36">
            <v>6.3E-2</v>
          </cell>
        </row>
        <row r="37">
          <cell r="A37">
            <v>54789</v>
          </cell>
        </row>
      </sheetData>
      <sheetData sheetId="67" refreshError="1">
        <row r="10">
          <cell r="A10">
            <v>34973</v>
          </cell>
          <cell r="B10">
            <v>0.29920000000000002</v>
          </cell>
          <cell r="C10">
            <v>2.46E-2</v>
          </cell>
          <cell r="H10">
            <v>7.2000000000000007E-3</v>
          </cell>
          <cell r="I10">
            <v>0.33100000000000002</v>
          </cell>
          <cell r="K10">
            <v>0.3422</v>
          </cell>
          <cell r="L10">
            <v>2.46E-2</v>
          </cell>
          <cell r="Q10">
            <v>7.2000000000000007E-3</v>
          </cell>
          <cell r="R10">
            <v>0.374</v>
          </cell>
          <cell r="T10">
            <v>0.40029999999999999</v>
          </cell>
          <cell r="U10">
            <v>2.46E-2</v>
          </cell>
          <cell r="Z10">
            <v>7.2000000000000007E-3</v>
          </cell>
          <cell r="AA10">
            <v>0.43209999999999998</v>
          </cell>
          <cell r="AC10">
            <v>0.31909999999999999</v>
          </cell>
          <cell r="AD10">
            <v>2.46E-2</v>
          </cell>
          <cell r="AI10">
            <v>7.2000000000000007E-3</v>
          </cell>
          <cell r="AJ10">
            <v>0.35089999999999999</v>
          </cell>
        </row>
        <row r="11">
          <cell r="A11">
            <v>35065</v>
          </cell>
          <cell r="B11">
            <v>0.29920000000000002</v>
          </cell>
          <cell r="C11">
            <v>1.7500000000000002E-2</v>
          </cell>
          <cell r="H11">
            <v>8.5000000000000006E-3</v>
          </cell>
          <cell r="I11">
            <v>0.32520000000000004</v>
          </cell>
          <cell r="K11">
            <v>0.3422</v>
          </cell>
          <cell r="L11">
            <v>1.7500000000000002E-2</v>
          </cell>
          <cell r="Q11">
            <v>8.5000000000000006E-3</v>
          </cell>
          <cell r="R11">
            <v>0.36820000000000003</v>
          </cell>
          <cell r="T11">
            <v>0.40029999999999999</v>
          </cell>
          <cell r="U11">
            <v>1.7500000000000002E-2</v>
          </cell>
          <cell r="Z11">
            <v>8.5000000000000006E-3</v>
          </cell>
          <cell r="AA11">
            <v>0.42630000000000001</v>
          </cell>
          <cell r="AC11">
            <v>0.31909999999999999</v>
          </cell>
          <cell r="AD11">
            <v>1.7500000000000002E-2</v>
          </cell>
          <cell r="AI11">
            <v>8.5000000000000006E-3</v>
          </cell>
          <cell r="AJ11">
            <v>0.34510000000000002</v>
          </cell>
        </row>
        <row r="12">
          <cell r="A12">
            <v>35096</v>
          </cell>
          <cell r="B12">
            <v>0.30020000000000002</v>
          </cell>
          <cell r="C12">
            <v>1.7500000000000002E-2</v>
          </cell>
          <cell r="H12">
            <v>8.5000000000000006E-3</v>
          </cell>
          <cell r="I12">
            <v>0.32620000000000005</v>
          </cell>
          <cell r="K12">
            <v>0.34320000000000001</v>
          </cell>
          <cell r="L12">
            <v>1.7500000000000002E-2</v>
          </cell>
          <cell r="Q12">
            <v>8.5000000000000006E-3</v>
          </cell>
          <cell r="R12">
            <v>0.36920000000000003</v>
          </cell>
          <cell r="T12">
            <v>0.40129999999999999</v>
          </cell>
          <cell r="U12">
            <v>1.7500000000000002E-2</v>
          </cell>
          <cell r="Z12">
            <v>8.5000000000000006E-3</v>
          </cell>
          <cell r="AA12">
            <v>0.42730000000000001</v>
          </cell>
          <cell r="AC12">
            <v>0.3201</v>
          </cell>
          <cell r="AD12">
            <v>1.7500000000000002E-2</v>
          </cell>
          <cell r="AI12">
            <v>8.5000000000000006E-3</v>
          </cell>
          <cell r="AJ12">
            <v>0.34610000000000002</v>
          </cell>
        </row>
        <row r="13">
          <cell r="A13">
            <v>35125</v>
          </cell>
          <cell r="B13">
            <v>0.24440000000000001</v>
          </cell>
          <cell r="C13">
            <v>1.7500000000000002E-2</v>
          </cell>
          <cell r="H13">
            <v>8.5000000000000006E-3</v>
          </cell>
          <cell r="I13">
            <v>0.27040000000000003</v>
          </cell>
          <cell r="K13">
            <v>0.28189999999999998</v>
          </cell>
          <cell r="L13">
            <v>1.7500000000000002E-2</v>
          </cell>
          <cell r="Q13">
            <v>8.5000000000000006E-3</v>
          </cell>
          <cell r="R13">
            <v>0.30790000000000001</v>
          </cell>
          <cell r="T13">
            <v>0.32969999999999999</v>
          </cell>
          <cell r="U13">
            <v>1.7500000000000002E-2</v>
          </cell>
          <cell r="Z13">
            <v>8.5000000000000006E-3</v>
          </cell>
          <cell r="AA13">
            <v>0.35570000000000002</v>
          </cell>
          <cell r="AC13">
            <v>0.26250000000000001</v>
          </cell>
          <cell r="AD13">
            <v>1.7500000000000002E-2</v>
          </cell>
          <cell r="AI13">
            <v>8.5000000000000006E-3</v>
          </cell>
          <cell r="AJ13">
            <v>0.28850000000000003</v>
          </cell>
        </row>
        <row r="14">
          <cell r="A14">
            <v>35247</v>
          </cell>
          <cell r="B14">
            <v>0.25729999999999997</v>
          </cell>
          <cell r="C14">
            <v>1.7500000000000002E-2</v>
          </cell>
          <cell r="D14">
            <v>-1.4999999999999999E-2</v>
          </cell>
          <cell r="E14">
            <v>2.2000000000000001E-3</v>
          </cell>
          <cell r="F14">
            <v>-1E-4</v>
          </cell>
          <cell r="G14">
            <v>-1.1999999999999999E-3</v>
          </cell>
          <cell r="H14">
            <v>8.5000000000000006E-3</v>
          </cell>
          <cell r="I14">
            <v>0.26919999999999999</v>
          </cell>
          <cell r="K14">
            <v>0.29480000000000001</v>
          </cell>
          <cell r="L14">
            <v>1.7500000000000002E-2</v>
          </cell>
          <cell r="M14">
            <v>-1.4999999999999999E-2</v>
          </cell>
          <cell r="N14">
            <v>2.2000000000000001E-3</v>
          </cell>
          <cell r="O14">
            <v>-1E-4</v>
          </cell>
          <cell r="P14">
            <v>-1.1999999999999999E-3</v>
          </cell>
          <cell r="Q14">
            <v>8.5000000000000006E-3</v>
          </cell>
          <cell r="R14">
            <v>0.30670000000000003</v>
          </cell>
          <cell r="T14">
            <v>0.34260000000000002</v>
          </cell>
          <cell r="U14">
            <v>1.7500000000000002E-2</v>
          </cell>
          <cell r="V14">
            <v>-1.4999999999999999E-2</v>
          </cell>
          <cell r="W14">
            <v>2.2000000000000001E-3</v>
          </cell>
          <cell r="X14">
            <v>-1E-4</v>
          </cell>
          <cell r="Y14">
            <v>-1.1999999999999999E-3</v>
          </cell>
          <cell r="Z14">
            <v>8.5000000000000006E-3</v>
          </cell>
          <cell r="AA14">
            <v>0.35450000000000004</v>
          </cell>
          <cell r="AC14">
            <v>0.27539999999999998</v>
          </cell>
          <cell r="AD14">
            <v>1.7500000000000002E-2</v>
          </cell>
          <cell r="AE14">
            <v>-1.4999999999999999E-2</v>
          </cell>
          <cell r="AF14">
            <v>2.2000000000000001E-3</v>
          </cell>
          <cell r="AG14">
            <v>-1E-4</v>
          </cell>
          <cell r="AH14">
            <v>-1.1999999999999999E-3</v>
          </cell>
          <cell r="AI14">
            <v>8.5000000000000006E-3</v>
          </cell>
          <cell r="AJ14">
            <v>0.2873</v>
          </cell>
        </row>
        <row r="15">
          <cell r="A15">
            <v>35309</v>
          </cell>
          <cell r="B15">
            <v>0.25729999999999997</v>
          </cell>
          <cell r="C15">
            <v>1.7500000000000002E-2</v>
          </cell>
          <cell r="D15">
            <v>-1.8100000000000002E-2</v>
          </cell>
          <cell r="E15">
            <v>-9.4000000000000004E-3</v>
          </cell>
          <cell r="F15">
            <v>-1E-4</v>
          </cell>
          <cell r="G15">
            <v>-1.1999999999999999E-3</v>
          </cell>
          <cell r="H15">
            <v>8.5000000000000006E-3</v>
          </cell>
          <cell r="I15">
            <v>0.2545</v>
          </cell>
          <cell r="K15">
            <v>0.29480000000000001</v>
          </cell>
          <cell r="L15">
            <v>1.7500000000000002E-2</v>
          </cell>
          <cell r="M15">
            <v>-1.8100000000000002E-2</v>
          </cell>
          <cell r="N15">
            <v>-9.4000000000000004E-3</v>
          </cell>
          <cell r="O15">
            <v>-1E-4</v>
          </cell>
          <cell r="P15">
            <v>-1.1999999999999999E-3</v>
          </cell>
          <cell r="Q15">
            <v>8.5000000000000006E-3</v>
          </cell>
          <cell r="R15">
            <v>0.29200000000000004</v>
          </cell>
          <cell r="T15">
            <v>0.34260000000000002</v>
          </cell>
          <cell r="U15">
            <v>1.7500000000000002E-2</v>
          </cell>
          <cell r="V15">
            <v>-1.8100000000000002E-2</v>
          </cell>
          <cell r="W15">
            <v>-9.4000000000000004E-3</v>
          </cell>
          <cell r="X15">
            <v>-1E-4</v>
          </cell>
          <cell r="Y15">
            <v>-1.1999999999999999E-3</v>
          </cell>
          <cell r="Z15">
            <v>8.5000000000000006E-3</v>
          </cell>
          <cell r="AA15">
            <v>0.33980000000000005</v>
          </cell>
          <cell r="AC15">
            <v>0.27539999999999998</v>
          </cell>
          <cell r="AD15">
            <v>1.7500000000000002E-2</v>
          </cell>
          <cell r="AE15">
            <v>-1.8100000000000002E-2</v>
          </cell>
          <cell r="AF15">
            <v>-9.4000000000000004E-3</v>
          </cell>
          <cell r="AG15">
            <v>-1E-4</v>
          </cell>
          <cell r="AH15">
            <v>-1.1999999999999999E-3</v>
          </cell>
          <cell r="AI15">
            <v>8.5000000000000006E-3</v>
          </cell>
          <cell r="AJ15">
            <v>0.27260000000000001</v>
          </cell>
        </row>
        <row r="16">
          <cell r="A16">
            <v>35462</v>
          </cell>
          <cell r="B16">
            <v>0.25729999999999997</v>
          </cell>
          <cell r="C16">
            <v>1.7500000000000002E-2</v>
          </cell>
          <cell r="D16">
            <v>-1.8100000000000002E-2</v>
          </cell>
          <cell r="E16">
            <v>-9.4000000000000004E-3</v>
          </cell>
          <cell r="G16">
            <v>-1.1999999999999999E-3</v>
          </cell>
          <cell r="H16">
            <v>8.5000000000000006E-3</v>
          </cell>
          <cell r="I16">
            <v>0.25459999999999999</v>
          </cell>
          <cell r="K16">
            <v>0.29480000000000001</v>
          </cell>
          <cell r="L16">
            <v>1.7500000000000002E-2</v>
          </cell>
          <cell r="M16">
            <v>-1.8100000000000002E-2</v>
          </cell>
          <cell r="N16">
            <v>-9.4000000000000004E-3</v>
          </cell>
          <cell r="P16">
            <v>-1.1999999999999999E-3</v>
          </cell>
          <cell r="Q16">
            <v>8.5000000000000006E-3</v>
          </cell>
          <cell r="R16">
            <v>0.29210000000000003</v>
          </cell>
          <cell r="T16">
            <v>0.34260000000000002</v>
          </cell>
          <cell r="U16">
            <v>1.7500000000000002E-2</v>
          </cell>
          <cell r="V16">
            <v>-1.8100000000000002E-2</v>
          </cell>
          <cell r="W16">
            <v>-9.4000000000000004E-3</v>
          </cell>
          <cell r="Y16">
            <v>-1.1999999999999999E-3</v>
          </cell>
          <cell r="Z16">
            <v>8.5000000000000006E-3</v>
          </cell>
          <cell r="AA16">
            <v>0.33990000000000004</v>
          </cell>
          <cell r="AC16">
            <v>0.27539999999999998</v>
          </cell>
          <cell r="AD16">
            <v>1.7500000000000002E-2</v>
          </cell>
          <cell r="AE16">
            <v>-1.8100000000000002E-2</v>
          </cell>
          <cell r="AF16">
            <v>-9.4000000000000004E-3</v>
          </cell>
          <cell r="AH16">
            <v>-1.1999999999999999E-3</v>
          </cell>
          <cell r="AI16">
            <v>8.5000000000000006E-3</v>
          </cell>
          <cell r="AJ16">
            <v>0.2727</v>
          </cell>
        </row>
        <row r="17">
          <cell r="A17">
            <v>35490</v>
          </cell>
          <cell r="B17">
            <v>0.25729999999999997</v>
          </cell>
          <cell r="C17">
            <v>1.7500000000000002E-2</v>
          </cell>
          <cell r="D17">
            <v>-1.7999999999999999E-2</v>
          </cell>
          <cell r="E17">
            <v>3.8E-3</v>
          </cell>
          <cell r="G17">
            <v>-1.1999999999999999E-3</v>
          </cell>
          <cell r="H17">
            <v>8.5000000000000006E-3</v>
          </cell>
          <cell r="I17">
            <v>0.26790000000000003</v>
          </cell>
          <cell r="K17">
            <v>0.29480000000000001</v>
          </cell>
          <cell r="L17">
            <v>1.7500000000000002E-2</v>
          </cell>
          <cell r="M17">
            <v>-1.7999999999999999E-2</v>
          </cell>
          <cell r="N17">
            <v>3.8E-3</v>
          </cell>
          <cell r="P17">
            <v>-1.1999999999999999E-3</v>
          </cell>
          <cell r="Q17">
            <v>8.5000000000000006E-3</v>
          </cell>
          <cell r="R17">
            <v>0.30540000000000006</v>
          </cell>
          <cell r="T17">
            <v>0.34260000000000002</v>
          </cell>
          <cell r="U17">
            <v>1.7500000000000002E-2</v>
          </cell>
          <cell r="V17">
            <v>-1.7999999999999999E-2</v>
          </cell>
          <cell r="W17">
            <v>3.8E-3</v>
          </cell>
          <cell r="Y17">
            <v>-1.1999999999999999E-3</v>
          </cell>
          <cell r="Z17">
            <v>8.5000000000000006E-3</v>
          </cell>
          <cell r="AA17">
            <v>0.35320000000000007</v>
          </cell>
          <cell r="AC17">
            <v>0.27539999999999998</v>
          </cell>
          <cell r="AD17">
            <v>1.7500000000000002E-2</v>
          </cell>
          <cell r="AE17">
            <v>-1.7999999999999999E-2</v>
          </cell>
          <cell r="AF17">
            <v>3.8E-3</v>
          </cell>
          <cell r="AH17">
            <v>-1.1999999999999999E-3</v>
          </cell>
          <cell r="AI17">
            <v>8.5000000000000006E-3</v>
          </cell>
          <cell r="AJ17">
            <v>0.28600000000000003</v>
          </cell>
        </row>
        <row r="18">
          <cell r="A18">
            <v>35612</v>
          </cell>
          <cell r="B18">
            <v>0.25729999999999997</v>
          </cell>
          <cell r="C18">
            <v>1.7500000000000002E-2</v>
          </cell>
          <cell r="D18">
            <v>-1.7999999999999999E-2</v>
          </cell>
          <cell r="E18">
            <v>3.8E-3</v>
          </cell>
          <cell r="F18">
            <v>-1E-4</v>
          </cell>
          <cell r="G18">
            <v>-1.1999999999999999E-3</v>
          </cell>
          <cell r="H18">
            <v>8.5000000000000006E-3</v>
          </cell>
          <cell r="I18">
            <v>0.26780000000000004</v>
          </cell>
          <cell r="K18">
            <v>0.29480000000000001</v>
          </cell>
          <cell r="L18">
            <v>1.7500000000000002E-2</v>
          </cell>
          <cell r="M18">
            <v>-1.7999999999999999E-2</v>
          </cell>
          <cell r="N18">
            <v>3.8E-3</v>
          </cell>
          <cell r="O18">
            <v>-1E-4</v>
          </cell>
          <cell r="P18">
            <v>-1.1999999999999999E-3</v>
          </cell>
          <cell r="Q18">
            <v>8.5000000000000006E-3</v>
          </cell>
          <cell r="R18">
            <v>0.30530000000000007</v>
          </cell>
          <cell r="T18">
            <v>0.34260000000000002</v>
          </cell>
          <cell r="U18">
            <v>1.7500000000000002E-2</v>
          </cell>
          <cell r="V18">
            <v>-1.7999999999999999E-2</v>
          </cell>
          <cell r="W18">
            <v>3.8E-3</v>
          </cell>
          <cell r="X18">
            <v>-1E-4</v>
          </cell>
          <cell r="Y18">
            <v>-1.1999999999999999E-3</v>
          </cell>
          <cell r="Z18">
            <v>8.5000000000000006E-3</v>
          </cell>
          <cell r="AA18">
            <v>0.35310000000000008</v>
          </cell>
          <cell r="AC18">
            <v>0.27539999999999998</v>
          </cell>
          <cell r="AD18">
            <v>1.7500000000000002E-2</v>
          </cell>
          <cell r="AE18">
            <v>-1.7999999999999999E-2</v>
          </cell>
          <cell r="AF18">
            <v>3.8E-3</v>
          </cell>
          <cell r="AG18">
            <v>-1E-4</v>
          </cell>
          <cell r="AH18">
            <v>-1.1999999999999999E-3</v>
          </cell>
          <cell r="AI18">
            <v>8.5000000000000006E-3</v>
          </cell>
          <cell r="AJ18">
            <v>0.28590000000000004</v>
          </cell>
        </row>
        <row r="19">
          <cell r="A19">
            <v>35735</v>
          </cell>
          <cell r="B19">
            <v>0.30230000000000001</v>
          </cell>
          <cell r="C19">
            <v>1.7500000000000002E-2</v>
          </cell>
          <cell r="G19">
            <v>-1.1999999999999999E-3</v>
          </cell>
          <cell r="H19">
            <v>8.5000000000000006E-3</v>
          </cell>
          <cell r="I19">
            <v>0.32710000000000006</v>
          </cell>
          <cell r="K19">
            <v>0.35339999999999999</v>
          </cell>
          <cell r="L19">
            <v>1.7500000000000002E-2</v>
          </cell>
          <cell r="P19">
            <v>-1.1999999999999999E-3</v>
          </cell>
          <cell r="Q19">
            <v>8.5000000000000006E-3</v>
          </cell>
          <cell r="R19">
            <v>0.37820000000000004</v>
          </cell>
          <cell r="T19">
            <v>0.4138</v>
          </cell>
          <cell r="U19">
            <v>1.7500000000000002E-2</v>
          </cell>
          <cell r="Y19">
            <v>-1.1999999999999999E-3</v>
          </cell>
          <cell r="Z19">
            <v>8.5000000000000006E-3</v>
          </cell>
          <cell r="AA19">
            <v>0.43860000000000005</v>
          </cell>
          <cell r="AC19">
            <v>0.3392</v>
          </cell>
          <cell r="AD19">
            <v>1.7500000000000002E-2</v>
          </cell>
          <cell r="AH19">
            <v>-1.1999999999999999E-3</v>
          </cell>
          <cell r="AI19">
            <v>8.5000000000000006E-3</v>
          </cell>
          <cell r="AJ19">
            <v>0.36400000000000005</v>
          </cell>
        </row>
        <row r="20">
          <cell r="A20">
            <v>35796</v>
          </cell>
          <cell r="B20">
            <v>0.26</v>
          </cell>
          <cell r="C20">
            <v>0</v>
          </cell>
          <cell r="F20">
            <v>-1E-4</v>
          </cell>
          <cell r="G20">
            <v>-1.1999999999999999E-3</v>
          </cell>
          <cell r="H20">
            <v>8.5000000000000006E-3</v>
          </cell>
          <cell r="I20">
            <v>0.26720000000000005</v>
          </cell>
          <cell r="K20">
            <v>0.30499999999999999</v>
          </cell>
          <cell r="L20">
            <v>0</v>
          </cell>
          <cell r="O20">
            <v>-1E-4</v>
          </cell>
          <cell r="P20">
            <v>-1.1999999999999999E-3</v>
          </cell>
          <cell r="Q20">
            <v>8.5000000000000006E-3</v>
          </cell>
          <cell r="R20">
            <v>0.31220000000000003</v>
          </cell>
          <cell r="T20">
            <v>0.33500000000000002</v>
          </cell>
          <cell r="U20">
            <v>0</v>
          </cell>
          <cell r="X20">
            <v>-1E-4</v>
          </cell>
          <cell r="Y20">
            <v>-1.1999999999999999E-3</v>
          </cell>
          <cell r="Z20">
            <v>8.5000000000000006E-3</v>
          </cell>
          <cell r="AA20">
            <v>0.34220000000000006</v>
          </cell>
          <cell r="AC20">
            <v>0.29249999999999998</v>
          </cell>
          <cell r="AD20">
            <v>0</v>
          </cell>
          <cell r="AG20">
            <v>-1E-4</v>
          </cell>
          <cell r="AH20">
            <v>-1.1999999999999999E-3</v>
          </cell>
          <cell r="AI20">
            <v>8.5000000000000006E-3</v>
          </cell>
          <cell r="AJ20">
            <v>0.29970000000000002</v>
          </cell>
        </row>
        <row r="21">
          <cell r="A21">
            <v>35827</v>
          </cell>
          <cell r="B21">
            <v>0.26</v>
          </cell>
          <cell r="C21">
            <v>0</v>
          </cell>
          <cell r="F21">
            <v>-8.0000000000000004E-4</v>
          </cell>
          <cell r="G21">
            <v>-1.2999999999999999E-3</v>
          </cell>
          <cell r="H21">
            <v>8.5000000000000006E-3</v>
          </cell>
          <cell r="I21">
            <v>0.26639999999999997</v>
          </cell>
          <cell r="K21">
            <v>0.30499999999999999</v>
          </cell>
          <cell r="L21">
            <v>0</v>
          </cell>
          <cell r="O21">
            <v>-8.0000000000000004E-4</v>
          </cell>
          <cell r="P21">
            <v>-1.2999999999999999E-3</v>
          </cell>
          <cell r="Q21">
            <v>8.5000000000000006E-3</v>
          </cell>
          <cell r="R21">
            <v>0.31139999999999995</v>
          </cell>
          <cell r="T21">
            <v>0.33500000000000002</v>
          </cell>
          <cell r="U21">
            <v>0</v>
          </cell>
          <cell r="X21">
            <v>-8.0000000000000004E-4</v>
          </cell>
          <cell r="Y21">
            <v>-1.2999999999999999E-3</v>
          </cell>
          <cell r="Z21">
            <v>8.5000000000000006E-3</v>
          </cell>
          <cell r="AA21">
            <v>0.34139999999999998</v>
          </cell>
          <cell r="AC21">
            <v>0.29249999999999998</v>
          </cell>
          <cell r="AD21">
            <v>0</v>
          </cell>
          <cell r="AG21">
            <v>-8.0000000000000004E-4</v>
          </cell>
          <cell r="AH21">
            <v>-1.2999999999999999E-3</v>
          </cell>
          <cell r="AI21">
            <v>8.5000000000000006E-3</v>
          </cell>
          <cell r="AJ21">
            <v>0.29889999999999994</v>
          </cell>
        </row>
        <row r="22">
          <cell r="A22">
            <v>35947</v>
          </cell>
          <cell r="B22">
            <v>0.21729999999999999</v>
          </cell>
          <cell r="C22">
            <v>0</v>
          </cell>
          <cell r="F22">
            <v>-8.0000000000000004E-4</v>
          </cell>
          <cell r="G22">
            <v>-1.2999999999999999E-3</v>
          </cell>
          <cell r="H22">
            <v>8.5000000000000006E-3</v>
          </cell>
          <cell r="I22">
            <v>0.22370000000000001</v>
          </cell>
          <cell r="K22">
            <v>0.25800000000000001</v>
          </cell>
          <cell r="L22">
            <v>0</v>
          </cell>
          <cell r="O22">
            <v>-8.0000000000000004E-4</v>
          </cell>
          <cell r="P22">
            <v>-1.2999999999999999E-3</v>
          </cell>
          <cell r="Q22">
            <v>8.5000000000000006E-3</v>
          </cell>
          <cell r="R22">
            <v>0.26439999999999997</v>
          </cell>
          <cell r="T22">
            <v>0.31119999999999998</v>
          </cell>
          <cell r="U22">
            <v>0</v>
          </cell>
          <cell r="X22">
            <v>-8.0000000000000004E-4</v>
          </cell>
          <cell r="Y22">
            <v>-1.2999999999999999E-3</v>
          </cell>
          <cell r="Z22">
            <v>8.5000000000000006E-3</v>
          </cell>
          <cell r="AA22">
            <v>0.31759999999999994</v>
          </cell>
          <cell r="AC22">
            <v>0.24990000000000001</v>
          </cell>
          <cell r="AD22">
            <v>0</v>
          </cell>
          <cell r="AG22">
            <v>-8.0000000000000004E-4</v>
          </cell>
          <cell r="AH22">
            <v>-1.2999999999999999E-3</v>
          </cell>
          <cell r="AI22">
            <v>8.5000000000000006E-3</v>
          </cell>
          <cell r="AJ22">
            <v>0.25630000000000003</v>
          </cell>
        </row>
        <row r="23">
          <cell r="A23">
            <v>35977</v>
          </cell>
          <cell r="B23">
            <v>0.2122</v>
          </cell>
          <cell r="C23">
            <v>0</v>
          </cell>
          <cell r="F23">
            <v>-6.9999999999999999E-4</v>
          </cell>
          <cell r="G23">
            <v>-1E-4</v>
          </cell>
          <cell r="H23">
            <v>8.5000000000000006E-3</v>
          </cell>
          <cell r="I23">
            <v>0.21990000000000001</v>
          </cell>
          <cell r="K23">
            <v>0.25290000000000001</v>
          </cell>
          <cell r="L23">
            <v>0</v>
          </cell>
          <cell r="O23">
            <v>-6.9999999999999999E-4</v>
          </cell>
          <cell r="P23">
            <v>-1E-4</v>
          </cell>
          <cell r="Q23">
            <v>8.5000000000000006E-3</v>
          </cell>
          <cell r="R23">
            <v>0.26060000000000005</v>
          </cell>
          <cell r="T23">
            <v>0.30609999999999998</v>
          </cell>
          <cell r="U23">
            <v>0</v>
          </cell>
          <cell r="X23">
            <v>-6.9999999999999999E-4</v>
          </cell>
          <cell r="Y23">
            <v>-1E-4</v>
          </cell>
          <cell r="Z23">
            <v>8.5000000000000006E-3</v>
          </cell>
          <cell r="AA23">
            <v>0.31380000000000002</v>
          </cell>
          <cell r="AC23">
            <v>0.24479999999999999</v>
          </cell>
          <cell r="AD23">
            <v>0</v>
          </cell>
          <cell r="AG23">
            <v>-6.9999999999999999E-4</v>
          </cell>
          <cell r="AH23">
            <v>-1E-4</v>
          </cell>
          <cell r="AI23">
            <v>8.5000000000000006E-3</v>
          </cell>
          <cell r="AJ23">
            <v>0.2525</v>
          </cell>
        </row>
        <row r="24">
          <cell r="A24">
            <v>36192</v>
          </cell>
          <cell r="B24">
            <v>0.2122</v>
          </cell>
          <cell r="C24">
            <v>0</v>
          </cell>
          <cell r="F24">
            <v>0</v>
          </cell>
          <cell r="G24">
            <v>-1E-3</v>
          </cell>
          <cell r="H24">
            <v>7.6E-3</v>
          </cell>
          <cell r="I24">
            <v>0.21879999999999999</v>
          </cell>
          <cell r="K24">
            <v>0.25290000000000001</v>
          </cell>
          <cell r="L24">
            <v>0</v>
          </cell>
          <cell r="O24">
            <v>0</v>
          </cell>
          <cell r="P24">
            <v>-1E-3</v>
          </cell>
          <cell r="Q24">
            <v>7.6E-3</v>
          </cell>
          <cell r="R24">
            <v>0.25950000000000001</v>
          </cell>
          <cell r="T24">
            <v>0.30430000000000001</v>
          </cell>
          <cell r="U24">
            <v>0</v>
          </cell>
          <cell r="X24">
            <v>0</v>
          </cell>
          <cell r="Y24">
            <v>-1E-3</v>
          </cell>
          <cell r="Z24">
            <v>7.6E-3</v>
          </cell>
          <cell r="AA24">
            <v>0.31090000000000001</v>
          </cell>
          <cell r="AC24">
            <v>0.22270000000000001</v>
          </cell>
          <cell r="AD24">
            <v>0</v>
          </cell>
          <cell r="AG24">
            <v>0</v>
          </cell>
          <cell r="AH24">
            <v>-1E-3</v>
          </cell>
          <cell r="AI24">
            <v>7.6E-3</v>
          </cell>
          <cell r="AJ24">
            <v>0.2293</v>
          </cell>
        </row>
        <row r="25">
          <cell r="A25">
            <v>36831</v>
          </cell>
          <cell r="B25">
            <v>0.2097</v>
          </cell>
          <cell r="C25">
            <v>0</v>
          </cell>
          <cell r="F25">
            <v>0</v>
          </cell>
          <cell r="G25">
            <v>0</v>
          </cell>
          <cell r="H25">
            <v>6.6E-3</v>
          </cell>
          <cell r="I25">
            <v>0.21629999999999999</v>
          </cell>
          <cell r="K25">
            <v>0.25040000000000001</v>
          </cell>
          <cell r="L25">
            <v>0</v>
          </cell>
          <cell r="O25">
            <v>0</v>
          </cell>
          <cell r="P25">
            <v>0</v>
          </cell>
          <cell r="Q25">
            <v>6.6E-3</v>
          </cell>
          <cell r="R25">
            <v>0.25700000000000001</v>
          </cell>
          <cell r="T25">
            <v>0.30180000000000001</v>
          </cell>
          <cell r="U25">
            <v>0</v>
          </cell>
          <cell r="X25">
            <v>0</v>
          </cell>
          <cell r="Y25">
            <v>0</v>
          </cell>
          <cell r="Z25">
            <v>6.6E-3</v>
          </cell>
          <cell r="AA25">
            <v>0.30840000000000001</v>
          </cell>
          <cell r="AC25">
            <v>0.22020000000000001</v>
          </cell>
          <cell r="AD25">
            <v>0</v>
          </cell>
          <cell r="AG25">
            <v>0</v>
          </cell>
          <cell r="AH25">
            <v>0</v>
          </cell>
          <cell r="AI25">
            <v>6.6E-3</v>
          </cell>
          <cell r="AJ25">
            <v>0.2268</v>
          </cell>
        </row>
        <row r="26">
          <cell r="A26">
            <v>36923</v>
          </cell>
          <cell r="B26">
            <v>0.2838</v>
          </cell>
          <cell r="C26">
            <v>0</v>
          </cell>
          <cell r="F26">
            <v>0</v>
          </cell>
          <cell r="G26">
            <v>0</v>
          </cell>
          <cell r="H26">
            <v>6.6E-3</v>
          </cell>
          <cell r="I26">
            <v>0.29039999999999999</v>
          </cell>
          <cell r="K26">
            <v>0.34370000000000001</v>
          </cell>
          <cell r="L26">
            <v>0</v>
          </cell>
          <cell r="O26">
            <v>0</v>
          </cell>
          <cell r="P26">
            <v>0</v>
          </cell>
          <cell r="Q26">
            <v>6.6E-3</v>
          </cell>
          <cell r="R26">
            <v>0.3503</v>
          </cell>
          <cell r="T26">
            <v>0.41749999999999998</v>
          </cell>
          <cell r="U26">
            <v>0</v>
          </cell>
          <cell r="X26">
            <v>0</v>
          </cell>
          <cell r="Y26">
            <v>0</v>
          </cell>
          <cell r="Z26">
            <v>6.6E-3</v>
          </cell>
          <cell r="AA26">
            <v>0.42409999999999998</v>
          </cell>
          <cell r="AC26">
            <v>0.31369999999999998</v>
          </cell>
          <cell r="AD26">
            <v>0</v>
          </cell>
          <cell r="AG26">
            <v>0</v>
          </cell>
          <cell r="AH26">
            <v>0</v>
          </cell>
          <cell r="AI26">
            <v>6.6E-3</v>
          </cell>
          <cell r="AJ26">
            <v>0.32029999999999997</v>
          </cell>
        </row>
        <row r="27">
          <cell r="A27">
            <v>37012</v>
          </cell>
          <cell r="B27">
            <v>0.245</v>
          </cell>
          <cell r="C27">
            <v>0</v>
          </cell>
          <cell r="F27">
            <v>0</v>
          </cell>
          <cell r="G27">
            <v>0</v>
          </cell>
          <cell r="H27">
            <v>3.0000000000000001E-3</v>
          </cell>
          <cell r="I27">
            <v>0.248</v>
          </cell>
          <cell r="K27">
            <v>0.28999999999999998</v>
          </cell>
          <cell r="L27">
            <v>0</v>
          </cell>
          <cell r="O27">
            <v>0</v>
          </cell>
          <cell r="P27">
            <v>0</v>
          </cell>
          <cell r="Q27">
            <v>3.0000000000000001E-3</v>
          </cell>
          <cell r="R27">
            <v>0.29299999999999998</v>
          </cell>
          <cell r="T27">
            <v>0.35</v>
          </cell>
          <cell r="U27">
            <v>0</v>
          </cell>
          <cell r="X27">
            <v>0</v>
          </cell>
          <cell r="Y27">
            <v>0</v>
          </cell>
          <cell r="Z27">
            <v>3.0000000000000001E-3</v>
          </cell>
          <cell r="AA27">
            <v>0.35299999999999998</v>
          </cell>
          <cell r="AC27">
            <v>0.26</v>
          </cell>
          <cell r="AD27">
            <v>0</v>
          </cell>
          <cell r="AG27">
            <v>0</v>
          </cell>
          <cell r="AH27">
            <v>0</v>
          </cell>
          <cell r="AI27">
            <v>3.0000000000000001E-3</v>
          </cell>
          <cell r="AJ27">
            <v>0.26300000000000001</v>
          </cell>
        </row>
        <row r="28">
          <cell r="A28">
            <v>37561</v>
          </cell>
          <cell r="B28">
            <v>0.21229999999999999</v>
          </cell>
          <cell r="C28">
            <v>0</v>
          </cell>
          <cell r="F28">
            <v>0</v>
          </cell>
          <cell r="G28">
            <v>0</v>
          </cell>
          <cell r="H28">
            <v>2.2000000000000001E-3</v>
          </cell>
          <cell r="I28">
            <v>0.2145</v>
          </cell>
          <cell r="K28">
            <v>0.25369999999999998</v>
          </cell>
          <cell r="L28">
            <v>0</v>
          </cell>
          <cell r="O28">
            <v>0</v>
          </cell>
          <cell r="P28">
            <v>0</v>
          </cell>
          <cell r="Q28">
            <v>2.2000000000000001E-3</v>
          </cell>
          <cell r="R28">
            <v>0.25589999999999996</v>
          </cell>
          <cell r="T28">
            <v>0.30599999999999999</v>
          </cell>
          <cell r="U28">
            <v>0</v>
          </cell>
          <cell r="X28">
            <v>0</v>
          </cell>
          <cell r="Y28">
            <v>0</v>
          </cell>
          <cell r="Z28">
            <v>2.2000000000000001E-3</v>
          </cell>
          <cell r="AA28">
            <v>0.30819999999999997</v>
          </cell>
          <cell r="AC28">
            <v>0.22270000000000001</v>
          </cell>
          <cell r="AD28">
            <v>0</v>
          </cell>
          <cell r="AG28">
            <v>0</v>
          </cell>
          <cell r="AH28">
            <v>0</v>
          </cell>
          <cell r="AI28">
            <v>2.2000000000000001E-3</v>
          </cell>
          <cell r="AJ28">
            <v>0.22490000000000002</v>
          </cell>
        </row>
        <row r="29">
          <cell r="A29">
            <v>37834</v>
          </cell>
          <cell r="B29">
            <v>0.20569999999999999</v>
          </cell>
          <cell r="C29">
            <v>0</v>
          </cell>
          <cell r="F29">
            <v>0</v>
          </cell>
          <cell r="G29">
            <v>0</v>
          </cell>
          <cell r="H29">
            <v>1.6000000000000001E-3</v>
          </cell>
          <cell r="I29">
            <v>0.20729999999999998</v>
          </cell>
          <cell r="K29">
            <v>0.24709999999999999</v>
          </cell>
          <cell r="L29">
            <v>0</v>
          </cell>
          <cell r="O29">
            <v>0</v>
          </cell>
          <cell r="P29">
            <v>0</v>
          </cell>
          <cell r="Q29">
            <v>1.6000000000000001E-3</v>
          </cell>
          <cell r="R29">
            <v>0.24869999999999998</v>
          </cell>
          <cell r="T29">
            <v>0.2994</v>
          </cell>
          <cell r="U29">
            <v>0</v>
          </cell>
          <cell r="X29">
            <v>0</v>
          </cell>
          <cell r="Y29">
            <v>0</v>
          </cell>
          <cell r="Z29">
            <v>1.6000000000000001E-3</v>
          </cell>
          <cell r="AA29">
            <v>0.30099999999999999</v>
          </cell>
          <cell r="AC29">
            <v>0.21609999999999999</v>
          </cell>
          <cell r="AD29">
            <v>0</v>
          </cell>
          <cell r="AG29">
            <v>0</v>
          </cell>
          <cell r="AH29">
            <v>0</v>
          </cell>
          <cell r="AI29">
            <v>1.6000000000000001E-3</v>
          </cell>
          <cell r="AJ29">
            <v>0.21769999999999998</v>
          </cell>
        </row>
        <row r="30">
          <cell r="A30">
            <v>38200</v>
          </cell>
          <cell r="B30">
            <v>0.20569999999999999</v>
          </cell>
          <cell r="H30">
            <v>0</v>
          </cell>
          <cell r="I30">
            <v>0.20569999999999999</v>
          </cell>
          <cell r="K30">
            <v>0.24709999999999999</v>
          </cell>
          <cell r="Q30">
            <v>0</v>
          </cell>
          <cell r="R30">
            <v>0.24709999999999999</v>
          </cell>
          <cell r="T30">
            <v>0.2994</v>
          </cell>
          <cell r="Z30">
            <v>0</v>
          </cell>
          <cell r="AA30">
            <v>0.2994</v>
          </cell>
          <cell r="AC30">
            <v>0.21609999999999999</v>
          </cell>
          <cell r="AI30">
            <v>0</v>
          </cell>
          <cell r="AJ30">
            <v>0.21609999999999999</v>
          </cell>
        </row>
        <row r="31">
          <cell r="A31">
            <v>38384</v>
          </cell>
          <cell r="B31">
            <v>0.20569999999999999</v>
          </cell>
          <cell r="H31">
            <v>0</v>
          </cell>
          <cell r="I31">
            <v>0.20569999999999999</v>
          </cell>
          <cell r="K31">
            <v>0.24709999999999999</v>
          </cell>
          <cell r="Q31">
            <v>0</v>
          </cell>
          <cell r="R31">
            <v>0.24709999999999999</v>
          </cell>
          <cell r="T31">
            <v>0.2994</v>
          </cell>
          <cell r="Z31">
            <v>0</v>
          </cell>
          <cell r="AA31">
            <v>0.2994</v>
          </cell>
          <cell r="AC31">
            <v>0.21609999999999999</v>
          </cell>
          <cell r="AI31">
            <v>0</v>
          </cell>
          <cell r="AJ31">
            <v>0.21609999999999999</v>
          </cell>
        </row>
        <row r="32">
          <cell r="A32">
            <v>38473</v>
          </cell>
          <cell r="B32">
            <v>0.20569999999999999</v>
          </cell>
          <cell r="H32">
            <v>0</v>
          </cell>
          <cell r="I32">
            <v>0.20569999999999999</v>
          </cell>
          <cell r="K32">
            <v>0.24709999999999999</v>
          </cell>
          <cell r="Q32">
            <v>0</v>
          </cell>
          <cell r="R32">
            <v>0.24709999999999999</v>
          </cell>
          <cell r="T32">
            <v>0.2994</v>
          </cell>
          <cell r="Z32">
            <v>0</v>
          </cell>
          <cell r="AA32">
            <v>0.2994</v>
          </cell>
          <cell r="AC32">
            <v>0.21609999999999999</v>
          </cell>
          <cell r="AI32">
            <v>0</v>
          </cell>
          <cell r="AJ32">
            <v>0.21609999999999999</v>
          </cell>
        </row>
        <row r="33">
          <cell r="A33">
            <v>38687</v>
          </cell>
          <cell r="B33">
            <v>0.26229999999999998</v>
          </cell>
          <cell r="H33">
            <v>0</v>
          </cell>
          <cell r="I33">
            <v>0.26229999999999998</v>
          </cell>
          <cell r="K33">
            <v>0.3125</v>
          </cell>
          <cell r="Q33">
            <v>0</v>
          </cell>
          <cell r="R33">
            <v>0.3125</v>
          </cell>
          <cell r="T33">
            <v>0.37380000000000002</v>
          </cell>
          <cell r="Z33">
            <v>0</v>
          </cell>
          <cell r="AA33">
            <v>0.37380000000000002</v>
          </cell>
          <cell r="AC33">
            <v>0.28249999999999997</v>
          </cell>
          <cell r="AI33">
            <v>0</v>
          </cell>
          <cell r="AJ33">
            <v>0.28249999999999997</v>
          </cell>
        </row>
        <row r="34">
          <cell r="A34">
            <v>38838</v>
          </cell>
          <cell r="B34">
            <v>0.21199999999999999</v>
          </cell>
          <cell r="H34">
            <v>0</v>
          </cell>
          <cell r="I34">
            <v>0.21199999999999999</v>
          </cell>
          <cell r="K34">
            <v>0.24940000000000001</v>
          </cell>
          <cell r="Q34">
            <v>0</v>
          </cell>
          <cell r="R34">
            <v>0.24940000000000001</v>
          </cell>
          <cell r="T34">
            <v>0.31419999999999998</v>
          </cell>
          <cell r="Z34">
            <v>0</v>
          </cell>
          <cell r="AA34">
            <v>0.31419999999999998</v>
          </cell>
          <cell r="AC34">
            <v>0.21940000000000001</v>
          </cell>
          <cell r="AI34">
            <v>0</v>
          </cell>
          <cell r="AJ34">
            <v>0.21940000000000001</v>
          </cell>
        </row>
        <row r="35">
          <cell r="A35">
            <v>39114</v>
          </cell>
          <cell r="B35">
            <v>0.21199999999999999</v>
          </cell>
          <cell r="H35">
            <v>0</v>
          </cell>
          <cell r="I35">
            <v>0.21199999999999999</v>
          </cell>
          <cell r="K35">
            <v>0.24940000000000001</v>
          </cell>
          <cell r="Q35">
            <v>0</v>
          </cell>
          <cell r="R35">
            <v>0.24940000000000001</v>
          </cell>
          <cell r="T35">
            <v>0.31419999999999998</v>
          </cell>
          <cell r="Z35">
            <v>0</v>
          </cell>
          <cell r="AA35">
            <v>0.31419999999999998</v>
          </cell>
          <cell r="AC35">
            <v>0.21940000000000001</v>
          </cell>
          <cell r="AI35">
            <v>0</v>
          </cell>
          <cell r="AJ35">
            <v>0.21940000000000001</v>
          </cell>
        </row>
        <row r="36">
          <cell r="A36">
            <v>54789</v>
          </cell>
        </row>
      </sheetData>
      <sheetData sheetId="68" refreshError="1">
        <row r="10">
          <cell r="A10">
            <v>34973</v>
          </cell>
          <cell r="B10">
            <v>2.7800000000000002E-2</v>
          </cell>
          <cell r="F10">
            <v>8.5000000000000006E-3</v>
          </cell>
          <cell r="G10">
            <v>2.1000000000000003E-3</v>
          </cell>
          <cell r="H10">
            <v>3.8399999999999997E-2</v>
          </cell>
          <cell r="J10">
            <v>3.3100000000000004E-2</v>
          </cell>
          <cell r="N10">
            <v>8.5000000000000006E-3</v>
          </cell>
          <cell r="O10">
            <v>2.1000000000000003E-3</v>
          </cell>
          <cell r="P10">
            <v>4.3700000000000003E-2</v>
          </cell>
          <cell r="R10">
            <v>3.6000000000000004E-2</v>
          </cell>
          <cell r="V10">
            <v>8.5000000000000006E-3</v>
          </cell>
          <cell r="W10">
            <v>2.1000000000000003E-3</v>
          </cell>
          <cell r="X10">
            <v>4.6600000000000003E-2</v>
          </cell>
          <cell r="Z10">
            <v>3.1300000000000001E-2</v>
          </cell>
          <cell r="AD10">
            <v>8.5000000000000006E-3</v>
          </cell>
          <cell r="AE10">
            <v>2.1000000000000003E-3</v>
          </cell>
          <cell r="AF10">
            <v>4.19E-2</v>
          </cell>
        </row>
        <row r="11">
          <cell r="A11">
            <v>35065</v>
          </cell>
          <cell r="B11">
            <v>2.7800000000000002E-2</v>
          </cell>
          <cell r="F11">
            <v>8.8000000000000005E-3</v>
          </cell>
          <cell r="G11">
            <v>2.1000000000000003E-3</v>
          </cell>
          <cell r="H11">
            <v>3.8699999999999998E-2</v>
          </cell>
          <cell r="J11">
            <v>3.3100000000000004E-2</v>
          </cell>
          <cell r="N11">
            <v>8.8000000000000005E-3</v>
          </cell>
          <cell r="O11">
            <v>2.1000000000000003E-3</v>
          </cell>
          <cell r="P11">
            <v>4.4000000000000004E-2</v>
          </cell>
          <cell r="R11">
            <v>3.6000000000000004E-2</v>
          </cell>
          <cell r="V11">
            <v>8.8000000000000005E-3</v>
          </cell>
          <cell r="W11">
            <v>2.1000000000000003E-3</v>
          </cell>
          <cell r="X11">
            <v>4.6900000000000004E-2</v>
          </cell>
          <cell r="Z11">
            <v>3.1300000000000001E-2</v>
          </cell>
          <cell r="AD11">
            <v>8.8000000000000005E-3</v>
          </cell>
          <cell r="AE11">
            <v>2.1000000000000003E-3</v>
          </cell>
          <cell r="AF11">
            <v>4.2200000000000001E-2</v>
          </cell>
        </row>
        <row r="12">
          <cell r="A12">
            <v>35096</v>
          </cell>
          <cell r="B12">
            <v>2.7800000000000002E-2</v>
          </cell>
          <cell r="F12">
            <v>8.8000000000000005E-3</v>
          </cell>
          <cell r="G12">
            <v>2.1000000000000003E-3</v>
          </cell>
          <cell r="H12">
            <v>3.8699999999999998E-2</v>
          </cell>
          <cell r="J12">
            <v>3.3100000000000004E-2</v>
          </cell>
          <cell r="N12">
            <v>8.8000000000000005E-3</v>
          </cell>
          <cell r="O12">
            <v>2.1000000000000003E-3</v>
          </cell>
          <cell r="P12">
            <v>4.4000000000000004E-2</v>
          </cell>
          <cell r="R12">
            <v>3.6000000000000004E-2</v>
          </cell>
          <cell r="V12">
            <v>8.8000000000000005E-3</v>
          </cell>
          <cell r="W12">
            <v>2.1000000000000003E-3</v>
          </cell>
          <cell r="X12">
            <v>4.6900000000000004E-2</v>
          </cell>
          <cell r="Z12">
            <v>3.1300000000000001E-2</v>
          </cell>
          <cell r="AD12">
            <v>8.8000000000000005E-3</v>
          </cell>
          <cell r="AE12">
            <v>2.1000000000000003E-3</v>
          </cell>
          <cell r="AF12">
            <v>4.2200000000000001E-2</v>
          </cell>
        </row>
        <row r="13">
          <cell r="A13">
            <v>35125</v>
          </cell>
          <cell r="B13">
            <v>1.41E-2</v>
          </cell>
          <cell r="F13">
            <v>8.8000000000000005E-3</v>
          </cell>
          <cell r="G13">
            <v>2.1000000000000003E-3</v>
          </cell>
          <cell r="H13">
            <v>2.5000000000000001E-2</v>
          </cell>
          <cell r="J13">
            <v>1.8800000000000001E-2</v>
          </cell>
          <cell r="N13">
            <v>8.8000000000000005E-3</v>
          </cell>
          <cell r="O13">
            <v>2.1000000000000003E-3</v>
          </cell>
          <cell r="P13">
            <v>2.9700000000000001E-2</v>
          </cell>
          <cell r="R13">
            <v>2.1600000000000001E-2</v>
          </cell>
          <cell r="V13">
            <v>8.8000000000000005E-3</v>
          </cell>
          <cell r="W13">
            <v>2.1000000000000003E-3</v>
          </cell>
          <cell r="X13">
            <v>3.2500000000000001E-2</v>
          </cell>
          <cell r="Z13">
            <v>1.7100000000000001E-2</v>
          </cell>
          <cell r="AD13">
            <v>8.8000000000000005E-3</v>
          </cell>
          <cell r="AE13">
            <v>2.1000000000000003E-3</v>
          </cell>
          <cell r="AF13">
            <v>2.8000000000000001E-2</v>
          </cell>
        </row>
        <row r="14">
          <cell r="A14">
            <v>35247</v>
          </cell>
          <cell r="B14">
            <v>2.5999999999999999E-2</v>
          </cell>
          <cell r="C14">
            <v>-6.7000000000000002E-3</v>
          </cell>
          <cell r="D14">
            <v>-2.5999999999999999E-3</v>
          </cell>
          <cell r="E14">
            <v>-2.5999999999999999E-3</v>
          </cell>
          <cell r="F14">
            <v>8.8000000000000005E-3</v>
          </cell>
          <cell r="G14">
            <v>2.1000000000000003E-3</v>
          </cell>
          <cell r="H14">
            <v>2.5000000000000001E-2</v>
          </cell>
          <cell r="J14">
            <v>3.0700000000000002E-2</v>
          </cell>
          <cell r="K14">
            <v>-6.7000000000000002E-3</v>
          </cell>
          <cell r="L14">
            <v>-2.5999999999999999E-3</v>
          </cell>
          <cell r="M14">
            <v>-2.5999999999999999E-3</v>
          </cell>
          <cell r="N14">
            <v>8.8000000000000005E-3</v>
          </cell>
          <cell r="O14">
            <v>2.1000000000000003E-3</v>
          </cell>
          <cell r="P14">
            <v>2.9700000000000008E-2</v>
          </cell>
          <cell r="R14">
            <v>3.3500000000000002E-2</v>
          </cell>
          <cell r="S14">
            <v>-6.7000000000000002E-3</v>
          </cell>
          <cell r="T14">
            <v>-2.5999999999999999E-3</v>
          </cell>
          <cell r="U14">
            <v>-2.5999999999999999E-3</v>
          </cell>
          <cell r="V14">
            <v>8.8000000000000005E-3</v>
          </cell>
          <cell r="W14">
            <v>2.1000000000000003E-3</v>
          </cell>
          <cell r="X14">
            <v>3.2500000000000001E-2</v>
          </cell>
          <cell r="Z14">
            <v>2.9000000000000001E-2</v>
          </cell>
          <cell r="AA14">
            <v>-6.7000000000000002E-3</v>
          </cell>
          <cell r="AB14">
            <v>-2.5999999999999999E-3</v>
          </cell>
          <cell r="AC14">
            <v>-2.5999999999999999E-3</v>
          </cell>
          <cell r="AD14">
            <v>8.8000000000000005E-3</v>
          </cell>
          <cell r="AE14">
            <v>2.1000000000000003E-3</v>
          </cell>
          <cell r="AF14">
            <v>2.8000000000000008E-2</v>
          </cell>
        </row>
        <row r="15">
          <cell r="A15">
            <v>35309</v>
          </cell>
          <cell r="B15">
            <v>2.5999999999999999E-2</v>
          </cell>
          <cell r="C15">
            <v>-7.1999999999999998E-3</v>
          </cell>
          <cell r="D15">
            <v>-5.0000000000000001E-3</v>
          </cell>
          <cell r="E15">
            <v>-2.5999999999999999E-3</v>
          </cell>
          <cell r="F15">
            <v>8.8000000000000005E-3</v>
          </cell>
          <cell r="G15">
            <v>2.1000000000000003E-3</v>
          </cell>
          <cell r="H15">
            <v>2.2099999999999998E-2</v>
          </cell>
          <cell r="J15">
            <v>3.0700000000000002E-2</v>
          </cell>
          <cell r="K15">
            <v>-7.1999999999999998E-3</v>
          </cell>
          <cell r="L15">
            <v>-5.0000000000000001E-3</v>
          </cell>
          <cell r="M15">
            <v>-2.5999999999999999E-3</v>
          </cell>
          <cell r="N15">
            <v>8.8000000000000005E-3</v>
          </cell>
          <cell r="O15">
            <v>2.1000000000000003E-3</v>
          </cell>
          <cell r="P15">
            <v>2.6800000000000001E-2</v>
          </cell>
          <cell r="R15">
            <v>3.3500000000000002E-2</v>
          </cell>
          <cell r="S15">
            <v>-7.1999999999999998E-3</v>
          </cell>
          <cell r="T15">
            <v>-5.0000000000000001E-3</v>
          </cell>
          <cell r="U15">
            <v>-2.5999999999999999E-3</v>
          </cell>
          <cell r="V15">
            <v>8.8000000000000005E-3</v>
          </cell>
          <cell r="W15">
            <v>2.1000000000000003E-3</v>
          </cell>
          <cell r="X15">
            <v>2.9600000000000005E-2</v>
          </cell>
          <cell r="Z15">
            <v>2.9000000000000001E-2</v>
          </cell>
          <cell r="AA15">
            <v>-7.1999999999999998E-3</v>
          </cell>
          <cell r="AB15">
            <v>-5.0000000000000001E-3</v>
          </cell>
          <cell r="AC15">
            <v>-2.5999999999999999E-3</v>
          </cell>
          <cell r="AD15">
            <v>8.8000000000000005E-3</v>
          </cell>
          <cell r="AE15">
            <v>2.1000000000000003E-3</v>
          </cell>
          <cell r="AF15">
            <v>2.5100000000000001E-2</v>
          </cell>
        </row>
        <row r="16">
          <cell r="A16">
            <v>35339</v>
          </cell>
          <cell r="B16">
            <v>2.5999999999999999E-2</v>
          </cell>
          <cell r="C16">
            <v>-7.1999999999999998E-3</v>
          </cell>
          <cell r="D16">
            <v>-5.0000000000000001E-3</v>
          </cell>
          <cell r="E16">
            <v>-2.5999999999999999E-3</v>
          </cell>
          <cell r="F16">
            <v>8.8000000000000005E-3</v>
          </cell>
          <cell r="G16">
            <v>1.8E-3</v>
          </cell>
          <cell r="H16">
            <v>2.1799999999999996E-2</v>
          </cell>
          <cell r="J16">
            <v>3.0700000000000002E-2</v>
          </cell>
          <cell r="K16">
            <v>-7.1999999999999998E-3</v>
          </cell>
          <cell r="L16">
            <v>-5.0000000000000001E-3</v>
          </cell>
          <cell r="M16">
            <v>-2.5999999999999999E-3</v>
          </cell>
          <cell r="N16">
            <v>8.8000000000000005E-3</v>
          </cell>
          <cell r="O16">
            <v>1.8E-3</v>
          </cell>
          <cell r="P16">
            <v>2.6499999999999999E-2</v>
          </cell>
          <cell r="R16">
            <v>3.3500000000000002E-2</v>
          </cell>
          <cell r="S16">
            <v>-7.1999999999999998E-3</v>
          </cell>
          <cell r="T16">
            <v>-5.0000000000000001E-3</v>
          </cell>
          <cell r="U16">
            <v>-2.5999999999999999E-3</v>
          </cell>
          <cell r="V16">
            <v>8.8000000000000005E-3</v>
          </cell>
          <cell r="W16">
            <v>1.8E-3</v>
          </cell>
          <cell r="X16">
            <v>2.9300000000000003E-2</v>
          </cell>
          <cell r="Z16">
            <v>2.9000000000000001E-2</v>
          </cell>
          <cell r="AA16">
            <v>-7.1999999999999998E-3</v>
          </cell>
          <cell r="AB16">
            <v>-5.0000000000000001E-3</v>
          </cell>
          <cell r="AC16">
            <v>-2.5999999999999999E-3</v>
          </cell>
          <cell r="AD16">
            <v>8.8000000000000005E-3</v>
          </cell>
          <cell r="AE16">
            <v>1.8E-3</v>
          </cell>
          <cell r="AF16">
            <v>2.4799999999999999E-2</v>
          </cell>
        </row>
        <row r="17">
          <cell r="A17">
            <v>35490</v>
          </cell>
          <cell r="B17">
            <v>2.5999999999999999E-2</v>
          </cell>
          <cell r="C17">
            <v>-6.8999999999999999E-3</v>
          </cell>
          <cell r="D17">
            <v>1E-4</v>
          </cell>
          <cell r="F17">
            <v>8.8000000000000005E-3</v>
          </cell>
          <cell r="G17">
            <v>1.8E-3</v>
          </cell>
          <cell r="H17">
            <v>2.9799999999999997E-2</v>
          </cell>
          <cell r="J17">
            <v>3.0700000000000002E-2</v>
          </cell>
          <cell r="K17">
            <v>-6.8999999999999999E-3</v>
          </cell>
          <cell r="L17">
            <v>1E-4</v>
          </cell>
          <cell r="N17">
            <v>8.8000000000000005E-3</v>
          </cell>
          <cell r="O17">
            <v>1.8E-3</v>
          </cell>
          <cell r="P17">
            <v>3.4500000000000003E-2</v>
          </cell>
          <cell r="R17">
            <v>3.3500000000000002E-2</v>
          </cell>
          <cell r="S17">
            <v>-6.8999999999999999E-3</v>
          </cell>
          <cell r="T17">
            <v>1E-4</v>
          </cell>
          <cell r="V17">
            <v>8.8000000000000005E-3</v>
          </cell>
          <cell r="W17">
            <v>1.8E-3</v>
          </cell>
          <cell r="X17">
            <v>3.7300000000000007E-2</v>
          </cell>
          <cell r="Z17">
            <v>2.9000000000000001E-2</v>
          </cell>
          <cell r="AA17">
            <v>-6.8999999999999999E-3</v>
          </cell>
          <cell r="AB17">
            <v>1E-4</v>
          </cell>
          <cell r="AD17">
            <v>8.8000000000000005E-3</v>
          </cell>
          <cell r="AE17">
            <v>1.8E-3</v>
          </cell>
          <cell r="AF17">
            <v>3.2800000000000003E-2</v>
          </cell>
        </row>
        <row r="18">
          <cell r="A18">
            <v>35674</v>
          </cell>
          <cell r="B18">
            <v>2.5999999999999999E-2</v>
          </cell>
          <cell r="C18">
            <v>-7.1999999999999998E-3</v>
          </cell>
          <cell r="F18">
            <v>8.8000000000000005E-3</v>
          </cell>
          <cell r="G18">
            <v>1.8E-3</v>
          </cell>
          <cell r="H18">
            <v>2.9399999999999999E-2</v>
          </cell>
          <cell r="J18">
            <v>3.0700000000000002E-2</v>
          </cell>
          <cell r="K18">
            <v>-7.1999999999999998E-3</v>
          </cell>
          <cell r="N18">
            <v>8.8000000000000005E-3</v>
          </cell>
          <cell r="O18">
            <v>1.8E-3</v>
          </cell>
          <cell r="P18">
            <v>3.4100000000000005E-2</v>
          </cell>
          <cell r="R18">
            <v>3.3500000000000002E-2</v>
          </cell>
          <cell r="S18">
            <v>-7.1999999999999998E-3</v>
          </cell>
          <cell r="V18">
            <v>8.8000000000000005E-3</v>
          </cell>
          <cell r="W18">
            <v>1.8E-3</v>
          </cell>
          <cell r="X18">
            <v>3.6900000000000009E-2</v>
          </cell>
          <cell r="Z18">
            <v>2.9000000000000001E-2</v>
          </cell>
          <cell r="AA18">
            <v>-7.1999999999999998E-3</v>
          </cell>
          <cell r="AD18">
            <v>8.8000000000000005E-3</v>
          </cell>
          <cell r="AE18">
            <v>1.8E-3</v>
          </cell>
          <cell r="AF18">
            <v>3.2400000000000005E-2</v>
          </cell>
        </row>
        <row r="19">
          <cell r="A19">
            <v>36161</v>
          </cell>
          <cell r="B19">
            <v>2.2100000000000002E-2</v>
          </cell>
          <cell r="C19">
            <v>0</v>
          </cell>
          <cell r="F19">
            <v>7.4999999999999997E-3</v>
          </cell>
          <cell r="G19">
            <v>2.2000000000000001E-3</v>
          </cell>
          <cell r="H19">
            <v>3.1800000000000002E-2</v>
          </cell>
          <cell r="J19">
            <v>2.81E-2</v>
          </cell>
          <cell r="K19">
            <v>0</v>
          </cell>
          <cell r="N19">
            <v>7.4999999999999997E-3</v>
          </cell>
          <cell r="O19">
            <v>2.2000000000000001E-3</v>
          </cell>
          <cell r="P19">
            <v>3.78E-2</v>
          </cell>
          <cell r="R19">
            <v>3.1199999999999999E-2</v>
          </cell>
          <cell r="S19">
            <v>0</v>
          </cell>
          <cell r="V19">
            <v>7.4999999999999997E-3</v>
          </cell>
          <cell r="W19">
            <v>2.2000000000000001E-3</v>
          </cell>
          <cell r="X19">
            <v>4.0899999999999999E-2</v>
          </cell>
          <cell r="Z19">
            <v>2.6200000000000001E-2</v>
          </cell>
          <cell r="AA19">
            <v>0</v>
          </cell>
          <cell r="AD19">
            <v>7.4999999999999997E-3</v>
          </cell>
          <cell r="AE19">
            <v>2.2000000000000001E-3</v>
          </cell>
          <cell r="AF19">
            <v>3.5900000000000001E-2</v>
          </cell>
        </row>
        <row r="20">
          <cell r="A20">
            <v>36831</v>
          </cell>
          <cell r="B20">
            <v>2.12E-2</v>
          </cell>
          <cell r="C20">
            <v>0</v>
          </cell>
          <cell r="F20">
            <v>7.1999999999999998E-3</v>
          </cell>
          <cell r="G20">
            <v>2.2000000000000001E-3</v>
          </cell>
          <cell r="H20">
            <v>3.0600000000000002E-2</v>
          </cell>
          <cell r="J20">
            <v>2.7199999999999998E-2</v>
          </cell>
          <cell r="K20">
            <v>0</v>
          </cell>
          <cell r="N20">
            <v>7.1999999999999998E-3</v>
          </cell>
          <cell r="O20">
            <v>2.2000000000000001E-3</v>
          </cell>
          <cell r="P20">
            <v>3.6600000000000001E-2</v>
          </cell>
          <cell r="R20">
            <v>3.0300000000000001E-2</v>
          </cell>
          <cell r="S20">
            <v>0</v>
          </cell>
          <cell r="V20">
            <v>7.1999999999999998E-3</v>
          </cell>
          <cell r="W20">
            <v>2.2000000000000001E-3</v>
          </cell>
          <cell r="X20">
            <v>3.9699999999999999E-2</v>
          </cell>
          <cell r="Z20">
            <v>2.53E-2</v>
          </cell>
          <cell r="AA20">
            <v>0</v>
          </cell>
          <cell r="AD20">
            <v>7.1999999999999998E-3</v>
          </cell>
          <cell r="AE20">
            <v>2.2000000000000001E-3</v>
          </cell>
          <cell r="AF20">
            <v>3.4700000000000002E-2</v>
          </cell>
        </row>
        <row r="21">
          <cell r="A21">
            <v>36923</v>
          </cell>
          <cell r="B21">
            <v>1.55E-2</v>
          </cell>
          <cell r="C21">
            <v>0</v>
          </cell>
          <cell r="F21">
            <v>7.1999999999999998E-3</v>
          </cell>
          <cell r="G21">
            <v>2.2000000000000001E-3</v>
          </cell>
          <cell r="H21">
            <v>2.4899999999999999E-2</v>
          </cell>
          <cell r="J21">
            <v>1.9400000000000001E-2</v>
          </cell>
          <cell r="K21">
            <v>0</v>
          </cell>
          <cell r="N21">
            <v>7.1999999999999998E-3</v>
          </cell>
          <cell r="O21">
            <v>2.2000000000000001E-3</v>
          </cell>
          <cell r="P21">
            <v>2.8799999999999999E-2</v>
          </cell>
          <cell r="R21">
            <v>2.1999999999999999E-2</v>
          </cell>
          <cell r="S21">
            <v>0</v>
          </cell>
          <cell r="V21">
            <v>7.1999999999999998E-3</v>
          </cell>
          <cell r="W21">
            <v>2.2000000000000001E-3</v>
          </cell>
          <cell r="X21">
            <v>3.1399999999999997E-2</v>
          </cell>
          <cell r="Z21">
            <v>1.7899999999999999E-2</v>
          </cell>
          <cell r="AA21">
            <v>0</v>
          </cell>
          <cell r="AD21">
            <v>7.1999999999999998E-3</v>
          </cell>
          <cell r="AE21">
            <v>2.2000000000000001E-3</v>
          </cell>
          <cell r="AF21">
            <v>2.7299999999999998E-2</v>
          </cell>
        </row>
        <row r="22">
          <cell r="A22">
            <v>37196</v>
          </cell>
          <cell r="B22">
            <v>1.55E-2</v>
          </cell>
          <cell r="C22">
            <v>0</v>
          </cell>
          <cell r="F22">
            <v>7.0000000000000001E-3</v>
          </cell>
          <cell r="G22">
            <v>2.2000000000000001E-3</v>
          </cell>
          <cell r="H22">
            <v>2.47E-2</v>
          </cell>
          <cell r="J22">
            <v>1.9400000000000001E-2</v>
          </cell>
          <cell r="K22">
            <v>0</v>
          </cell>
          <cell r="N22">
            <v>7.0000000000000001E-3</v>
          </cell>
          <cell r="O22">
            <v>2.2000000000000001E-3</v>
          </cell>
          <cell r="P22">
            <v>2.86E-2</v>
          </cell>
          <cell r="R22">
            <v>2.1999999999999999E-2</v>
          </cell>
          <cell r="S22">
            <v>0</v>
          </cell>
          <cell r="V22">
            <v>7.0000000000000001E-3</v>
          </cell>
          <cell r="W22">
            <v>2.2000000000000001E-3</v>
          </cell>
          <cell r="X22">
            <v>3.1199999999999999E-2</v>
          </cell>
          <cell r="Z22">
            <v>1.7899999999999999E-2</v>
          </cell>
          <cell r="AA22">
            <v>0</v>
          </cell>
          <cell r="AD22">
            <v>7.0000000000000001E-3</v>
          </cell>
          <cell r="AE22">
            <v>2.2000000000000001E-3</v>
          </cell>
          <cell r="AF22">
            <v>2.7099999999999999E-2</v>
          </cell>
        </row>
        <row r="23">
          <cell r="A23">
            <v>37561</v>
          </cell>
          <cell r="B23">
            <v>3.5499999999999997E-2</v>
          </cell>
          <cell r="C23">
            <v>0</v>
          </cell>
          <cell r="F23">
            <v>5.4999999999999997E-3</v>
          </cell>
          <cell r="G23">
            <v>2.0999999999999999E-3</v>
          </cell>
          <cell r="H23">
            <v>4.3099999999999992E-2</v>
          </cell>
          <cell r="J23">
            <v>4.5900000000000003E-2</v>
          </cell>
          <cell r="K23">
            <v>0</v>
          </cell>
          <cell r="N23">
            <v>5.4999999999999997E-3</v>
          </cell>
          <cell r="O23">
            <v>2.0999999999999999E-3</v>
          </cell>
          <cell r="P23">
            <v>5.3499999999999999E-2</v>
          </cell>
          <cell r="R23">
            <v>5.1799999999999999E-2</v>
          </cell>
          <cell r="S23">
            <v>0</v>
          </cell>
          <cell r="V23">
            <v>5.4999999999999997E-3</v>
          </cell>
          <cell r="W23">
            <v>2.0999999999999999E-3</v>
          </cell>
          <cell r="X23">
            <v>5.9399999999999994E-2</v>
          </cell>
          <cell r="Z23">
            <v>4.1799999999999997E-2</v>
          </cell>
          <cell r="AA23">
            <v>0</v>
          </cell>
          <cell r="AD23">
            <v>5.4999999999999997E-3</v>
          </cell>
          <cell r="AE23">
            <v>2.0999999999999999E-3</v>
          </cell>
          <cell r="AF23">
            <v>4.9399999999999993E-2</v>
          </cell>
        </row>
        <row r="24">
          <cell r="A24">
            <v>37834</v>
          </cell>
          <cell r="B24">
            <v>3.5400000000000001E-2</v>
          </cell>
          <cell r="C24">
            <v>0</v>
          </cell>
          <cell r="F24">
            <v>4.0000000000000001E-3</v>
          </cell>
          <cell r="G24">
            <v>2.0999999999999999E-3</v>
          </cell>
          <cell r="H24">
            <v>4.1500000000000002E-2</v>
          </cell>
          <cell r="J24">
            <v>4.58E-2</v>
          </cell>
          <cell r="K24">
            <v>0</v>
          </cell>
          <cell r="N24">
            <v>4.0000000000000001E-3</v>
          </cell>
          <cell r="O24">
            <v>2.0999999999999999E-3</v>
          </cell>
          <cell r="P24">
            <v>5.1899999999999995E-2</v>
          </cell>
          <cell r="R24">
            <v>5.1700000000000003E-2</v>
          </cell>
          <cell r="S24">
            <v>0</v>
          </cell>
          <cell r="V24">
            <v>4.0000000000000001E-3</v>
          </cell>
          <cell r="W24">
            <v>2.0999999999999999E-3</v>
          </cell>
          <cell r="X24">
            <v>5.7799999999999997E-2</v>
          </cell>
          <cell r="Z24">
            <v>4.1700000000000001E-2</v>
          </cell>
          <cell r="AA24">
            <v>0</v>
          </cell>
          <cell r="AD24">
            <v>4.0000000000000001E-3</v>
          </cell>
          <cell r="AE24">
            <v>2.0999999999999999E-3</v>
          </cell>
          <cell r="AF24">
            <v>4.7800000000000002E-2</v>
          </cell>
        </row>
        <row r="25">
          <cell r="A25">
            <v>38200</v>
          </cell>
          <cell r="B25">
            <v>3.5400000000000001E-2</v>
          </cell>
          <cell r="F25">
            <v>0</v>
          </cell>
          <cell r="G25">
            <v>2.0999999999999999E-3</v>
          </cell>
          <cell r="H25">
            <v>3.7499999999999999E-2</v>
          </cell>
          <cell r="J25">
            <v>4.58E-2</v>
          </cell>
          <cell r="N25">
            <v>0</v>
          </cell>
          <cell r="O25">
            <v>2.0999999999999999E-3</v>
          </cell>
          <cell r="P25">
            <v>4.7899999999999998E-2</v>
          </cell>
          <cell r="R25">
            <v>5.1700000000000003E-2</v>
          </cell>
          <cell r="V25">
            <v>0</v>
          </cell>
          <cell r="W25">
            <v>2.0999999999999999E-3</v>
          </cell>
          <cell r="X25">
            <v>5.3800000000000001E-2</v>
          </cell>
          <cell r="Z25">
            <v>4.1700000000000001E-2</v>
          </cell>
          <cell r="AD25">
            <v>0</v>
          </cell>
          <cell r="AE25">
            <v>2.0999999999999999E-3</v>
          </cell>
          <cell r="AF25">
            <v>4.3799999999999999E-2</v>
          </cell>
        </row>
        <row r="26">
          <cell r="A26">
            <v>38384</v>
          </cell>
          <cell r="B26">
            <v>3.5400000000000001E-2</v>
          </cell>
          <cell r="F26">
            <v>0</v>
          </cell>
          <cell r="G26">
            <v>1.9E-3</v>
          </cell>
          <cell r="H26">
            <v>3.73E-2</v>
          </cell>
          <cell r="J26">
            <v>4.58E-2</v>
          </cell>
          <cell r="N26">
            <v>0</v>
          </cell>
          <cell r="O26">
            <v>1.9E-3</v>
          </cell>
          <cell r="P26">
            <v>4.7699999999999999E-2</v>
          </cell>
          <cell r="R26">
            <v>5.1700000000000003E-2</v>
          </cell>
          <cell r="V26">
            <v>0</v>
          </cell>
          <cell r="W26">
            <v>1.9E-3</v>
          </cell>
          <cell r="X26">
            <v>5.3600000000000002E-2</v>
          </cell>
          <cell r="Z26">
            <v>4.1700000000000001E-2</v>
          </cell>
          <cell r="AD26">
            <v>0</v>
          </cell>
          <cell r="AE26">
            <v>1.9E-3</v>
          </cell>
          <cell r="AF26">
            <v>4.36E-2</v>
          </cell>
        </row>
        <row r="27">
          <cell r="A27">
            <v>38473</v>
          </cell>
          <cell r="B27">
            <v>3.5400000000000001E-2</v>
          </cell>
          <cell r="F27">
            <v>0</v>
          </cell>
          <cell r="G27">
            <v>1.9E-3</v>
          </cell>
          <cell r="H27">
            <v>3.73E-2</v>
          </cell>
          <cell r="J27">
            <v>4.58E-2</v>
          </cell>
          <cell r="N27">
            <v>0</v>
          </cell>
          <cell r="O27">
            <v>1.9E-3</v>
          </cell>
          <cell r="P27">
            <v>4.7699999999999999E-2</v>
          </cell>
          <cell r="R27">
            <v>5.1700000000000003E-2</v>
          </cell>
          <cell r="V27">
            <v>0</v>
          </cell>
          <cell r="W27">
            <v>1.9E-3</v>
          </cell>
          <cell r="X27">
            <v>5.3600000000000002E-2</v>
          </cell>
          <cell r="Z27">
            <v>4.1700000000000001E-2</v>
          </cell>
          <cell r="AD27">
            <v>0</v>
          </cell>
          <cell r="AE27">
            <v>1.9E-3</v>
          </cell>
          <cell r="AF27">
            <v>4.36E-2</v>
          </cell>
        </row>
        <row r="28">
          <cell r="A28">
            <v>38687</v>
          </cell>
          <cell r="B28">
            <v>4.36E-2</v>
          </cell>
          <cell r="F28">
            <v>0</v>
          </cell>
          <cell r="G28">
            <v>1.8E-3</v>
          </cell>
          <cell r="H28">
            <v>4.5400000000000003E-2</v>
          </cell>
          <cell r="J28">
            <v>4.9700000000000001E-2</v>
          </cell>
          <cell r="N28">
            <v>0</v>
          </cell>
          <cell r="O28">
            <v>1.8E-3</v>
          </cell>
          <cell r="P28">
            <v>5.1500000000000004E-2</v>
          </cell>
          <cell r="R28">
            <v>5.7200000000000001E-2</v>
          </cell>
          <cell r="V28">
            <v>0</v>
          </cell>
          <cell r="W28">
            <v>1.8E-3</v>
          </cell>
          <cell r="X28">
            <v>5.9000000000000004E-2</v>
          </cell>
          <cell r="Z28">
            <v>4.6600000000000003E-2</v>
          </cell>
          <cell r="AD28">
            <v>0</v>
          </cell>
          <cell r="AE28">
            <v>1.8E-3</v>
          </cell>
          <cell r="AF28">
            <v>4.8400000000000006E-2</v>
          </cell>
        </row>
        <row r="29">
          <cell r="A29">
            <v>38838</v>
          </cell>
          <cell r="B29">
            <v>3.9899999999999998E-2</v>
          </cell>
          <cell r="F29">
            <v>0</v>
          </cell>
          <cell r="G29">
            <v>1.8E-3</v>
          </cell>
          <cell r="H29">
            <v>4.1700000000000001E-2</v>
          </cell>
          <cell r="J29">
            <v>4.4499999999999998E-2</v>
          </cell>
          <cell r="N29">
            <v>0</v>
          </cell>
          <cell r="O29">
            <v>1.8E-3</v>
          </cell>
          <cell r="P29">
            <v>4.6300000000000001E-2</v>
          </cell>
          <cell r="R29">
            <v>5.28E-2</v>
          </cell>
          <cell r="V29">
            <v>0</v>
          </cell>
          <cell r="W29">
            <v>1.8E-3</v>
          </cell>
          <cell r="X29">
            <v>5.4600000000000003E-2</v>
          </cell>
          <cell r="Z29">
            <v>4.2200000000000001E-2</v>
          </cell>
          <cell r="AD29">
            <v>0</v>
          </cell>
          <cell r="AE29">
            <v>1.8E-3</v>
          </cell>
          <cell r="AF29">
            <v>4.4000000000000004E-2</v>
          </cell>
        </row>
        <row r="30">
          <cell r="A30">
            <v>39114</v>
          </cell>
          <cell r="B30">
            <v>3.9899999999999998E-2</v>
          </cell>
          <cell r="F30">
            <v>0</v>
          </cell>
          <cell r="G30">
            <v>1.6000000000000001E-3</v>
          </cell>
          <cell r="H30">
            <v>4.1499999999999995E-2</v>
          </cell>
          <cell r="J30">
            <v>4.4499999999999998E-2</v>
          </cell>
          <cell r="N30">
            <v>0</v>
          </cell>
          <cell r="O30">
            <v>1.6000000000000001E-3</v>
          </cell>
          <cell r="P30">
            <v>4.6099999999999995E-2</v>
          </cell>
          <cell r="R30">
            <v>5.28E-2</v>
          </cell>
          <cell r="V30">
            <v>0</v>
          </cell>
          <cell r="W30">
            <v>1.6000000000000001E-3</v>
          </cell>
          <cell r="X30">
            <v>5.4399999999999997E-2</v>
          </cell>
          <cell r="Z30">
            <v>4.2200000000000001E-2</v>
          </cell>
          <cell r="AD30">
            <v>0</v>
          </cell>
          <cell r="AE30">
            <v>1.6000000000000001E-3</v>
          </cell>
          <cell r="AF30">
            <v>4.3799999999999999E-2</v>
          </cell>
        </row>
        <row r="31">
          <cell r="A31">
            <v>54789</v>
          </cell>
        </row>
      </sheetData>
      <sheetData sheetId="69" refreshError="1">
        <row r="10">
          <cell r="A10">
            <v>35004</v>
          </cell>
          <cell r="B10">
            <v>3.2399999999999998E-2</v>
          </cell>
          <cell r="C10">
            <v>1.72E-2</v>
          </cell>
          <cell r="D10">
            <v>2.6700000000000002E-2</v>
          </cell>
          <cell r="E10">
            <v>2.35E-2</v>
          </cell>
          <cell r="G10">
            <v>4.5100000000000001E-2</v>
          </cell>
          <cell r="H10">
            <v>2.18E-2</v>
          </cell>
          <cell r="I10">
            <v>3.7100000000000001E-2</v>
          </cell>
          <cell r="J10">
            <v>3.1800000000000002E-2</v>
          </cell>
          <cell r="L10">
            <v>5.6500000000000002E-2</v>
          </cell>
          <cell r="M10">
            <v>2.63E-2</v>
          </cell>
          <cell r="N10">
            <v>4.1700000000000001E-2</v>
          </cell>
          <cell r="O10">
            <v>2.7200000000000002E-2</v>
          </cell>
        </row>
        <row r="11">
          <cell r="A11">
            <v>35370</v>
          </cell>
          <cell r="B11">
            <v>2.6200000000000001E-2</v>
          </cell>
          <cell r="C11">
            <v>2.9100000000000001E-2</v>
          </cell>
          <cell r="D11">
            <v>2.6499999999999999E-2</v>
          </cell>
          <cell r="E11">
            <v>2.69E-2</v>
          </cell>
          <cell r="G11">
            <v>4.5600000000000002E-2</v>
          </cell>
          <cell r="H11">
            <v>2.6100000000000002E-2</v>
          </cell>
          <cell r="I11">
            <v>3.7699999999999997E-2</v>
          </cell>
          <cell r="J11">
            <v>3.32E-2</v>
          </cell>
          <cell r="L11">
            <v>5.9900000000000002E-2</v>
          </cell>
          <cell r="M11">
            <v>2.01E-2</v>
          </cell>
          <cell r="N11">
            <v>3.6200000000000003E-2</v>
          </cell>
          <cell r="O11">
            <v>3.9600000000000003E-2</v>
          </cell>
        </row>
        <row r="12">
          <cell r="A12">
            <v>35735</v>
          </cell>
          <cell r="B12">
            <v>2.4E-2</v>
          </cell>
          <cell r="C12">
            <v>3.0200000000000001E-2</v>
          </cell>
          <cell r="D12">
            <v>2.1100000000000001E-2</v>
          </cell>
          <cell r="E12">
            <v>2.63E-2</v>
          </cell>
          <cell r="G12">
            <v>3.0300000000000001E-2</v>
          </cell>
          <cell r="H12">
            <v>3.1199999999999999E-2</v>
          </cell>
          <cell r="I12">
            <v>2.6499999999999999E-2</v>
          </cell>
          <cell r="J12">
            <v>2.7799999999999998E-2</v>
          </cell>
          <cell r="L12">
            <v>4.2599999999999999E-2</v>
          </cell>
          <cell r="M12">
            <v>2.29E-2</v>
          </cell>
          <cell r="N12">
            <v>3.0300000000000001E-2</v>
          </cell>
          <cell r="O12">
            <v>3.9E-2</v>
          </cell>
        </row>
        <row r="13">
          <cell r="A13">
            <v>36465</v>
          </cell>
          <cell r="B13">
            <v>2.7099999999999999E-2</v>
          </cell>
          <cell r="C13">
            <v>1.9E-2</v>
          </cell>
          <cell r="D13">
            <v>2.23E-2</v>
          </cell>
          <cell r="E13">
            <v>2.0799999999999999E-2</v>
          </cell>
          <cell r="G13">
            <v>3.3300000000000003E-2</v>
          </cell>
          <cell r="H13">
            <v>2.1399999999999999E-2</v>
          </cell>
          <cell r="I13">
            <v>2.93E-2</v>
          </cell>
          <cell r="J13">
            <v>2.6599999999999999E-2</v>
          </cell>
          <cell r="L13">
            <v>4.3099999999999999E-2</v>
          </cell>
          <cell r="M13">
            <v>2.9100000000000001E-2</v>
          </cell>
          <cell r="N13">
            <v>3.3700000000000001E-2</v>
          </cell>
          <cell r="O13">
            <v>2.6800000000000001E-2</v>
          </cell>
        </row>
        <row r="14">
          <cell r="A14">
            <v>36831</v>
          </cell>
          <cell r="B14">
            <v>2.7099999999999999E-2</v>
          </cell>
          <cell r="C14">
            <v>1.9E-2</v>
          </cell>
          <cell r="D14">
            <v>2.23E-2</v>
          </cell>
          <cell r="E14">
            <v>2.0799999999999999E-2</v>
          </cell>
          <cell r="G14">
            <v>3.3300000000000003E-2</v>
          </cell>
          <cell r="H14">
            <v>2.1399999999999999E-2</v>
          </cell>
          <cell r="I14">
            <v>2.93E-2</v>
          </cell>
          <cell r="J14">
            <v>2.6599999999999999E-2</v>
          </cell>
          <cell r="L14">
            <v>4.3099999999999999E-2</v>
          </cell>
          <cell r="M14">
            <v>2.9100000000000001E-2</v>
          </cell>
          <cell r="N14">
            <v>3.3700000000000001E-2</v>
          </cell>
          <cell r="O14">
            <v>2.6800000000000001E-2</v>
          </cell>
        </row>
        <row r="15">
          <cell r="A15">
            <v>37196</v>
          </cell>
          <cell r="B15">
            <v>1.8200000000000001E-2</v>
          </cell>
          <cell r="C15">
            <v>2.4500000000000001E-2</v>
          </cell>
          <cell r="D15">
            <v>2.29E-2</v>
          </cell>
          <cell r="E15">
            <v>2.2800000000000001E-2</v>
          </cell>
          <cell r="G15">
            <v>2.75E-2</v>
          </cell>
          <cell r="H15">
            <v>2.69E-2</v>
          </cell>
          <cell r="I15">
            <v>2.8000000000000001E-2</v>
          </cell>
          <cell r="J15">
            <v>2.5000000000000001E-2</v>
          </cell>
          <cell r="L15">
            <v>3.1800000000000002E-2</v>
          </cell>
          <cell r="M15">
            <v>3.1899999999999998E-2</v>
          </cell>
          <cell r="N15">
            <v>3.27E-2</v>
          </cell>
          <cell r="O15">
            <v>2.9600000000000001E-2</v>
          </cell>
        </row>
        <row r="16">
          <cell r="A16">
            <v>37561</v>
          </cell>
          <cell r="B16">
            <v>3.27E-2</v>
          </cell>
          <cell r="C16">
            <v>3.1300000000000001E-2</v>
          </cell>
          <cell r="D16">
            <v>2.07E-2</v>
          </cell>
          <cell r="E16">
            <v>2.3800000000000002E-2</v>
          </cell>
          <cell r="G16">
            <v>3.32E-2</v>
          </cell>
          <cell r="H16">
            <v>3.3099999999999997E-2</v>
          </cell>
          <cell r="I16">
            <v>2.76E-2</v>
          </cell>
          <cell r="J16">
            <v>3.0200000000000001E-2</v>
          </cell>
          <cell r="L16">
            <v>3.8899999999999997E-2</v>
          </cell>
          <cell r="M16">
            <v>3.6999999999999998E-2</v>
          </cell>
          <cell r="N16">
            <v>3.1699999999999999E-2</v>
          </cell>
          <cell r="O16">
            <v>3.49E-2</v>
          </cell>
        </row>
        <row r="17">
          <cell r="A17">
            <v>37926</v>
          </cell>
          <cell r="B17">
            <v>2.3099999999999999E-2</v>
          </cell>
          <cell r="C17">
            <v>2.5700000000000001E-2</v>
          </cell>
          <cell r="D17">
            <v>2.1399999999999999E-2</v>
          </cell>
          <cell r="E17">
            <v>2.18E-2</v>
          </cell>
          <cell r="G17">
            <v>2.98E-2</v>
          </cell>
          <cell r="H17">
            <v>3.4500000000000003E-2</v>
          </cell>
          <cell r="I17">
            <v>2.8400000000000002E-2</v>
          </cell>
          <cell r="J17">
            <v>3.2399999999999998E-2</v>
          </cell>
          <cell r="L17">
            <v>3.8699999999999998E-2</v>
          </cell>
          <cell r="M17">
            <v>3.6900000000000002E-2</v>
          </cell>
          <cell r="N17">
            <v>3.2899999999999999E-2</v>
          </cell>
          <cell r="O17">
            <v>3.7400000000000003E-2</v>
          </cell>
        </row>
        <row r="18">
          <cell r="A18">
            <v>38292</v>
          </cell>
          <cell r="B18">
            <v>1.9599999999999999E-2</v>
          </cell>
          <cell r="C18">
            <v>1.4500000000000001E-2</v>
          </cell>
          <cell r="D18">
            <v>1.6E-2</v>
          </cell>
          <cell r="E18">
            <v>1.2500000000000001E-2</v>
          </cell>
          <cell r="G18">
            <v>2.7699999999999999E-2</v>
          </cell>
          <cell r="H18">
            <v>2.23E-2</v>
          </cell>
          <cell r="I18">
            <v>2.12E-2</v>
          </cell>
          <cell r="J18">
            <v>1.89E-2</v>
          </cell>
          <cell r="L18">
            <v>3.44E-2</v>
          </cell>
          <cell r="M18">
            <v>2.35E-2</v>
          </cell>
          <cell r="N18">
            <v>2.86E-2</v>
          </cell>
          <cell r="O18">
            <v>2.2700000000000001E-2</v>
          </cell>
        </row>
        <row r="19">
          <cell r="A19">
            <v>38384</v>
          </cell>
          <cell r="B19">
            <v>2.4299999999999999E-2</v>
          </cell>
          <cell r="C19">
            <v>2.01E-2</v>
          </cell>
          <cell r="D19">
            <v>1.9199999999999998E-2</v>
          </cell>
          <cell r="E19">
            <v>1.0699999999999999E-2</v>
          </cell>
          <cell r="G19">
            <v>2.7300000000000001E-2</v>
          </cell>
          <cell r="H19">
            <v>2.1499999999999998E-2</v>
          </cell>
          <cell r="I19">
            <v>2.8400000000000002E-2</v>
          </cell>
          <cell r="J19">
            <v>1.9400000000000001E-2</v>
          </cell>
          <cell r="L19">
            <v>3.0200000000000001E-2</v>
          </cell>
          <cell r="M19">
            <v>2.1499999999999998E-2</v>
          </cell>
          <cell r="N19">
            <v>2.9000000000000001E-2</v>
          </cell>
          <cell r="O19">
            <v>2.5600000000000001E-2</v>
          </cell>
        </row>
        <row r="20">
          <cell r="A20">
            <v>38473</v>
          </cell>
          <cell r="B20">
            <v>2.4299999999999999E-2</v>
          </cell>
          <cell r="C20">
            <v>2.01E-2</v>
          </cell>
          <cell r="D20">
            <v>1.9199999999999998E-2</v>
          </cell>
          <cell r="E20">
            <v>1.0699999999999999E-2</v>
          </cell>
          <cell r="G20">
            <v>2.7300000000000001E-2</v>
          </cell>
          <cell r="H20">
            <v>2.1499999999999998E-2</v>
          </cell>
          <cell r="I20">
            <v>2.8400000000000002E-2</v>
          </cell>
          <cell r="J20">
            <v>1.9400000000000001E-2</v>
          </cell>
          <cell r="L20">
            <v>3.0200000000000001E-2</v>
          </cell>
          <cell r="M20">
            <v>2.1499999999999998E-2</v>
          </cell>
          <cell r="N20">
            <v>2.9000000000000001E-2</v>
          </cell>
          <cell r="O20">
            <v>2.5600000000000001E-2</v>
          </cell>
        </row>
        <row r="21">
          <cell r="A21">
            <v>39022</v>
          </cell>
          <cell r="B21">
            <v>2.07E-2</v>
          </cell>
          <cell r="C21">
            <v>2.7099999999999999E-2</v>
          </cell>
          <cell r="D21">
            <v>1.06E-2</v>
          </cell>
          <cell r="E21">
            <v>1.6199999999999999E-2</v>
          </cell>
          <cell r="G21">
            <v>2.0500000000000001E-2</v>
          </cell>
          <cell r="H21">
            <v>2.5600000000000001E-2</v>
          </cell>
          <cell r="I21">
            <v>2.1000000000000001E-2</v>
          </cell>
          <cell r="J21">
            <v>2.3E-2</v>
          </cell>
          <cell r="L21">
            <v>3.61E-2</v>
          </cell>
          <cell r="M21">
            <v>3.2300000000000002E-2</v>
          </cell>
          <cell r="N21">
            <v>2.4400000000000002E-2</v>
          </cell>
          <cell r="O21">
            <v>3.0800000000000001E-2</v>
          </cell>
        </row>
        <row r="22">
          <cell r="A22">
            <v>39114</v>
          </cell>
          <cell r="B22">
            <v>2.7E-2</v>
          </cell>
          <cell r="C22">
            <v>2.3599999999999999E-2</v>
          </cell>
          <cell r="D22">
            <v>1.5599999999999999E-2</v>
          </cell>
          <cell r="E22">
            <v>1.8700000000000001E-2</v>
          </cell>
          <cell r="G22">
            <v>3.1699999999999999E-2</v>
          </cell>
          <cell r="H22">
            <v>3.2300000000000002E-2</v>
          </cell>
          <cell r="I22">
            <v>1.7299999999999999E-2</v>
          </cell>
          <cell r="J22">
            <v>2.01E-2</v>
          </cell>
          <cell r="L22">
            <v>3.9600000000000003E-2</v>
          </cell>
          <cell r="M22">
            <v>0.03</v>
          </cell>
          <cell r="N22">
            <v>2.4899999999999999E-2</v>
          </cell>
          <cell r="O22">
            <v>2.2200000000000001E-2</v>
          </cell>
        </row>
        <row r="23">
          <cell r="A23">
            <v>54789</v>
          </cell>
        </row>
      </sheetData>
      <sheetData sheetId="70" refreshError="1">
        <row r="10">
          <cell r="A10">
            <v>34912</v>
          </cell>
          <cell r="B10">
            <v>1.4259999999999999</v>
          </cell>
        </row>
        <row r="11">
          <cell r="A11">
            <v>34943</v>
          </cell>
          <cell r="B11">
            <v>1.605</v>
          </cell>
        </row>
        <row r="12">
          <cell r="A12">
            <v>34973</v>
          </cell>
          <cell r="B12">
            <v>1.6890000000000001</v>
          </cell>
        </row>
        <row r="13">
          <cell r="A13">
            <v>35004</v>
          </cell>
          <cell r="B13">
            <v>1.8169999999999999</v>
          </cell>
        </row>
        <row r="14">
          <cell r="A14">
            <v>35034</v>
          </cell>
          <cell r="B14">
            <v>2.2749999999999999</v>
          </cell>
        </row>
        <row r="15">
          <cell r="A15">
            <v>35065</v>
          </cell>
          <cell r="B15">
            <v>3.2410000000000001</v>
          </cell>
        </row>
        <row r="16">
          <cell r="A16">
            <v>35096</v>
          </cell>
          <cell r="B16">
            <v>3.82</v>
          </cell>
        </row>
        <row r="17">
          <cell r="A17">
            <v>35125</v>
          </cell>
          <cell r="B17">
            <v>2.839</v>
          </cell>
        </row>
        <row r="18">
          <cell r="A18">
            <v>35156</v>
          </cell>
          <cell r="B18">
            <v>2.536</v>
          </cell>
        </row>
        <row r="19">
          <cell r="A19">
            <v>35186</v>
          </cell>
          <cell r="B19">
            <v>2.198</v>
          </cell>
        </row>
        <row r="20">
          <cell r="A20">
            <v>35217</v>
          </cell>
          <cell r="B20">
            <v>2.339</v>
          </cell>
        </row>
        <row r="21">
          <cell r="A21">
            <v>35247</v>
          </cell>
          <cell r="B21">
            <v>2.61</v>
          </cell>
        </row>
        <row r="22">
          <cell r="A22">
            <v>35278</v>
          </cell>
          <cell r="B22">
            <v>2.2570000000000001</v>
          </cell>
        </row>
        <row r="23">
          <cell r="A23">
            <v>35309</v>
          </cell>
          <cell r="B23">
            <v>1.8280000000000001</v>
          </cell>
        </row>
        <row r="24">
          <cell r="A24">
            <v>35339</v>
          </cell>
          <cell r="B24">
            <v>2.0449999999999999</v>
          </cell>
        </row>
        <row r="25">
          <cell r="A25">
            <v>35370</v>
          </cell>
          <cell r="B25">
            <v>2.63</v>
          </cell>
        </row>
        <row r="26">
          <cell r="A26">
            <v>35400</v>
          </cell>
          <cell r="B26">
            <v>3.355</v>
          </cell>
        </row>
        <row r="27">
          <cell r="A27">
            <v>35431</v>
          </cell>
          <cell r="B27">
            <v>3.851</v>
          </cell>
        </row>
        <row r="28">
          <cell r="A28">
            <v>35462</v>
          </cell>
          <cell r="B28">
            <v>2.669</v>
          </cell>
        </row>
        <row r="29">
          <cell r="A29">
            <v>35490</v>
          </cell>
          <cell r="B29">
            <v>1.8540000000000001</v>
          </cell>
        </row>
        <row r="30">
          <cell r="A30">
            <v>35521</v>
          </cell>
          <cell r="B30">
            <v>1.893</v>
          </cell>
        </row>
        <row r="31">
          <cell r="A31">
            <v>35551</v>
          </cell>
          <cell r="B31">
            <v>2.1459999999999999</v>
          </cell>
        </row>
        <row r="32">
          <cell r="A32">
            <v>35582</v>
          </cell>
          <cell r="B32">
            <v>2.1930000000000001</v>
          </cell>
        </row>
        <row r="33">
          <cell r="A33">
            <v>35612</v>
          </cell>
          <cell r="B33">
            <v>2.1800000000000002</v>
          </cell>
        </row>
        <row r="34">
          <cell r="A34">
            <v>35643</v>
          </cell>
          <cell r="B34">
            <v>2.306</v>
          </cell>
        </row>
        <row r="35">
          <cell r="A35">
            <v>35674</v>
          </cell>
          <cell r="B35">
            <v>2.629</v>
          </cell>
        </row>
        <row r="36">
          <cell r="A36">
            <v>35704</v>
          </cell>
          <cell r="B36">
            <v>2.899</v>
          </cell>
        </row>
        <row r="37">
          <cell r="A37">
            <v>35735</v>
          </cell>
          <cell r="B37">
            <v>3.1789999999999998</v>
          </cell>
        </row>
        <row r="38">
          <cell r="A38">
            <v>35765</v>
          </cell>
          <cell r="B38">
            <v>2.3759999999999999</v>
          </cell>
        </row>
        <row r="39">
          <cell r="A39">
            <v>35796</v>
          </cell>
          <cell r="B39">
            <v>2.1139999999999999</v>
          </cell>
        </row>
        <row r="40">
          <cell r="A40">
            <v>35827</v>
          </cell>
          <cell r="B40">
            <v>2.169</v>
          </cell>
        </row>
        <row r="41">
          <cell r="A41">
            <v>35855</v>
          </cell>
          <cell r="B41">
            <v>2.2149999999999999</v>
          </cell>
        </row>
        <row r="42">
          <cell r="A42">
            <v>35886</v>
          </cell>
          <cell r="B42">
            <v>2.448</v>
          </cell>
        </row>
        <row r="43">
          <cell r="A43">
            <v>35916</v>
          </cell>
          <cell r="B43">
            <v>2.19</v>
          </cell>
        </row>
        <row r="44">
          <cell r="A44">
            <v>35947</v>
          </cell>
          <cell r="B44">
            <v>2.1320000000000001</v>
          </cell>
        </row>
        <row r="45">
          <cell r="A45">
            <v>35977</v>
          </cell>
          <cell r="B45">
            <v>2.2509999999999999</v>
          </cell>
        </row>
        <row r="46">
          <cell r="A46">
            <v>36008</v>
          </cell>
          <cell r="B46">
            <v>1.883</v>
          </cell>
        </row>
        <row r="47">
          <cell r="A47">
            <v>36039</v>
          </cell>
          <cell r="B47">
            <v>1.919</v>
          </cell>
        </row>
        <row r="48">
          <cell r="A48">
            <v>36069</v>
          </cell>
          <cell r="B48">
            <v>1.9590000000000001</v>
          </cell>
        </row>
        <row r="49">
          <cell r="A49">
            <v>36100</v>
          </cell>
          <cell r="B49">
            <v>2.0680000000000001</v>
          </cell>
        </row>
        <row r="50">
          <cell r="A50">
            <v>36130</v>
          </cell>
          <cell r="B50">
            <v>1.7330000000000001</v>
          </cell>
        </row>
        <row r="51">
          <cell r="A51">
            <v>36161</v>
          </cell>
          <cell r="B51">
            <v>1.855</v>
          </cell>
        </row>
        <row r="52">
          <cell r="A52">
            <v>36192</v>
          </cell>
          <cell r="B52">
            <v>1.7749999999999999</v>
          </cell>
        </row>
        <row r="53">
          <cell r="A53">
            <v>36220</v>
          </cell>
          <cell r="B53">
            <v>1.754</v>
          </cell>
        </row>
        <row r="54">
          <cell r="A54">
            <v>36251</v>
          </cell>
          <cell r="B54">
            <v>2.0430000000000001</v>
          </cell>
        </row>
        <row r="55">
          <cell r="A55">
            <v>36281</v>
          </cell>
          <cell r="B55">
            <v>2.2589999999999999</v>
          </cell>
        </row>
        <row r="56">
          <cell r="A56">
            <v>36312</v>
          </cell>
          <cell r="B56">
            <v>2.2789999999999999</v>
          </cell>
        </row>
        <row r="57">
          <cell r="A57">
            <v>36342</v>
          </cell>
          <cell r="B57">
            <v>2.2210000000000001</v>
          </cell>
        </row>
        <row r="58">
          <cell r="A58">
            <v>36373</v>
          </cell>
          <cell r="B58">
            <v>2.738</v>
          </cell>
        </row>
        <row r="59">
          <cell r="A59">
            <v>36404</v>
          </cell>
          <cell r="B59">
            <v>2.605</v>
          </cell>
        </row>
        <row r="60">
          <cell r="A60">
            <v>36434</v>
          </cell>
          <cell r="B60">
            <v>2.625</v>
          </cell>
        </row>
        <row r="61">
          <cell r="A61">
            <v>36465</v>
          </cell>
          <cell r="B61">
            <v>2.4700000000000002</v>
          </cell>
        </row>
        <row r="62">
          <cell r="A62">
            <v>36495</v>
          </cell>
          <cell r="B62">
            <v>2.3450000000000002</v>
          </cell>
        </row>
        <row r="63">
          <cell r="A63">
            <v>36526</v>
          </cell>
          <cell r="B63">
            <v>2.375</v>
          </cell>
        </row>
        <row r="64">
          <cell r="A64">
            <v>36557</v>
          </cell>
          <cell r="B64">
            <v>2.6389999999999998</v>
          </cell>
        </row>
        <row r="65">
          <cell r="A65">
            <v>36586</v>
          </cell>
          <cell r="B65">
            <v>2.7389999999999999</v>
          </cell>
        </row>
        <row r="66">
          <cell r="A66">
            <v>36617</v>
          </cell>
          <cell r="B66">
            <v>2.9849999999999999</v>
          </cell>
        </row>
        <row r="67">
          <cell r="A67">
            <v>36647</v>
          </cell>
          <cell r="B67">
            <v>3.411</v>
          </cell>
        </row>
        <row r="68">
          <cell r="A68">
            <v>36678</v>
          </cell>
          <cell r="B68">
            <v>4.2709999999999999</v>
          </cell>
        </row>
        <row r="69">
          <cell r="A69">
            <v>36708</v>
          </cell>
          <cell r="B69">
            <v>4.0659999999999998</v>
          </cell>
        </row>
        <row r="70">
          <cell r="A70">
            <v>36739</v>
          </cell>
          <cell r="B70">
            <v>4.3289999999999997</v>
          </cell>
        </row>
        <row r="71">
          <cell r="A71">
            <v>36770</v>
          </cell>
          <cell r="B71">
            <v>4.9189999999999996</v>
          </cell>
        </row>
        <row r="72">
          <cell r="A72">
            <v>36800</v>
          </cell>
          <cell r="B72">
            <v>5.101</v>
          </cell>
        </row>
        <row r="73">
          <cell r="A73">
            <v>36831</v>
          </cell>
          <cell r="B73">
            <v>5.3540000000000001</v>
          </cell>
        </row>
        <row r="74">
          <cell r="A74">
            <v>36861</v>
          </cell>
          <cell r="B74">
            <v>8.0909999999999993</v>
          </cell>
        </row>
        <row r="75">
          <cell r="A75">
            <v>36892</v>
          </cell>
          <cell r="B75">
            <v>8.8379999999999992</v>
          </cell>
        </row>
        <row r="76">
          <cell r="A76">
            <v>36923</v>
          </cell>
          <cell r="B76">
            <v>5.6980000000000004</v>
          </cell>
        </row>
        <row r="77">
          <cell r="A77">
            <v>36951</v>
          </cell>
          <cell r="B77">
            <v>5.1150000000000002</v>
          </cell>
        </row>
        <row r="78">
          <cell r="A78">
            <v>36982</v>
          </cell>
          <cell r="B78">
            <v>5.24</v>
          </cell>
        </row>
        <row r="79">
          <cell r="A79">
            <v>37012</v>
          </cell>
          <cell r="B79">
            <v>4.2759999999999998</v>
          </cell>
        </row>
        <row r="80">
          <cell r="A80">
            <v>37043</v>
          </cell>
          <cell r="B80">
            <v>3.835</v>
          </cell>
        </row>
        <row r="81">
          <cell r="A81">
            <v>37073</v>
          </cell>
          <cell r="B81">
            <v>3.1309999999999998</v>
          </cell>
        </row>
        <row r="82">
          <cell r="A82">
            <v>37104</v>
          </cell>
          <cell r="B82">
            <v>3.11</v>
          </cell>
        </row>
        <row r="83">
          <cell r="A83">
            <v>37135</v>
          </cell>
          <cell r="B83">
            <v>2.2989999999999999</v>
          </cell>
        </row>
        <row r="84">
          <cell r="A84">
            <v>37165</v>
          </cell>
          <cell r="B84">
            <v>2.4020000000000001</v>
          </cell>
        </row>
        <row r="85">
          <cell r="A85">
            <v>37196</v>
          </cell>
          <cell r="B85">
            <v>2.411</v>
          </cell>
        </row>
        <row r="86">
          <cell r="A86">
            <v>37226</v>
          </cell>
          <cell r="B86">
            <v>2.387</v>
          </cell>
        </row>
        <row r="87">
          <cell r="A87">
            <v>37257</v>
          </cell>
          <cell r="B87">
            <v>2.274</v>
          </cell>
        </row>
        <row r="88">
          <cell r="A88">
            <v>37288</v>
          </cell>
          <cell r="B88">
            <v>2.2690000000000001</v>
          </cell>
        </row>
        <row r="89">
          <cell r="A89">
            <v>37316</v>
          </cell>
          <cell r="B89">
            <v>2.9329999999999998</v>
          </cell>
        </row>
        <row r="90">
          <cell r="A90">
            <v>37347</v>
          </cell>
          <cell r="B90">
            <v>3.448</v>
          </cell>
        </row>
        <row r="91">
          <cell r="A91">
            <v>37377</v>
          </cell>
          <cell r="B91">
            <v>3.4830000000000001</v>
          </cell>
        </row>
        <row r="92">
          <cell r="A92">
            <v>37408</v>
          </cell>
          <cell r="B92">
            <v>3.23</v>
          </cell>
        </row>
        <row r="93">
          <cell r="A93">
            <v>37438</v>
          </cell>
          <cell r="B93">
            <v>3.05</v>
          </cell>
        </row>
        <row r="94">
          <cell r="A94">
            <v>37469</v>
          </cell>
          <cell r="B94">
            <v>3.07</v>
          </cell>
        </row>
        <row r="95">
          <cell r="A95">
            <v>37500</v>
          </cell>
          <cell r="B95">
            <v>3.4910000000000001</v>
          </cell>
        </row>
        <row r="96">
          <cell r="A96">
            <v>37530</v>
          </cell>
          <cell r="B96">
            <v>4.0830000000000002</v>
          </cell>
        </row>
        <row r="97">
          <cell r="A97">
            <v>37561</v>
          </cell>
          <cell r="B97">
            <v>4.0709999999999997</v>
          </cell>
        </row>
        <row r="98">
          <cell r="A98">
            <v>37591</v>
          </cell>
          <cell r="B98">
            <v>4.6379999999999999</v>
          </cell>
        </row>
        <row r="99">
          <cell r="A99">
            <v>37622</v>
          </cell>
          <cell r="B99">
            <v>5.3529999999999998</v>
          </cell>
        </row>
        <row r="100">
          <cell r="A100">
            <v>37653</v>
          </cell>
          <cell r="B100">
            <v>7.2919999999999998</v>
          </cell>
        </row>
        <row r="101">
          <cell r="A101">
            <v>37681</v>
          </cell>
          <cell r="B101">
            <v>6.8330000000000002</v>
          </cell>
        </row>
        <row r="102">
          <cell r="A102">
            <v>37712</v>
          </cell>
          <cell r="B102">
            <v>5.2460000000000004</v>
          </cell>
        </row>
        <row r="103">
          <cell r="A103">
            <v>37742</v>
          </cell>
          <cell r="B103">
            <v>5.6470000000000002</v>
          </cell>
        </row>
        <row r="104">
          <cell r="A104">
            <v>37773</v>
          </cell>
          <cell r="B104">
            <v>5.16</v>
          </cell>
        </row>
        <row r="105">
          <cell r="A105">
            <v>37803</v>
          </cell>
          <cell r="B105">
            <v>5.0190000000000001</v>
          </cell>
        </row>
        <row r="106">
          <cell r="A106">
            <v>37834</v>
          </cell>
          <cell r="B106">
            <v>4.8330000000000002</v>
          </cell>
        </row>
        <row r="107">
          <cell r="A107">
            <v>37865</v>
          </cell>
          <cell r="B107">
            <v>4.5819999999999999</v>
          </cell>
        </row>
        <row r="108">
          <cell r="A108">
            <v>37895</v>
          </cell>
          <cell r="B108">
            <v>4.6130000000000004</v>
          </cell>
        </row>
        <row r="109">
          <cell r="A109">
            <v>37926</v>
          </cell>
          <cell r="B109">
            <v>4.4539999999999997</v>
          </cell>
        </row>
        <row r="110">
          <cell r="A110">
            <v>37956</v>
          </cell>
          <cell r="B110">
            <v>5.7830000000000004</v>
          </cell>
        </row>
        <row r="111">
          <cell r="A111">
            <v>37987</v>
          </cell>
          <cell r="B111">
            <v>6.0380000000000003</v>
          </cell>
        </row>
        <row r="112">
          <cell r="A112">
            <v>38018</v>
          </cell>
          <cell r="B112">
            <v>5.4539999999999997</v>
          </cell>
        </row>
        <row r="113">
          <cell r="A113">
            <v>38047</v>
          </cell>
          <cell r="B113">
            <v>5.34</v>
          </cell>
        </row>
        <row r="114">
          <cell r="A114">
            <v>38078</v>
          </cell>
          <cell r="B114">
            <v>5.6509999999999998</v>
          </cell>
        </row>
        <row r="115">
          <cell r="A115">
            <v>38108</v>
          </cell>
          <cell r="B115">
            <v>6.218</v>
          </cell>
        </row>
        <row r="116">
          <cell r="A116">
            <v>38139</v>
          </cell>
          <cell r="B116">
            <v>6.2080000000000002</v>
          </cell>
        </row>
        <row r="117">
          <cell r="A117">
            <v>38169</v>
          </cell>
          <cell r="B117">
            <v>5.915</v>
          </cell>
        </row>
        <row r="118">
          <cell r="A118">
            <v>38200</v>
          </cell>
          <cell r="B118">
            <v>5.34</v>
          </cell>
        </row>
        <row r="119">
          <cell r="A119">
            <v>38231</v>
          </cell>
          <cell r="B119">
            <v>5.0149999999999997</v>
          </cell>
        </row>
        <row r="120">
          <cell r="A120">
            <v>38261</v>
          </cell>
          <cell r="B120">
            <v>6.14</v>
          </cell>
        </row>
        <row r="121">
          <cell r="A121">
            <v>38292</v>
          </cell>
          <cell r="B121">
            <v>6.1580000000000004</v>
          </cell>
        </row>
        <row r="122">
          <cell r="A122">
            <v>38322</v>
          </cell>
          <cell r="B122">
            <v>6.5860000000000003</v>
          </cell>
        </row>
        <row r="123">
          <cell r="A123">
            <v>38353</v>
          </cell>
          <cell r="B123">
            <v>6.181</v>
          </cell>
        </row>
        <row r="124">
          <cell r="A124">
            <v>38384</v>
          </cell>
          <cell r="B124">
            <v>6.1609999999999996</v>
          </cell>
        </row>
        <row r="125">
          <cell r="A125">
            <v>38412</v>
          </cell>
          <cell r="B125">
            <v>6.1609999999999996</v>
          </cell>
        </row>
        <row r="126">
          <cell r="A126">
            <v>38443</v>
          </cell>
          <cell r="B126">
            <v>7.0960000000000001</v>
          </cell>
        </row>
        <row r="127">
          <cell r="A127">
            <v>38473</v>
          </cell>
          <cell r="B127">
            <v>6.508</v>
          </cell>
        </row>
        <row r="128">
          <cell r="A128">
            <v>38504</v>
          </cell>
          <cell r="B128">
            <v>7.0880000000000001</v>
          </cell>
        </row>
        <row r="129">
          <cell r="A129">
            <v>38534</v>
          </cell>
          <cell r="B129">
            <v>7.5519999999999996</v>
          </cell>
        </row>
        <row r="130">
          <cell r="A130">
            <v>38565</v>
          </cell>
          <cell r="B130">
            <v>9.343</v>
          </cell>
        </row>
        <row r="131">
          <cell r="A131">
            <v>38596</v>
          </cell>
          <cell r="B131">
            <v>12.372</v>
          </cell>
        </row>
        <row r="132">
          <cell r="A132">
            <v>38626</v>
          </cell>
          <cell r="B132">
            <v>12.823</v>
          </cell>
        </row>
        <row r="133">
          <cell r="A133">
            <v>38657</v>
          </cell>
          <cell r="B133">
            <v>9.8360000000000003</v>
          </cell>
        </row>
        <row r="134">
          <cell r="A134">
            <v>38930</v>
          </cell>
          <cell r="B134">
            <v>6.99</v>
          </cell>
        </row>
        <row r="135">
          <cell r="A135">
            <v>39022</v>
          </cell>
          <cell r="B135">
            <v>7.3879999999999999</v>
          </cell>
        </row>
        <row r="136">
          <cell r="A136">
            <v>43831</v>
          </cell>
        </row>
      </sheetData>
      <sheetData sheetId="71" refreshError="1"/>
      <sheetData sheetId="72" refreshError="1">
        <row r="8">
          <cell r="A8" t="str">
            <v>Effective</v>
          </cell>
          <cell r="B8" t="str">
            <v>Base</v>
          </cell>
          <cell r="C8" t="str">
            <v>ACA</v>
          </cell>
          <cell r="D8" t="str">
            <v>GRI</v>
          </cell>
          <cell r="E8" t="str">
            <v>GSR</v>
          </cell>
          <cell r="F8" t="str">
            <v>CDT</v>
          </cell>
          <cell r="G8" t="str">
            <v>TCRA</v>
          </cell>
          <cell r="H8" t="str">
            <v>TCSM</v>
          </cell>
          <cell r="I8" t="str">
            <v>PCB Adj</v>
          </cell>
          <cell r="J8" t="str">
            <v>Settlemnt</v>
          </cell>
          <cell r="K8" t="str">
            <v xml:space="preserve">Total </v>
          </cell>
          <cell r="M8" t="str">
            <v>Base</v>
          </cell>
          <cell r="N8" t="str">
            <v>ACA</v>
          </cell>
          <cell r="O8" t="str">
            <v>GRI</v>
          </cell>
          <cell r="P8" t="str">
            <v>GSR</v>
          </cell>
          <cell r="Q8" t="str">
            <v>CDT</v>
          </cell>
          <cell r="R8" t="str">
            <v>TCRA</v>
          </cell>
          <cell r="S8" t="str">
            <v>TCSM</v>
          </cell>
          <cell r="T8" t="str">
            <v>PCB Adj</v>
          </cell>
          <cell r="U8" t="str">
            <v>Settlemnt</v>
          </cell>
          <cell r="V8" t="str">
            <v xml:space="preserve">Total </v>
          </cell>
        </row>
        <row r="9">
          <cell r="A9">
            <v>34881</v>
          </cell>
          <cell r="B9">
            <v>0.73680000000000001</v>
          </cell>
          <cell r="C9">
            <v>2.2000000000000001E-3</v>
          </cell>
          <cell r="D9">
            <v>0.02</v>
          </cell>
          <cell r="E9">
            <v>0.1244</v>
          </cell>
          <cell r="F9">
            <v>4.8999999999999998E-3</v>
          </cell>
          <cell r="G9">
            <v>2.41E-2</v>
          </cell>
          <cell r="H9">
            <v>3.1E-2</v>
          </cell>
          <cell r="K9">
            <v>0.94340000000000002</v>
          </cell>
          <cell r="M9">
            <v>0.62409999999999999</v>
          </cell>
          <cell r="N9">
            <v>2.2000000000000001E-3</v>
          </cell>
          <cell r="O9">
            <v>0.02</v>
          </cell>
          <cell r="P9">
            <v>0.1244</v>
          </cell>
          <cell r="Q9">
            <v>4.8999999999999998E-3</v>
          </cell>
          <cell r="R9">
            <v>2.41E-2</v>
          </cell>
          <cell r="S9">
            <v>3.1E-2</v>
          </cell>
          <cell r="V9">
            <v>0.83069999999999999</v>
          </cell>
        </row>
        <row r="10">
          <cell r="A10">
            <v>35004</v>
          </cell>
          <cell r="B10">
            <v>0.73680000000000001</v>
          </cell>
          <cell r="C10">
            <v>2.2000000000000001E-3</v>
          </cell>
          <cell r="D10">
            <v>0.02</v>
          </cell>
          <cell r="E10">
            <v>0.10630000000000001</v>
          </cell>
          <cell r="F10">
            <v>2.7000000000000001E-3</v>
          </cell>
          <cell r="G10">
            <v>2.41E-2</v>
          </cell>
          <cell r="H10">
            <v>3.1E-2</v>
          </cell>
          <cell r="K10">
            <v>0.92310000000000003</v>
          </cell>
          <cell r="M10">
            <v>0.62409999999999999</v>
          </cell>
          <cell r="N10">
            <v>2.2000000000000001E-3</v>
          </cell>
          <cell r="O10">
            <v>0.02</v>
          </cell>
          <cell r="P10">
            <v>0.10630000000000001</v>
          </cell>
          <cell r="Q10">
            <v>2.7000000000000001E-3</v>
          </cell>
          <cell r="R10">
            <v>2.41E-2</v>
          </cell>
          <cell r="S10">
            <v>3.1E-2</v>
          </cell>
          <cell r="V10">
            <v>0.81040000000000001</v>
          </cell>
        </row>
        <row r="11">
          <cell r="A11">
            <v>35096</v>
          </cell>
          <cell r="B11">
            <v>0.73680000000000001</v>
          </cell>
          <cell r="C11">
            <v>2.2000000000000001E-3</v>
          </cell>
          <cell r="D11">
            <v>0.02</v>
          </cell>
          <cell r="E11">
            <v>0.1024</v>
          </cell>
          <cell r="F11">
            <v>2.7000000000000001E-3</v>
          </cell>
          <cell r="G11">
            <v>1.4800000000000001E-2</v>
          </cell>
          <cell r="H11">
            <v>0</v>
          </cell>
          <cell r="K11">
            <v>0.87890000000000013</v>
          </cell>
          <cell r="M11">
            <v>0.62409999999999999</v>
          </cell>
          <cell r="N11">
            <v>2.2000000000000001E-3</v>
          </cell>
          <cell r="O11">
            <v>0.02</v>
          </cell>
          <cell r="P11">
            <v>0.1024</v>
          </cell>
          <cell r="Q11">
            <v>2.7000000000000001E-3</v>
          </cell>
          <cell r="R11">
            <v>1.4800000000000001E-2</v>
          </cell>
          <cell r="S11">
            <v>0</v>
          </cell>
          <cell r="V11">
            <v>0.7662000000000001</v>
          </cell>
        </row>
        <row r="12">
          <cell r="A12">
            <v>35186</v>
          </cell>
          <cell r="B12">
            <v>0.71760000000000002</v>
          </cell>
          <cell r="C12">
            <v>2.2000000000000001E-3</v>
          </cell>
          <cell r="D12">
            <v>0.02</v>
          </cell>
          <cell r="E12">
            <v>0.1145</v>
          </cell>
          <cell r="F12">
            <v>0</v>
          </cell>
          <cell r="G12">
            <v>1.4800000000000001E-2</v>
          </cell>
          <cell r="H12">
            <v>0</v>
          </cell>
          <cell r="K12">
            <v>0.86910000000000009</v>
          </cell>
          <cell r="M12">
            <v>0.60709999999999997</v>
          </cell>
          <cell r="N12">
            <v>2.2000000000000001E-3</v>
          </cell>
          <cell r="O12">
            <v>0.02</v>
          </cell>
          <cell r="P12">
            <v>0.1145</v>
          </cell>
          <cell r="Q12">
            <v>0</v>
          </cell>
          <cell r="R12">
            <v>1.4800000000000001E-2</v>
          </cell>
          <cell r="S12">
            <v>0</v>
          </cell>
          <cell r="V12">
            <v>0.75860000000000005</v>
          </cell>
        </row>
        <row r="13">
          <cell r="A13">
            <v>35278</v>
          </cell>
          <cell r="B13">
            <v>0.71760000000000002</v>
          </cell>
          <cell r="C13">
            <v>2.2000000000000001E-3</v>
          </cell>
          <cell r="D13">
            <v>0.02</v>
          </cell>
          <cell r="E13">
            <v>0.1419</v>
          </cell>
          <cell r="F13">
            <v>0</v>
          </cell>
          <cell r="G13">
            <v>1.4800000000000001E-2</v>
          </cell>
          <cell r="H13">
            <v>0</v>
          </cell>
          <cell r="K13">
            <v>0.89650000000000007</v>
          </cell>
          <cell r="M13">
            <v>0.60709999999999997</v>
          </cell>
          <cell r="N13">
            <v>2.2000000000000001E-3</v>
          </cell>
          <cell r="O13">
            <v>0.02</v>
          </cell>
          <cell r="P13">
            <v>0.1419</v>
          </cell>
          <cell r="Q13">
            <v>0</v>
          </cell>
          <cell r="R13">
            <v>1.4800000000000001E-2</v>
          </cell>
          <cell r="S13">
            <v>0</v>
          </cell>
          <cell r="V13">
            <v>0.78600000000000003</v>
          </cell>
        </row>
        <row r="14">
          <cell r="A14">
            <v>35400</v>
          </cell>
          <cell r="B14">
            <v>0.71760000000000002</v>
          </cell>
          <cell r="C14">
            <v>1.9E-3</v>
          </cell>
          <cell r="D14">
            <v>0.02</v>
          </cell>
          <cell r="E14">
            <v>0.22070000000000001</v>
          </cell>
          <cell r="F14">
            <v>0</v>
          </cell>
          <cell r="G14">
            <v>1.4800000000000001E-2</v>
          </cell>
          <cell r="H14">
            <v>0</v>
          </cell>
          <cell r="K14">
            <v>0.97500000000000009</v>
          </cell>
          <cell r="M14">
            <v>0.60709999999999997</v>
          </cell>
          <cell r="N14">
            <v>1.9E-3</v>
          </cell>
          <cell r="O14">
            <v>0.02</v>
          </cell>
          <cell r="P14">
            <v>0.22070000000000001</v>
          </cell>
          <cell r="Q14">
            <v>0</v>
          </cell>
          <cell r="R14">
            <v>1.4800000000000001E-2</v>
          </cell>
          <cell r="S14">
            <v>0</v>
          </cell>
          <cell r="V14">
            <v>0.86450000000000005</v>
          </cell>
        </row>
        <row r="15">
          <cell r="A15">
            <v>35462</v>
          </cell>
          <cell r="B15">
            <v>0.71760000000000002</v>
          </cell>
          <cell r="C15">
            <v>1.9E-3</v>
          </cell>
          <cell r="D15">
            <v>0.02</v>
          </cell>
          <cell r="E15">
            <v>0.22070000000000001</v>
          </cell>
          <cell r="F15">
            <v>0</v>
          </cell>
          <cell r="G15">
            <v>1.37E-2</v>
          </cell>
          <cell r="H15">
            <v>0</v>
          </cell>
          <cell r="K15">
            <v>0.9739000000000001</v>
          </cell>
          <cell r="M15">
            <v>0.60709999999999997</v>
          </cell>
          <cell r="N15">
            <v>1.9E-3</v>
          </cell>
          <cell r="O15">
            <v>0.02</v>
          </cell>
          <cell r="P15">
            <v>0.22070000000000001</v>
          </cell>
          <cell r="Q15">
            <v>0</v>
          </cell>
          <cell r="R15">
            <v>1.37E-2</v>
          </cell>
          <cell r="S15">
            <v>0</v>
          </cell>
          <cell r="V15">
            <v>0.86340000000000006</v>
          </cell>
        </row>
        <row r="16">
          <cell r="A16">
            <v>35490</v>
          </cell>
          <cell r="B16">
            <v>0.58560000000000001</v>
          </cell>
          <cell r="C16">
            <v>1.9E-3</v>
          </cell>
          <cell r="D16">
            <v>0.02</v>
          </cell>
          <cell r="E16">
            <v>0.22070000000000001</v>
          </cell>
          <cell r="F16">
            <v>0</v>
          </cell>
          <cell r="G16">
            <v>1.37E-2</v>
          </cell>
          <cell r="H16">
            <v>0</v>
          </cell>
          <cell r="K16">
            <v>0.84190000000000009</v>
          </cell>
          <cell r="M16">
            <v>0.49569999999999997</v>
          </cell>
          <cell r="N16">
            <v>1.9E-3</v>
          </cell>
          <cell r="O16">
            <v>0.02</v>
          </cell>
          <cell r="P16">
            <v>0.22070000000000001</v>
          </cell>
          <cell r="Q16">
            <v>0</v>
          </cell>
          <cell r="R16">
            <v>1.37E-2</v>
          </cell>
          <cell r="S16">
            <v>0</v>
          </cell>
          <cell r="V16">
            <v>0.752</v>
          </cell>
        </row>
        <row r="17">
          <cell r="A17">
            <v>35551</v>
          </cell>
          <cell r="B17">
            <v>0.58560000000000001</v>
          </cell>
          <cell r="C17">
            <v>1.9E-3</v>
          </cell>
          <cell r="D17">
            <v>0.02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1.9199999999999998E-2</v>
          </cell>
          <cell r="J17">
            <v>8.9300000000000004E-2</v>
          </cell>
          <cell r="K17">
            <v>0.71600000000000008</v>
          </cell>
          <cell r="M17">
            <v>0.49569999999999997</v>
          </cell>
          <cell r="N17">
            <v>1.9E-3</v>
          </cell>
          <cell r="O17">
            <v>0.02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1.7000000000000001E-2</v>
          </cell>
          <cell r="U17">
            <v>8.9300000000000004E-2</v>
          </cell>
          <cell r="V17">
            <v>0.62390000000000001</v>
          </cell>
        </row>
        <row r="18">
          <cell r="A18">
            <v>35704</v>
          </cell>
          <cell r="B18">
            <v>0.58560000000000001</v>
          </cell>
          <cell r="C18">
            <v>2.2000000000000001E-3</v>
          </cell>
          <cell r="D18">
            <v>0.02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1.9199999999999998E-2</v>
          </cell>
          <cell r="J18">
            <v>8.9300000000000004E-2</v>
          </cell>
          <cell r="K18">
            <v>0.71630000000000005</v>
          </cell>
          <cell r="M18">
            <v>0.49569999999999997</v>
          </cell>
          <cell r="N18">
            <v>2.2000000000000001E-3</v>
          </cell>
          <cell r="O18">
            <v>0.02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1.7000000000000001E-2</v>
          </cell>
          <cell r="U18">
            <v>8.9300000000000004E-2</v>
          </cell>
          <cell r="V18">
            <v>0.62419999999999998</v>
          </cell>
        </row>
        <row r="19">
          <cell r="A19">
            <v>36281</v>
          </cell>
          <cell r="B19">
            <v>0.58440000000000003</v>
          </cell>
          <cell r="C19">
            <v>2.2000000000000001E-3</v>
          </cell>
          <cell r="D19">
            <v>1.7999999999999999E-2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1.9199999999999998E-2</v>
          </cell>
          <cell r="J19">
            <v>0</v>
          </cell>
          <cell r="K19">
            <v>0.62380000000000002</v>
          </cell>
          <cell r="M19">
            <v>0.49509999999999998</v>
          </cell>
          <cell r="N19">
            <v>2.2000000000000001E-3</v>
          </cell>
          <cell r="O19">
            <v>1.7999999999999999E-2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1.7000000000000001E-2</v>
          </cell>
          <cell r="U19">
            <v>0</v>
          </cell>
          <cell r="V19">
            <v>0.5323</v>
          </cell>
        </row>
        <row r="20">
          <cell r="A20">
            <v>36831</v>
          </cell>
          <cell r="B20">
            <v>0.58440000000000003</v>
          </cell>
          <cell r="C20">
            <v>2.2000000000000001E-3</v>
          </cell>
          <cell r="D20">
            <v>1.6E-2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0.60260000000000002</v>
          </cell>
          <cell r="M20">
            <v>0.49509999999999998</v>
          </cell>
          <cell r="N20">
            <v>2.2000000000000001E-3</v>
          </cell>
          <cell r="O20">
            <v>1.6E-2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0.51329999999999998</v>
          </cell>
        </row>
        <row r="21">
          <cell r="A21">
            <v>37043</v>
          </cell>
          <cell r="B21">
            <v>0.58440000000000003</v>
          </cell>
          <cell r="C21">
            <v>2.2000000000000001E-3</v>
          </cell>
          <cell r="D21">
            <v>1.0999999999999999E-2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0.59760000000000002</v>
          </cell>
          <cell r="M21">
            <v>0.49509999999999998</v>
          </cell>
          <cell r="N21">
            <v>2.2000000000000001E-3</v>
          </cell>
          <cell r="O21">
            <v>1.0999999999999999E-2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0.50829999999999997</v>
          </cell>
        </row>
        <row r="22">
          <cell r="A22">
            <v>37561</v>
          </cell>
          <cell r="B22">
            <v>0.58440000000000003</v>
          </cell>
          <cell r="C22">
            <v>2.0999999999999999E-3</v>
          </cell>
          <cell r="D22">
            <v>8.8000000000000005E-3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0.59530000000000005</v>
          </cell>
          <cell r="M22">
            <v>0.49509999999999998</v>
          </cell>
          <cell r="N22">
            <v>2.0999999999999999E-3</v>
          </cell>
          <cell r="O22">
            <v>8.8000000000000005E-3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0.50600000000000001</v>
          </cell>
        </row>
        <row r="23">
          <cell r="A23">
            <v>37834</v>
          </cell>
          <cell r="B23">
            <v>0.58440000000000003</v>
          </cell>
          <cell r="C23">
            <v>2.0999999999999999E-3</v>
          </cell>
          <cell r="D23">
            <v>6.0000000000000001E-3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0.59250000000000003</v>
          </cell>
          <cell r="M23">
            <v>0.49509999999999998</v>
          </cell>
          <cell r="N23">
            <v>2.0999999999999999E-3</v>
          </cell>
          <cell r="O23">
            <v>6.0000000000000001E-3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0.50319999999999998</v>
          </cell>
        </row>
        <row r="24">
          <cell r="A24">
            <v>38200</v>
          </cell>
          <cell r="B24">
            <v>0.58440000000000003</v>
          </cell>
          <cell r="C24">
            <v>2.0999999999999999E-3</v>
          </cell>
          <cell r="D24">
            <v>0</v>
          </cell>
          <cell r="E24" t="str">
            <v/>
          </cell>
          <cell r="F24">
            <v>0</v>
          </cell>
          <cell r="K24">
            <v>0.58650000000000002</v>
          </cell>
          <cell r="M24">
            <v>0.49509999999999998</v>
          </cell>
          <cell r="N24">
            <v>2.0999999999999999E-3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0.49719999999999998</v>
          </cell>
        </row>
        <row r="25">
          <cell r="A25">
            <v>38384</v>
          </cell>
          <cell r="B25">
            <v>0.58440000000000003</v>
          </cell>
          <cell r="C25">
            <v>1.9E-3</v>
          </cell>
          <cell r="D25">
            <v>0</v>
          </cell>
          <cell r="E25" t="str">
            <v/>
          </cell>
          <cell r="F25">
            <v>0</v>
          </cell>
          <cell r="K25">
            <v>0.58630000000000004</v>
          </cell>
          <cell r="M25">
            <v>0.49509999999999998</v>
          </cell>
          <cell r="N25">
            <v>1.9E-3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0.497</v>
          </cell>
        </row>
        <row r="26">
          <cell r="A26">
            <v>38473</v>
          </cell>
          <cell r="B26">
            <v>0.58440000000000003</v>
          </cell>
          <cell r="C26">
            <v>1.9E-3</v>
          </cell>
          <cell r="D26">
            <v>0</v>
          </cell>
          <cell r="E26" t="str">
            <v/>
          </cell>
          <cell r="F26">
            <v>0</v>
          </cell>
          <cell r="K26">
            <v>0.58630000000000004</v>
          </cell>
          <cell r="M26">
            <v>0.49509999999999998</v>
          </cell>
          <cell r="N26">
            <v>1.9E-3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0.497</v>
          </cell>
        </row>
        <row r="27">
          <cell r="A27">
            <v>38687</v>
          </cell>
          <cell r="B27">
            <v>0.58440000000000003</v>
          </cell>
          <cell r="C27">
            <v>1.8E-3</v>
          </cell>
          <cell r="D27">
            <v>0</v>
          </cell>
          <cell r="E27" t="str">
            <v/>
          </cell>
          <cell r="F27">
            <v>0</v>
          </cell>
          <cell r="K27">
            <v>0.58620000000000005</v>
          </cell>
          <cell r="M27">
            <v>0.49509999999999998</v>
          </cell>
          <cell r="N27">
            <v>1.8E-3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0.49690000000000001</v>
          </cell>
        </row>
        <row r="28">
          <cell r="A28">
            <v>39114</v>
          </cell>
          <cell r="B28">
            <v>0.58440000000000003</v>
          </cell>
          <cell r="C28">
            <v>1.6000000000000001E-3</v>
          </cell>
          <cell r="D28">
            <v>0</v>
          </cell>
          <cell r="E28" t="str">
            <v/>
          </cell>
          <cell r="F28">
            <v>0</v>
          </cell>
          <cell r="K28">
            <v>0.58600000000000008</v>
          </cell>
          <cell r="M28">
            <v>0.49509999999999998</v>
          </cell>
          <cell r="N28">
            <v>1.6000000000000001E-3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0.49669999999999997</v>
          </cell>
        </row>
        <row r="29">
          <cell r="A29">
            <v>54789</v>
          </cell>
        </row>
      </sheetData>
      <sheetData sheetId="73" refreshError="1">
        <row r="9">
          <cell r="A9">
            <v>35490</v>
          </cell>
          <cell r="B9">
            <v>1.61E-2</v>
          </cell>
          <cell r="C9">
            <v>1.9E-3</v>
          </cell>
          <cell r="D9">
            <v>8.8000000000000005E-3</v>
          </cell>
          <cell r="E9">
            <v>2.6799999999999997E-2</v>
          </cell>
        </row>
        <row r="10">
          <cell r="A10">
            <v>35704</v>
          </cell>
          <cell r="B10">
            <v>1.61E-2</v>
          </cell>
          <cell r="C10">
            <v>2.2000000000000001E-3</v>
          </cell>
          <cell r="D10">
            <v>8.8000000000000005E-3</v>
          </cell>
          <cell r="E10">
            <v>2.7099999999999999E-2</v>
          </cell>
        </row>
        <row r="11">
          <cell r="A11">
            <v>36281</v>
          </cell>
          <cell r="B11">
            <v>1.61E-2</v>
          </cell>
          <cell r="C11">
            <v>2.2000000000000001E-3</v>
          </cell>
          <cell r="D11">
            <v>7.4999999999999997E-3</v>
          </cell>
          <cell r="E11">
            <v>2.58E-2</v>
          </cell>
        </row>
        <row r="12">
          <cell r="A12">
            <v>36831</v>
          </cell>
          <cell r="B12">
            <v>1.61E-2</v>
          </cell>
          <cell r="C12">
            <v>2.2000000000000001E-3</v>
          </cell>
          <cell r="D12">
            <v>7.1999999999999998E-3</v>
          </cell>
          <cell r="E12">
            <v>2.5500000000000002E-2</v>
          </cell>
        </row>
        <row r="13">
          <cell r="A13">
            <v>37043</v>
          </cell>
          <cell r="B13">
            <v>1.61E-2</v>
          </cell>
          <cell r="C13">
            <v>2.2000000000000001E-3</v>
          </cell>
          <cell r="D13">
            <v>7.0000000000000001E-3</v>
          </cell>
          <cell r="E13">
            <v>2.53E-2</v>
          </cell>
        </row>
        <row r="14">
          <cell r="A14">
            <v>37165</v>
          </cell>
          <cell r="B14">
            <v>1.61E-2</v>
          </cell>
          <cell r="C14">
            <v>2.0999999999999999E-3</v>
          </cell>
          <cell r="D14">
            <v>7.0000000000000001E-3</v>
          </cell>
          <cell r="E14">
            <v>2.52E-2</v>
          </cell>
        </row>
        <row r="15">
          <cell r="A15">
            <v>37561</v>
          </cell>
          <cell r="B15">
            <v>1.61E-2</v>
          </cell>
          <cell r="C15">
            <v>2.0999999999999999E-3</v>
          </cell>
          <cell r="D15">
            <v>5.4999999999999997E-3</v>
          </cell>
          <cell r="E15">
            <v>2.3699999999999999E-2</v>
          </cell>
        </row>
        <row r="16">
          <cell r="A16">
            <v>37834</v>
          </cell>
          <cell r="B16">
            <v>1.61E-2</v>
          </cell>
          <cell r="C16">
            <v>2.0999999999999999E-3</v>
          </cell>
          <cell r="D16">
            <v>4.0000000000000001E-3</v>
          </cell>
          <cell r="E16">
            <v>2.2200000000000001E-2</v>
          </cell>
        </row>
        <row r="17">
          <cell r="A17">
            <v>38292</v>
          </cell>
          <cell r="B17">
            <v>1.61E-2</v>
          </cell>
          <cell r="C17">
            <v>2.0999999999999999E-3</v>
          </cell>
          <cell r="D17">
            <v>0</v>
          </cell>
          <cell r="E17">
            <v>1.8200000000000001E-2</v>
          </cell>
        </row>
        <row r="18">
          <cell r="A18">
            <v>38384</v>
          </cell>
          <cell r="B18">
            <v>1.61E-2</v>
          </cell>
          <cell r="C18">
            <v>1.9E-3</v>
          </cell>
          <cell r="D18">
            <v>0</v>
          </cell>
          <cell r="E18">
            <v>1.7999999999999999E-2</v>
          </cell>
        </row>
        <row r="19">
          <cell r="A19">
            <v>38473</v>
          </cell>
          <cell r="B19">
            <v>1.61E-2</v>
          </cell>
          <cell r="C19">
            <v>1.9E-3</v>
          </cell>
          <cell r="D19">
            <v>0</v>
          </cell>
          <cell r="E19">
            <v>1.7999999999999999E-2</v>
          </cell>
        </row>
        <row r="20">
          <cell r="A20">
            <v>38687</v>
          </cell>
          <cell r="B20">
            <v>1.61E-2</v>
          </cell>
          <cell r="C20">
            <v>1.8E-3</v>
          </cell>
          <cell r="D20">
            <v>0</v>
          </cell>
          <cell r="E20">
            <v>1.7899999999999999E-2</v>
          </cell>
        </row>
        <row r="21">
          <cell r="A21">
            <v>39114</v>
          </cell>
          <cell r="B21">
            <v>1.61E-2</v>
          </cell>
          <cell r="C21">
            <v>1.6000000000000001E-3</v>
          </cell>
          <cell r="D21">
            <v>0</v>
          </cell>
          <cell r="E21">
            <v>1.77E-2</v>
          </cell>
        </row>
        <row r="22">
          <cell r="A22">
            <v>54789</v>
          </cell>
        </row>
      </sheetData>
      <sheetData sheetId="74" refreshError="1">
        <row r="9">
          <cell r="A9" t="str">
            <v>Effective</v>
          </cell>
          <cell r="B9" t="str">
            <v>Base</v>
          </cell>
          <cell r="C9" t="str">
            <v>GSR</v>
          </cell>
          <cell r="D9" t="str">
            <v>CDT</v>
          </cell>
          <cell r="E9" t="str">
            <v>PCB Adj</v>
          </cell>
          <cell r="F9" t="str">
            <v>TCRA</v>
          </cell>
          <cell r="G9" t="str">
            <v>Settlemnt</v>
          </cell>
          <cell r="H9" t="str">
            <v xml:space="preserve">Total </v>
          </cell>
          <cell r="J9" t="str">
            <v>Base</v>
          </cell>
          <cell r="K9" t="str">
            <v>GSR</v>
          </cell>
          <cell r="L9" t="str">
            <v>CDT</v>
          </cell>
          <cell r="M9" t="str">
            <v>PCB Adj</v>
          </cell>
          <cell r="N9" t="str">
            <v>TCRA</v>
          </cell>
          <cell r="O9" t="str">
            <v>Settlemnt</v>
          </cell>
          <cell r="P9" t="str">
            <v xml:space="preserve">Total </v>
          </cell>
        </row>
        <row r="10">
          <cell r="A10">
            <v>34973</v>
          </cell>
          <cell r="B10">
            <v>13.15</v>
          </cell>
          <cell r="C10">
            <v>2.27</v>
          </cell>
          <cell r="D10">
            <v>0.09</v>
          </cell>
          <cell r="F10">
            <v>0.44</v>
          </cell>
          <cell r="H10">
            <v>15.95</v>
          </cell>
          <cell r="J10">
            <v>11.15</v>
          </cell>
          <cell r="K10">
            <v>2.27</v>
          </cell>
          <cell r="L10">
            <v>0.09</v>
          </cell>
          <cell r="N10">
            <v>0.44</v>
          </cell>
          <cell r="P10">
            <v>13.95</v>
          </cell>
        </row>
        <row r="11">
          <cell r="A11">
            <v>35004.056410256409</v>
          </cell>
          <cell r="B11">
            <v>13.15</v>
          </cell>
          <cell r="C11">
            <v>1.94</v>
          </cell>
          <cell r="D11">
            <v>0.05</v>
          </cell>
          <cell r="F11">
            <v>0.44</v>
          </cell>
          <cell r="H11">
            <v>15.58</v>
          </cell>
          <cell r="J11">
            <v>11.15</v>
          </cell>
          <cell r="K11">
            <v>1.94</v>
          </cell>
          <cell r="L11">
            <v>0.05</v>
          </cell>
          <cell r="N11">
            <v>0.44</v>
          </cell>
          <cell r="P11">
            <v>13.58</v>
          </cell>
        </row>
        <row r="12">
          <cell r="A12">
            <v>35096</v>
          </cell>
          <cell r="B12">
            <v>13.15</v>
          </cell>
          <cell r="C12">
            <v>1.87</v>
          </cell>
          <cell r="D12">
            <v>0.05</v>
          </cell>
          <cell r="F12">
            <v>0.27</v>
          </cell>
          <cell r="H12">
            <v>15.34</v>
          </cell>
          <cell r="J12">
            <v>11.15</v>
          </cell>
          <cell r="K12">
            <v>1.87</v>
          </cell>
          <cell r="L12">
            <v>0.05</v>
          </cell>
          <cell r="N12">
            <v>0.27</v>
          </cell>
          <cell r="P12">
            <v>13.34</v>
          </cell>
        </row>
        <row r="13">
          <cell r="A13">
            <v>35186</v>
          </cell>
          <cell r="B13">
            <v>12.8</v>
          </cell>
          <cell r="C13">
            <v>2.09</v>
          </cell>
          <cell r="D13">
            <v>0</v>
          </cell>
          <cell r="F13">
            <v>0.27</v>
          </cell>
          <cell r="H13">
            <v>15.16</v>
          </cell>
          <cell r="J13">
            <v>10.84</v>
          </cell>
          <cell r="K13">
            <v>2.09</v>
          </cell>
          <cell r="L13">
            <v>0</v>
          </cell>
          <cell r="N13">
            <v>0.27</v>
          </cell>
          <cell r="P13">
            <v>13.2</v>
          </cell>
        </row>
        <row r="14">
          <cell r="A14">
            <v>35278</v>
          </cell>
          <cell r="B14">
            <v>12.8</v>
          </cell>
          <cell r="C14">
            <v>2.59</v>
          </cell>
          <cell r="D14">
            <v>0</v>
          </cell>
          <cell r="E14">
            <v>0.35</v>
          </cell>
          <cell r="F14">
            <v>0.27</v>
          </cell>
          <cell r="H14">
            <v>16.010000000000002</v>
          </cell>
          <cell r="J14">
            <v>10.84</v>
          </cell>
          <cell r="K14">
            <v>2.59</v>
          </cell>
          <cell r="L14">
            <v>0</v>
          </cell>
          <cell r="M14">
            <v>0.31</v>
          </cell>
          <cell r="N14">
            <v>0.27</v>
          </cell>
          <cell r="P14">
            <v>14.01</v>
          </cell>
        </row>
        <row r="15">
          <cell r="A15">
            <v>35400</v>
          </cell>
          <cell r="B15">
            <v>12.8</v>
          </cell>
          <cell r="C15">
            <v>4.03</v>
          </cell>
          <cell r="D15">
            <v>0</v>
          </cell>
          <cell r="E15">
            <v>0.35</v>
          </cell>
          <cell r="F15">
            <v>0.27</v>
          </cell>
          <cell r="H15">
            <v>17.450000000000003</v>
          </cell>
          <cell r="J15">
            <v>10.84</v>
          </cell>
          <cell r="K15">
            <v>4.03</v>
          </cell>
          <cell r="L15">
            <v>0</v>
          </cell>
          <cell r="M15">
            <v>0.31</v>
          </cell>
          <cell r="N15">
            <v>0.27</v>
          </cell>
          <cell r="P15">
            <v>15.450000000000001</v>
          </cell>
        </row>
        <row r="16">
          <cell r="A16">
            <v>35462</v>
          </cell>
          <cell r="B16">
            <v>12.8</v>
          </cell>
          <cell r="C16">
            <v>4.03</v>
          </cell>
          <cell r="D16">
            <v>0</v>
          </cell>
          <cell r="E16">
            <v>0.35</v>
          </cell>
          <cell r="F16">
            <v>0.25</v>
          </cell>
          <cell r="H16">
            <v>17.430000000000003</v>
          </cell>
          <cell r="J16">
            <v>10.84</v>
          </cell>
          <cell r="K16">
            <v>4.03</v>
          </cell>
          <cell r="L16">
            <v>0</v>
          </cell>
          <cell r="M16">
            <v>0.31</v>
          </cell>
          <cell r="N16">
            <v>0.25</v>
          </cell>
          <cell r="P16">
            <v>15.430000000000001</v>
          </cell>
        </row>
        <row r="17">
          <cell r="A17">
            <v>35490</v>
          </cell>
          <cell r="B17">
            <v>9.08</v>
          </cell>
          <cell r="C17">
            <v>4.03</v>
          </cell>
          <cell r="D17">
            <v>0</v>
          </cell>
          <cell r="E17">
            <v>0.35</v>
          </cell>
          <cell r="F17">
            <v>0.25</v>
          </cell>
          <cell r="H17">
            <v>13.709999999999999</v>
          </cell>
          <cell r="J17">
            <v>7.63</v>
          </cell>
          <cell r="K17">
            <v>4.03</v>
          </cell>
          <cell r="L17">
            <v>0</v>
          </cell>
          <cell r="M17">
            <v>0.31</v>
          </cell>
          <cell r="N17">
            <v>0.25</v>
          </cell>
          <cell r="P17">
            <v>12.22</v>
          </cell>
        </row>
        <row r="18">
          <cell r="A18">
            <v>35551</v>
          </cell>
          <cell r="B18">
            <v>9.08</v>
          </cell>
          <cell r="C18">
            <v>0</v>
          </cell>
          <cell r="D18">
            <v>0</v>
          </cell>
          <cell r="E18">
            <v>0.35</v>
          </cell>
          <cell r="F18">
            <v>0</v>
          </cell>
          <cell r="G18">
            <v>1.63</v>
          </cell>
          <cell r="H18">
            <v>11.059999999999999</v>
          </cell>
          <cell r="J18">
            <v>7.63</v>
          </cell>
          <cell r="K18">
            <v>0</v>
          </cell>
          <cell r="L18">
            <v>0</v>
          </cell>
          <cell r="M18">
            <v>0.31</v>
          </cell>
          <cell r="N18">
            <v>0</v>
          </cell>
          <cell r="O18">
            <v>1.63</v>
          </cell>
          <cell r="P18">
            <v>9.57</v>
          </cell>
        </row>
        <row r="19">
          <cell r="A19">
            <v>36281</v>
          </cell>
          <cell r="B19">
            <v>9.06</v>
          </cell>
          <cell r="C19">
            <v>0</v>
          </cell>
          <cell r="D19">
            <v>0</v>
          </cell>
          <cell r="E19">
            <v>0.35</v>
          </cell>
          <cell r="F19">
            <v>0</v>
          </cell>
          <cell r="G19">
            <v>0</v>
          </cell>
          <cell r="H19">
            <v>9.41</v>
          </cell>
          <cell r="J19">
            <v>7.62</v>
          </cell>
          <cell r="K19">
            <v>0</v>
          </cell>
          <cell r="L19">
            <v>0</v>
          </cell>
          <cell r="M19">
            <v>0.31</v>
          </cell>
          <cell r="N19">
            <v>0</v>
          </cell>
          <cell r="O19">
            <v>0</v>
          </cell>
          <cell r="P19">
            <v>7.93</v>
          </cell>
        </row>
        <row r="20">
          <cell r="A20">
            <v>36831</v>
          </cell>
          <cell r="B20">
            <v>9.06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9.06</v>
          </cell>
          <cell r="J20">
            <v>7.62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7.62</v>
          </cell>
        </row>
        <row r="21">
          <cell r="A21">
            <v>37561</v>
          </cell>
          <cell r="B21">
            <v>9.06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9.06</v>
          </cell>
          <cell r="J21">
            <v>7.62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7.62</v>
          </cell>
        </row>
        <row r="22">
          <cell r="A22">
            <v>37834</v>
          </cell>
          <cell r="B22">
            <v>9.06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9.06</v>
          </cell>
          <cell r="J22">
            <v>7.62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7.62</v>
          </cell>
        </row>
        <row r="23">
          <cell r="A23">
            <v>38200</v>
          </cell>
          <cell r="B23">
            <v>9.06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9.06</v>
          </cell>
          <cell r="J23">
            <v>7.62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7.62</v>
          </cell>
        </row>
        <row r="24">
          <cell r="A24">
            <v>38384</v>
          </cell>
          <cell r="B24">
            <v>9.06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9.06</v>
          </cell>
          <cell r="J24">
            <v>7.62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7.62</v>
          </cell>
        </row>
        <row r="25">
          <cell r="A25">
            <v>38473</v>
          </cell>
          <cell r="B25">
            <v>9.06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9.06</v>
          </cell>
          <cell r="J25">
            <v>7.62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7.62</v>
          </cell>
        </row>
        <row r="26">
          <cell r="A26">
            <v>39114</v>
          </cell>
          <cell r="B26">
            <v>9.06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9.06</v>
          </cell>
          <cell r="J26">
            <v>7.62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7.62</v>
          </cell>
        </row>
        <row r="27">
          <cell r="A27">
            <v>54789</v>
          </cell>
        </row>
      </sheetData>
      <sheetData sheetId="75" refreshError="1">
        <row r="9">
          <cell r="A9">
            <v>34881</v>
          </cell>
          <cell r="B9">
            <v>1.6199999999999999E-2</v>
          </cell>
          <cell r="C9">
            <v>2.2000000000000001E-3</v>
          </cell>
          <cell r="D9">
            <v>0.02</v>
          </cell>
          <cell r="E9">
            <v>3.1E-2</v>
          </cell>
          <cell r="F9">
            <v>6.9400000000000003E-2</v>
          </cell>
          <cell r="H9">
            <v>1.3000000000000001E-2</v>
          </cell>
          <cell r="I9">
            <v>2.2000000000000001E-3</v>
          </cell>
          <cell r="J9">
            <v>0.02</v>
          </cell>
          <cell r="K9">
            <v>3.1E-2</v>
          </cell>
          <cell r="L9">
            <v>6.6200000000000009E-2</v>
          </cell>
        </row>
        <row r="10">
          <cell r="A10">
            <v>35004</v>
          </cell>
          <cell r="B10">
            <v>1.6199999999999999E-2</v>
          </cell>
          <cell r="C10">
            <v>2.2000000000000001E-3</v>
          </cell>
          <cell r="D10">
            <v>0.02</v>
          </cell>
          <cell r="E10">
            <v>3.1E-2</v>
          </cell>
          <cell r="F10">
            <v>6.9400000000000003E-2</v>
          </cell>
          <cell r="H10">
            <v>1.3000000000000001E-2</v>
          </cell>
          <cell r="I10">
            <v>2.2000000000000001E-3</v>
          </cell>
          <cell r="J10">
            <v>0.02</v>
          </cell>
          <cell r="K10">
            <v>3.1E-2</v>
          </cell>
          <cell r="L10">
            <v>6.6200000000000009E-2</v>
          </cell>
        </row>
        <row r="11">
          <cell r="A11">
            <v>35096</v>
          </cell>
          <cell r="B11">
            <v>1.6199999999999999E-2</v>
          </cell>
          <cell r="C11">
            <v>2.2000000000000001E-3</v>
          </cell>
          <cell r="D11">
            <v>0.02</v>
          </cell>
          <cell r="E11">
            <v>0</v>
          </cell>
          <cell r="F11">
            <v>3.8400000000000004E-2</v>
          </cell>
          <cell r="H11">
            <v>1.3000000000000001E-2</v>
          </cell>
          <cell r="I11">
            <v>2.2000000000000001E-3</v>
          </cell>
          <cell r="J11">
            <v>0.02</v>
          </cell>
          <cell r="K11">
            <v>0</v>
          </cell>
          <cell r="L11">
            <v>3.5200000000000002E-2</v>
          </cell>
        </row>
        <row r="12">
          <cell r="A12">
            <v>35339</v>
          </cell>
          <cell r="B12">
            <v>1.6199999999999999E-2</v>
          </cell>
          <cell r="C12">
            <v>1.9E-3</v>
          </cell>
          <cell r="D12">
            <v>0.02</v>
          </cell>
          <cell r="E12">
            <v>2.2499999999999999E-2</v>
          </cell>
          <cell r="F12">
            <v>6.0599999999999994E-2</v>
          </cell>
          <cell r="H12">
            <v>1.3000000000000001E-2</v>
          </cell>
          <cell r="I12">
            <v>1.9E-3</v>
          </cell>
          <cell r="J12">
            <v>0.02</v>
          </cell>
          <cell r="K12">
            <v>2.2499999999999999E-2</v>
          </cell>
          <cell r="L12">
            <v>5.74E-2</v>
          </cell>
        </row>
        <row r="13">
          <cell r="A13">
            <v>35490</v>
          </cell>
          <cell r="B13">
            <v>8.8099999999999998E-2</v>
          </cell>
          <cell r="C13">
            <v>1.9E-3</v>
          </cell>
          <cell r="D13">
            <v>0.02</v>
          </cell>
          <cell r="E13">
            <v>2.2499999999999999E-2</v>
          </cell>
          <cell r="F13">
            <v>0.13250000000000001</v>
          </cell>
          <cell r="H13">
            <v>7.7600000000000002E-2</v>
          </cell>
          <cell r="I13">
            <v>1.9E-3</v>
          </cell>
          <cell r="J13">
            <v>0.02</v>
          </cell>
          <cell r="K13">
            <v>2.2499999999999999E-2</v>
          </cell>
          <cell r="L13">
            <v>0.122</v>
          </cell>
        </row>
        <row r="14">
          <cell r="A14">
            <v>35704</v>
          </cell>
          <cell r="B14">
            <v>8.8099999999999998E-2</v>
          </cell>
          <cell r="C14">
            <v>2.2000000000000001E-3</v>
          </cell>
          <cell r="D14">
            <v>0.02</v>
          </cell>
          <cell r="E14">
            <v>2.2499999999999999E-2</v>
          </cell>
          <cell r="F14">
            <v>0.1328</v>
          </cell>
          <cell r="H14">
            <v>7.7600000000000002E-2</v>
          </cell>
          <cell r="I14">
            <v>2.2000000000000001E-3</v>
          </cell>
          <cell r="J14">
            <v>0.02</v>
          </cell>
          <cell r="K14">
            <v>2.2499999999999999E-2</v>
          </cell>
          <cell r="L14">
            <v>0.12229999999999999</v>
          </cell>
        </row>
        <row r="15">
          <cell r="A15">
            <v>36281</v>
          </cell>
          <cell r="B15">
            <v>8.7999999999999995E-2</v>
          </cell>
          <cell r="C15">
            <v>2.2000000000000001E-3</v>
          </cell>
          <cell r="D15">
            <v>1.7999999999999999E-2</v>
          </cell>
          <cell r="E15">
            <v>2.2499999999999999E-2</v>
          </cell>
          <cell r="F15">
            <v>0.13069999999999998</v>
          </cell>
          <cell r="H15">
            <v>7.7600000000000002E-2</v>
          </cell>
          <cell r="I15">
            <v>2.2000000000000001E-3</v>
          </cell>
          <cell r="J15">
            <v>1.7999999999999999E-2</v>
          </cell>
          <cell r="K15">
            <v>2.2499999999999999E-2</v>
          </cell>
          <cell r="L15">
            <v>0.12029999999999999</v>
          </cell>
        </row>
        <row r="16">
          <cell r="A16">
            <v>36831</v>
          </cell>
          <cell r="B16">
            <v>8.7999999999999995E-2</v>
          </cell>
          <cell r="C16">
            <v>2.2000000000000001E-3</v>
          </cell>
          <cell r="D16">
            <v>1.6E-2</v>
          </cell>
          <cell r="E16">
            <v>2.2499999999999999E-2</v>
          </cell>
          <cell r="F16">
            <v>0.12869999999999998</v>
          </cell>
          <cell r="H16">
            <v>7.7600000000000002E-2</v>
          </cell>
          <cell r="I16">
            <v>2.2000000000000001E-3</v>
          </cell>
          <cell r="J16">
            <v>1.6E-2</v>
          </cell>
          <cell r="K16">
            <v>2.2499999999999999E-2</v>
          </cell>
          <cell r="L16">
            <v>0.11829999999999999</v>
          </cell>
        </row>
        <row r="17">
          <cell r="A17">
            <v>37043</v>
          </cell>
          <cell r="B17">
            <v>8.7999999999999995E-2</v>
          </cell>
          <cell r="C17">
            <v>2.2000000000000001E-3</v>
          </cell>
          <cell r="D17">
            <v>1.0999999999999999E-2</v>
          </cell>
          <cell r="E17">
            <v>2.2499999999999999E-2</v>
          </cell>
          <cell r="F17">
            <v>0.12369999999999998</v>
          </cell>
          <cell r="H17">
            <v>7.7600000000000002E-2</v>
          </cell>
          <cell r="I17">
            <v>2.2000000000000001E-3</v>
          </cell>
          <cell r="J17">
            <v>1.0999999999999999E-2</v>
          </cell>
          <cell r="K17">
            <v>2.2499999999999999E-2</v>
          </cell>
          <cell r="L17">
            <v>0.11329999999999998</v>
          </cell>
        </row>
        <row r="18">
          <cell r="A18">
            <v>37043</v>
          </cell>
          <cell r="B18">
            <v>8.7999999999999995E-2</v>
          </cell>
          <cell r="C18">
            <v>2.0999999999999999E-3</v>
          </cell>
          <cell r="D18">
            <v>8.8000000000000005E-3</v>
          </cell>
          <cell r="E18">
            <v>2.2499999999999999E-2</v>
          </cell>
          <cell r="F18">
            <v>0.12140000000000001</v>
          </cell>
          <cell r="H18">
            <v>7.7600000000000002E-2</v>
          </cell>
          <cell r="I18">
            <v>2.0999999999999999E-3</v>
          </cell>
          <cell r="J18">
            <v>8.8000000000000005E-3</v>
          </cell>
          <cell r="K18">
            <v>2.2499999999999999E-2</v>
          </cell>
          <cell r="L18">
            <v>0.11100000000000002</v>
          </cell>
        </row>
        <row r="19">
          <cell r="A19">
            <v>37834</v>
          </cell>
          <cell r="B19">
            <v>8.7999999999999995E-2</v>
          </cell>
          <cell r="C19">
            <v>2.0999999999999999E-3</v>
          </cell>
          <cell r="D19">
            <v>6.0000000000000001E-3</v>
          </cell>
          <cell r="E19">
            <v>2.2499999999999999E-2</v>
          </cell>
          <cell r="F19">
            <v>0.11860000000000001</v>
          </cell>
          <cell r="H19">
            <v>7.7600000000000002E-2</v>
          </cell>
          <cell r="I19">
            <v>2.0999999999999999E-3</v>
          </cell>
          <cell r="J19">
            <v>6.0000000000000001E-3</v>
          </cell>
          <cell r="K19">
            <v>2.2499999999999999E-2</v>
          </cell>
          <cell r="L19">
            <v>0.10820000000000002</v>
          </cell>
        </row>
        <row r="20">
          <cell r="A20">
            <v>38200</v>
          </cell>
          <cell r="B20">
            <v>8.7999999999999995E-2</v>
          </cell>
          <cell r="C20">
            <v>2.0999999999999999E-3</v>
          </cell>
          <cell r="D20">
            <v>0</v>
          </cell>
          <cell r="E20">
            <v>0</v>
          </cell>
          <cell r="F20">
            <v>9.01E-2</v>
          </cell>
          <cell r="H20">
            <v>7.7600000000000002E-2</v>
          </cell>
          <cell r="I20">
            <v>2.0999999999999999E-3</v>
          </cell>
          <cell r="J20">
            <v>0</v>
          </cell>
          <cell r="K20">
            <v>0</v>
          </cell>
          <cell r="L20">
            <v>7.9700000000000007E-2</v>
          </cell>
        </row>
        <row r="21">
          <cell r="A21">
            <v>38384</v>
          </cell>
          <cell r="B21">
            <v>8.7999999999999995E-2</v>
          </cell>
          <cell r="C21">
            <v>1.9E-3</v>
          </cell>
          <cell r="D21">
            <v>0</v>
          </cell>
          <cell r="E21">
            <v>0</v>
          </cell>
          <cell r="F21">
            <v>8.9899999999999994E-2</v>
          </cell>
          <cell r="H21">
            <v>7.7600000000000002E-2</v>
          </cell>
          <cell r="I21">
            <v>1.9E-3</v>
          </cell>
          <cell r="J21">
            <v>0</v>
          </cell>
          <cell r="K21">
            <v>0</v>
          </cell>
          <cell r="L21">
            <v>7.9500000000000001E-2</v>
          </cell>
        </row>
        <row r="22">
          <cell r="A22">
            <v>38473</v>
          </cell>
          <cell r="B22">
            <v>8.7999999999999995E-2</v>
          </cell>
          <cell r="C22">
            <v>1.9E-3</v>
          </cell>
          <cell r="D22">
            <v>0</v>
          </cell>
          <cell r="E22">
            <v>0</v>
          </cell>
          <cell r="F22">
            <v>8.9899999999999994E-2</v>
          </cell>
          <cell r="H22">
            <v>7.7600000000000002E-2</v>
          </cell>
          <cell r="I22">
            <v>1.9E-3</v>
          </cell>
          <cell r="J22">
            <v>0</v>
          </cell>
          <cell r="K22">
            <v>0</v>
          </cell>
          <cell r="L22">
            <v>7.9500000000000001E-2</v>
          </cell>
        </row>
        <row r="23">
          <cell r="A23">
            <v>38687</v>
          </cell>
          <cell r="B23">
            <v>8.7999999999999995E-2</v>
          </cell>
          <cell r="C23">
            <v>1.8E-3</v>
          </cell>
          <cell r="D23">
            <v>0</v>
          </cell>
          <cell r="E23">
            <v>0</v>
          </cell>
          <cell r="F23">
            <v>8.9799999999999991E-2</v>
          </cell>
          <cell r="H23">
            <v>7.7600000000000002E-2</v>
          </cell>
          <cell r="I23">
            <v>1.8E-3</v>
          </cell>
          <cell r="J23">
            <v>0</v>
          </cell>
          <cell r="K23">
            <v>0</v>
          </cell>
          <cell r="L23">
            <v>7.9399999999999998E-2</v>
          </cell>
        </row>
        <row r="24">
          <cell r="A24">
            <v>39114</v>
          </cell>
          <cell r="B24">
            <v>8.7999999999999995E-2</v>
          </cell>
          <cell r="C24">
            <v>1.6000000000000001E-3</v>
          </cell>
          <cell r="D24">
            <v>0</v>
          </cell>
          <cell r="E24">
            <v>0</v>
          </cell>
          <cell r="F24">
            <v>8.9599999999999999E-2</v>
          </cell>
          <cell r="H24">
            <v>7.7600000000000002E-2</v>
          </cell>
          <cell r="I24">
            <v>1.6000000000000001E-3</v>
          </cell>
          <cell r="J24">
            <v>0</v>
          </cell>
          <cell r="K24">
            <v>0</v>
          </cell>
          <cell r="L24">
            <v>7.9200000000000007E-2</v>
          </cell>
        </row>
        <row r="25">
          <cell r="A25">
            <v>54789</v>
          </cell>
        </row>
      </sheetData>
      <sheetData sheetId="76" refreshError="1">
        <row r="10">
          <cell r="A10">
            <v>35004</v>
          </cell>
          <cell r="B10">
            <v>2.0299999999999998</v>
          </cell>
          <cell r="C10">
            <v>2.4900000000000002E-2</v>
          </cell>
          <cell r="D10">
            <v>5.3E-3</v>
          </cell>
          <cell r="E10">
            <v>5.3E-3</v>
          </cell>
          <cell r="F10">
            <v>1.49E-2</v>
          </cell>
          <cell r="H10">
            <v>1.61</v>
          </cell>
          <cell r="I10">
            <v>2.3700000000000002E-2</v>
          </cell>
          <cell r="J10">
            <v>1.18E-2</v>
          </cell>
          <cell r="K10">
            <v>1.18E-2</v>
          </cell>
          <cell r="L10">
            <v>1.49E-2</v>
          </cell>
        </row>
        <row r="11">
          <cell r="A11">
            <v>35339</v>
          </cell>
          <cell r="B11">
            <v>2.0299999999999998</v>
          </cell>
          <cell r="C11">
            <v>2.4900000000000002E-2</v>
          </cell>
          <cell r="D11">
            <v>5.3E-3</v>
          </cell>
          <cell r="E11">
            <v>5.3E-3</v>
          </cell>
          <cell r="F11">
            <v>1.49E-2</v>
          </cell>
          <cell r="H11">
            <v>1.61</v>
          </cell>
          <cell r="I11">
            <v>2.3700000000000002E-2</v>
          </cell>
          <cell r="J11">
            <v>1.18E-2</v>
          </cell>
          <cell r="K11">
            <v>1.18E-2</v>
          </cell>
          <cell r="L11">
            <v>1.49E-2</v>
          </cell>
        </row>
        <row r="12">
          <cell r="A12">
            <v>35490</v>
          </cell>
          <cell r="B12">
            <v>2.02</v>
          </cell>
          <cell r="C12">
            <v>2.4799999999999999E-2</v>
          </cell>
          <cell r="D12">
            <v>5.3E-3</v>
          </cell>
          <cell r="E12">
            <v>5.3E-3</v>
          </cell>
          <cell r="F12">
            <v>1.49E-2</v>
          </cell>
          <cell r="H12">
            <v>1.17</v>
          </cell>
          <cell r="I12">
            <v>1.8700000000000001E-2</v>
          </cell>
          <cell r="J12">
            <v>1.0200000000000001E-2</v>
          </cell>
          <cell r="K12">
            <v>1.0200000000000001E-2</v>
          </cell>
          <cell r="L12">
            <v>1.49E-2</v>
          </cell>
        </row>
        <row r="13">
          <cell r="A13">
            <v>35704</v>
          </cell>
          <cell r="B13">
            <v>2.02</v>
          </cell>
          <cell r="C13">
            <v>2.4799999999999999E-2</v>
          </cell>
          <cell r="D13">
            <v>5.3E-3</v>
          </cell>
          <cell r="E13">
            <v>5.3E-3</v>
          </cell>
          <cell r="F13">
            <v>1.49E-2</v>
          </cell>
          <cell r="H13">
            <v>1.17</v>
          </cell>
          <cell r="I13">
            <v>1.8700000000000001E-2</v>
          </cell>
          <cell r="J13">
            <v>1.0200000000000001E-2</v>
          </cell>
          <cell r="K13">
            <v>1.0200000000000001E-2</v>
          </cell>
          <cell r="L13">
            <v>1.49E-2</v>
          </cell>
        </row>
        <row r="14">
          <cell r="A14">
            <v>36281</v>
          </cell>
          <cell r="B14">
            <v>2.02</v>
          </cell>
          <cell r="C14">
            <v>2.4799999999999999E-2</v>
          </cell>
          <cell r="D14">
            <v>5.3E-3</v>
          </cell>
          <cell r="E14">
            <v>5.3E-3</v>
          </cell>
          <cell r="F14">
            <v>1.49E-2</v>
          </cell>
          <cell r="H14">
            <v>1.17</v>
          </cell>
          <cell r="I14">
            <v>1.8700000000000001E-2</v>
          </cell>
          <cell r="J14">
            <v>1.0200000000000001E-2</v>
          </cell>
          <cell r="K14">
            <v>1.0200000000000001E-2</v>
          </cell>
          <cell r="L14">
            <v>1.49E-2</v>
          </cell>
        </row>
        <row r="15">
          <cell r="A15">
            <v>36831</v>
          </cell>
          <cell r="B15">
            <v>2.02</v>
          </cell>
          <cell r="C15">
            <v>2.4799999999999999E-2</v>
          </cell>
          <cell r="D15">
            <v>5.3E-3</v>
          </cell>
          <cell r="E15">
            <v>5.3E-3</v>
          </cell>
          <cell r="F15">
            <v>1.49E-2</v>
          </cell>
          <cell r="H15">
            <v>1.1499999999999999</v>
          </cell>
          <cell r="I15">
            <v>1.8499999999999999E-2</v>
          </cell>
          <cell r="J15">
            <v>1.0200000000000001E-2</v>
          </cell>
          <cell r="K15">
            <v>1.0200000000000001E-2</v>
          </cell>
          <cell r="L15">
            <v>1.49E-2</v>
          </cell>
        </row>
        <row r="16">
          <cell r="A16">
            <v>37561</v>
          </cell>
          <cell r="B16">
            <v>2.02</v>
          </cell>
          <cell r="C16">
            <v>2.4799999999999999E-2</v>
          </cell>
          <cell r="D16">
            <v>5.3E-3</v>
          </cell>
          <cell r="E16">
            <v>5.3E-3</v>
          </cell>
          <cell r="F16">
            <v>1.49E-2</v>
          </cell>
          <cell r="H16">
            <v>1.1499999999999999</v>
          </cell>
          <cell r="I16">
            <v>1.8499999999999999E-2</v>
          </cell>
          <cell r="J16">
            <v>1.0200000000000001E-2</v>
          </cell>
          <cell r="K16">
            <v>1.0200000000000001E-2</v>
          </cell>
          <cell r="L16">
            <v>1.49E-2</v>
          </cell>
        </row>
        <row r="17">
          <cell r="A17">
            <v>37834</v>
          </cell>
          <cell r="B17">
            <v>2.02</v>
          </cell>
          <cell r="C17">
            <v>2.4799999999999999E-2</v>
          </cell>
          <cell r="D17">
            <v>5.3E-3</v>
          </cell>
          <cell r="E17">
            <v>5.3E-3</v>
          </cell>
          <cell r="F17">
            <v>1.49E-2</v>
          </cell>
          <cell r="H17">
            <v>1.1499999999999999</v>
          </cell>
          <cell r="I17">
            <v>1.8499999999999999E-2</v>
          </cell>
          <cell r="J17">
            <v>1.0200000000000001E-2</v>
          </cell>
          <cell r="K17">
            <v>1.0200000000000001E-2</v>
          </cell>
          <cell r="L17">
            <v>1.49E-2</v>
          </cell>
        </row>
        <row r="18">
          <cell r="A18">
            <v>38200</v>
          </cell>
          <cell r="B18">
            <v>2.02</v>
          </cell>
          <cell r="C18">
            <v>2.4799999999999999E-2</v>
          </cell>
          <cell r="D18">
            <v>5.3E-3</v>
          </cell>
          <cell r="E18">
            <v>5.3E-3</v>
          </cell>
          <cell r="F18">
            <v>1.49E-2</v>
          </cell>
          <cell r="H18">
            <v>1.1499999999999999</v>
          </cell>
          <cell r="I18">
            <v>1.8499999999999999E-2</v>
          </cell>
          <cell r="J18">
            <v>1.0200000000000001E-2</v>
          </cell>
          <cell r="K18">
            <v>1.0200000000000001E-2</v>
          </cell>
          <cell r="L18">
            <v>1.49E-2</v>
          </cell>
        </row>
        <row r="19">
          <cell r="A19">
            <v>38384</v>
          </cell>
          <cell r="B19">
            <v>2.02</v>
          </cell>
          <cell r="C19">
            <v>2.4799999999999999E-2</v>
          </cell>
          <cell r="D19">
            <v>5.3E-3</v>
          </cell>
          <cell r="E19">
            <v>5.3E-3</v>
          </cell>
          <cell r="F19">
            <v>1.49E-2</v>
          </cell>
          <cell r="H19">
            <v>1.1499999999999999</v>
          </cell>
          <cell r="I19">
            <v>1.8499999999999999E-2</v>
          </cell>
          <cell r="J19">
            <v>1.0200000000000001E-2</v>
          </cell>
          <cell r="K19">
            <v>1.0200000000000001E-2</v>
          </cell>
          <cell r="L19">
            <v>1.49E-2</v>
          </cell>
        </row>
        <row r="20">
          <cell r="A20">
            <v>38473</v>
          </cell>
          <cell r="B20">
            <v>2.02</v>
          </cell>
          <cell r="C20">
            <v>2.4799999999999999E-2</v>
          </cell>
          <cell r="D20">
            <v>5.3E-3</v>
          </cell>
          <cell r="E20">
            <v>5.3E-3</v>
          </cell>
          <cell r="F20">
            <v>1.49E-2</v>
          </cell>
          <cell r="H20">
            <v>1.1499999999999999</v>
          </cell>
          <cell r="I20">
            <v>1.8499999999999999E-2</v>
          </cell>
          <cell r="J20">
            <v>1.0200000000000001E-2</v>
          </cell>
          <cell r="K20">
            <v>1.0200000000000001E-2</v>
          </cell>
          <cell r="L20">
            <v>1.49E-2</v>
          </cell>
        </row>
        <row r="21">
          <cell r="A21">
            <v>39114</v>
          </cell>
          <cell r="B21">
            <v>2.02</v>
          </cell>
          <cell r="C21">
            <v>2.4799999999999999E-2</v>
          </cell>
          <cell r="D21">
            <v>5.3E-3</v>
          </cell>
          <cell r="E21">
            <v>5.3E-3</v>
          </cell>
          <cell r="F21">
            <v>1.49E-2</v>
          </cell>
          <cell r="H21">
            <v>1.1499999999999999</v>
          </cell>
          <cell r="I21">
            <v>1.8499999999999999E-2</v>
          </cell>
          <cell r="J21">
            <v>1.0200000000000001E-2</v>
          </cell>
          <cell r="K21">
            <v>1.0200000000000001E-2</v>
          </cell>
          <cell r="L21">
            <v>1.49E-2</v>
          </cell>
        </row>
        <row r="22">
          <cell r="A22">
            <v>54789</v>
          </cell>
        </row>
      </sheetData>
      <sheetData sheetId="77" refreshError="1">
        <row r="10">
          <cell r="A10">
            <v>34213</v>
          </cell>
          <cell r="B10">
            <v>5.16E-2</v>
          </cell>
          <cell r="E10">
            <v>4.2800000000000005E-2</v>
          </cell>
        </row>
        <row r="11">
          <cell r="A11">
            <v>35490</v>
          </cell>
          <cell r="B11">
            <v>5.16E-2</v>
          </cell>
          <cell r="C11">
            <v>4.4299999999999999E-2</v>
          </cell>
          <cell r="E11">
            <v>4.2799999999999998E-2</v>
          </cell>
          <cell r="F11">
            <v>3.6900000000000002E-2</v>
          </cell>
        </row>
        <row r="12">
          <cell r="A12">
            <v>37561</v>
          </cell>
          <cell r="B12">
            <v>5.16E-2</v>
          </cell>
          <cell r="C12">
            <v>4.4299999999999999E-2</v>
          </cell>
          <cell r="E12">
            <v>4.2799999999999998E-2</v>
          </cell>
          <cell r="F12">
            <v>3.6900000000000002E-2</v>
          </cell>
        </row>
        <row r="13">
          <cell r="A13">
            <v>37834</v>
          </cell>
          <cell r="B13">
            <v>5.16E-2</v>
          </cell>
          <cell r="C13">
            <v>4.4299999999999999E-2</v>
          </cell>
          <cell r="E13">
            <v>4.2799999999999998E-2</v>
          </cell>
          <cell r="F13">
            <v>3.6900000000000002E-2</v>
          </cell>
        </row>
        <row r="14">
          <cell r="A14">
            <v>38200</v>
          </cell>
          <cell r="B14">
            <v>5.16E-2</v>
          </cell>
          <cell r="C14">
            <v>4.4299999999999999E-2</v>
          </cell>
          <cell r="E14">
            <v>4.2799999999999998E-2</v>
          </cell>
          <cell r="F14">
            <v>3.6900000000000002E-2</v>
          </cell>
        </row>
        <row r="15">
          <cell r="A15">
            <v>38384</v>
          </cell>
          <cell r="B15">
            <v>5.16E-2</v>
          </cell>
          <cell r="C15">
            <v>4.4299999999999999E-2</v>
          </cell>
          <cell r="E15">
            <v>4.2799999999999998E-2</v>
          </cell>
          <cell r="F15">
            <v>3.6900000000000002E-2</v>
          </cell>
        </row>
        <row r="16">
          <cell r="A16">
            <v>38473</v>
          </cell>
          <cell r="B16">
            <v>5.16E-2</v>
          </cell>
          <cell r="C16">
            <v>4.4299999999999999E-2</v>
          </cell>
          <cell r="E16">
            <v>4.2799999999999998E-2</v>
          </cell>
          <cell r="F16">
            <v>3.6900000000000002E-2</v>
          </cell>
        </row>
        <row r="17">
          <cell r="A17">
            <v>39114</v>
          </cell>
          <cell r="B17">
            <v>5.16E-2</v>
          </cell>
          <cell r="C17">
            <v>4.4299999999999999E-2</v>
          </cell>
          <cell r="E17">
            <v>4.2799999999999998E-2</v>
          </cell>
          <cell r="F17">
            <v>3.6900000000000002E-2</v>
          </cell>
        </row>
        <row r="18">
          <cell r="A18">
            <v>54789</v>
          </cell>
        </row>
      </sheetData>
      <sheetData sheetId="78" refreshError="1">
        <row r="9">
          <cell r="A9" t="str">
            <v>Effective</v>
          </cell>
          <cell r="B9" t="str">
            <v>Cash Out</v>
          </cell>
        </row>
        <row r="10">
          <cell r="A10">
            <v>34912</v>
          </cell>
        </row>
        <row r="11">
          <cell r="A11">
            <v>34943</v>
          </cell>
        </row>
        <row r="12">
          <cell r="A12">
            <v>34973</v>
          </cell>
          <cell r="B12">
            <v>1.6419999999999999</v>
          </cell>
        </row>
        <row r="13">
          <cell r="A13">
            <v>35004</v>
          </cell>
          <cell r="B13">
            <v>1.7897000000000001</v>
          </cell>
        </row>
        <row r="14">
          <cell r="A14">
            <v>35034</v>
          </cell>
          <cell r="B14">
            <v>2.2010000000000001</v>
          </cell>
        </row>
        <row r="15">
          <cell r="A15">
            <v>35065</v>
          </cell>
          <cell r="B15">
            <v>2.6886999999999999</v>
          </cell>
        </row>
        <row r="16">
          <cell r="A16">
            <v>35096</v>
          </cell>
          <cell r="B16">
            <v>3.5771999999999999</v>
          </cell>
        </row>
        <row r="17">
          <cell r="A17">
            <v>35125</v>
          </cell>
          <cell r="B17">
            <v>2.5855000000000001</v>
          </cell>
        </row>
        <row r="18">
          <cell r="A18">
            <v>35156</v>
          </cell>
          <cell r="B18">
            <v>2.3755000000000002</v>
          </cell>
        </row>
        <row r="19">
          <cell r="A19">
            <v>35186</v>
          </cell>
          <cell r="B19">
            <v>2.15</v>
          </cell>
        </row>
        <row r="20">
          <cell r="A20">
            <v>35217</v>
          </cell>
          <cell r="B20">
            <v>2.3054000000000001</v>
          </cell>
        </row>
        <row r="21">
          <cell r="A21">
            <v>35247</v>
          </cell>
          <cell r="B21">
            <v>2.5177</v>
          </cell>
        </row>
        <row r="22">
          <cell r="A22">
            <v>35278</v>
          </cell>
          <cell r="B22">
            <v>2.0493000000000001</v>
          </cell>
        </row>
        <row r="23">
          <cell r="A23">
            <v>35309</v>
          </cell>
          <cell r="B23">
            <v>1.7801</v>
          </cell>
        </row>
        <row r="24">
          <cell r="A24">
            <v>35339</v>
          </cell>
          <cell r="B24">
            <v>2.2141000000000002</v>
          </cell>
        </row>
        <row r="25">
          <cell r="A25">
            <v>35370</v>
          </cell>
          <cell r="B25">
            <v>2.7025000000000001</v>
          </cell>
        </row>
        <row r="26">
          <cell r="A26">
            <v>35400</v>
          </cell>
          <cell r="B26">
            <v>3.6999</v>
          </cell>
        </row>
        <row r="27">
          <cell r="A27">
            <v>35431</v>
          </cell>
          <cell r="B27">
            <v>3.5116000000000001</v>
          </cell>
        </row>
        <row r="28">
          <cell r="A28">
            <v>35462</v>
          </cell>
          <cell r="B28">
            <v>2.3454999999999999</v>
          </cell>
        </row>
        <row r="29">
          <cell r="A29">
            <v>35490</v>
          </cell>
          <cell r="B29">
            <v>1.8333999999999999</v>
          </cell>
        </row>
        <row r="30">
          <cell r="A30">
            <v>35521</v>
          </cell>
          <cell r="B30">
            <v>1.9518</v>
          </cell>
        </row>
        <row r="31">
          <cell r="A31">
            <v>35551</v>
          </cell>
          <cell r="B31">
            <v>2.1631999999999998</v>
          </cell>
        </row>
        <row r="32">
          <cell r="A32">
            <v>35582</v>
          </cell>
          <cell r="B32">
            <v>2.1663000000000001</v>
          </cell>
        </row>
        <row r="33">
          <cell r="A33">
            <v>35612</v>
          </cell>
          <cell r="B33">
            <v>2.1326000000000001</v>
          </cell>
        </row>
        <row r="34">
          <cell r="A34">
            <v>35643</v>
          </cell>
          <cell r="B34">
            <v>2.3487</v>
          </cell>
        </row>
        <row r="35">
          <cell r="A35">
            <v>35674</v>
          </cell>
          <cell r="B35">
            <v>2.7269999999999999</v>
          </cell>
        </row>
        <row r="36">
          <cell r="A36">
            <v>35704</v>
          </cell>
          <cell r="B36">
            <v>2.9215</v>
          </cell>
        </row>
        <row r="37">
          <cell r="A37">
            <v>35735</v>
          </cell>
          <cell r="B37">
            <v>3.1263000000000001</v>
          </cell>
        </row>
        <row r="38">
          <cell r="A38">
            <v>35765</v>
          </cell>
          <cell r="B38">
            <v>2.3241999999999998</v>
          </cell>
        </row>
        <row r="39">
          <cell r="A39">
            <v>35796</v>
          </cell>
          <cell r="B39">
            <v>2.0831</v>
          </cell>
        </row>
        <row r="40">
          <cell r="A40">
            <v>35827</v>
          </cell>
          <cell r="B40">
            <v>2.1312000000000002</v>
          </cell>
        </row>
        <row r="41">
          <cell r="A41">
            <v>35855</v>
          </cell>
          <cell r="B41">
            <v>2.1817000000000002</v>
          </cell>
        </row>
        <row r="42">
          <cell r="A42">
            <v>35886</v>
          </cell>
          <cell r="B42">
            <v>2.4077999999999999</v>
          </cell>
        </row>
        <row r="43">
          <cell r="A43">
            <v>35916</v>
          </cell>
          <cell r="B43">
            <v>2.1581999999999999</v>
          </cell>
        </row>
        <row r="44">
          <cell r="A44">
            <v>35947</v>
          </cell>
          <cell r="B44">
            <v>2.0954000000000002</v>
          </cell>
        </row>
        <row r="45">
          <cell r="A45">
            <v>35977</v>
          </cell>
          <cell r="B45">
            <v>2.2130999999999998</v>
          </cell>
        </row>
        <row r="46">
          <cell r="A46">
            <v>36008</v>
          </cell>
          <cell r="B46">
            <v>1.8603000000000001</v>
          </cell>
        </row>
        <row r="47">
          <cell r="A47">
            <v>36039</v>
          </cell>
          <cell r="B47">
            <v>1.8957999999999999</v>
          </cell>
        </row>
        <row r="48">
          <cell r="A48">
            <v>36069</v>
          </cell>
          <cell r="B48">
            <v>1.9327000000000001</v>
          </cell>
        </row>
      </sheetData>
      <sheetData sheetId="79" refreshError="1"/>
      <sheetData sheetId="80" refreshError="1"/>
      <sheetData sheetId="81" refreshError="1"/>
      <sheetData sheetId="82" refreshError="1"/>
      <sheetData sheetId="83" refreshError="1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1 of 5</v>
          </cell>
        </row>
        <row r="3">
          <cell r="A3" t="str">
            <v>Firm Sales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G-1</v>
          </cell>
        </row>
        <row r="10">
          <cell r="A10">
            <v>2</v>
          </cell>
        </row>
        <row r="11">
          <cell r="A11">
            <v>3</v>
          </cell>
          <cell r="C11" t="str">
            <v>Commodity Charge (Base Rate per Case No. 99-070):</v>
          </cell>
        </row>
        <row r="12">
          <cell r="A12">
            <v>4</v>
          </cell>
          <cell r="C12" t="str">
            <v xml:space="preserve">  First</v>
          </cell>
          <cell r="D12">
            <v>300</v>
          </cell>
          <cell r="E12" t="str">
            <v>Mcf</v>
          </cell>
          <cell r="H12">
            <v>1.19</v>
          </cell>
          <cell r="J12">
            <v>1.19</v>
          </cell>
          <cell r="L12">
            <v>0</v>
          </cell>
        </row>
        <row r="13">
          <cell r="A13">
            <v>5</v>
          </cell>
          <cell r="C13" t="str">
            <v xml:space="preserve">  Next</v>
          </cell>
          <cell r="D13">
            <v>14700</v>
          </cell>
          <cell r="E13" t="str">
            <v>Mcf</v>
          </cell>
          <cell r="H13">
            <v>0.65900000000000003</v>
          </cell>
          <cell r="J13">
            <v>0.65900000000000003</v>
          </cell>
          <cell r="L13">
            <v>0</v>
          </cell>
        </row>
        <row r="14">
          <cell r="A14">
            <v>6</v>
          </cell>
          <cell r="C14" t="str">
            <v xml:space="preserve">  Over</v>
          </cell>
          <cell r="D14">
            <v>15000</v>
          </cell>
          <cell r="E14" t="str">
            <v>Mcf</v>
          </cell>
          <cell r="H14">
            <v>0.43</v>
          </cell>
          <cell r="J14">
            <v>0.43</v>
          </cell>
          <cell r="L14">
            <v>0</v>
          </cell>
        </row>
        <row r="15">
          <cell r="A15">
            <v>7</v>
          </cell>
        </row>
        <row r="16">
          <cell r="A16">
            <v>8</v>
          </cell>
          <cell r="C16" t="str">
            <v>Gas Cost Adjustment Components</v>
          </cell>
        </row>
        <row r="17">
          <cell r="A17">
            <v>9</v>
          </cell>
          <cell r="C17" t="str">
            <v xml:space="preserve">  EGC (Expected Gas Cost):</v>
          </cell>
        </row>
        <row r="18">
          <cell r="A18">
            <v>10</v>
          </cell>
          <cell r="C18" t="str">
            <v xml:space="preserve">    Commodity</v>
          </cell>
          <cell r="H18">
            <v>8.0540000000000003</v>
          </cell>
          <cell r="J18">
            <v>7.4814999999999996</v>
          </cell>
          <cell r="L18">
            <v>-0.57250000000000068</v>
          </cell>
        </row>
        <row r="19">
          <cell r="A19">
            <v>11</v>
          </cell>
          <cell r="C19" t="str">
            <v xml:space="preserve">    Demand</v>
          </cell>
          <cell r="H19">
            <v>1.0571999999999999</v>
          </cell>
          <cell r="J19">
            <v>1.0571999999999999</v>
          </cell>
          <cell r="L19">
            <v>0</v>
          </cell>
        </row>
        <row r="20">
          <cell r="A20">
            <v>12</v>
          </cell>
          <cell r="C20" t="str">
            <v xml:space="preserve">    Take-Or-Pay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C21" t="str">
            <v xml:space="preserve">    Transition Costs</v>
          </cell>
          <cell r="H21">
            <v>0</v>
          </cell>
          <cell r="J21">
            <v>0</v>
          </cell>
          <cell r="L21">
            <v>0</v>
          </cell>
        </row>
        <row r="22">
          <cell r="A22">
            <v>14</v>
          </cell>
          <cell r="C22" t="str">
            <v xml:space="preserve">  Total EGC</v>
          </cell>
          <cell r="H22">
            <v>9.1112000000000002</v>
          </cell>
          <cell r="J22">
            <v>8.5386999999999986</v>
          </cell>
          <cell r="L22">
            <v>-0.57250000000000156</v>
          </cell>
        </row>
        <row r="23">
          <cell r="A23">
            <v>15</v>
          </cell>
          <cell r="C23" t="str">
            <v xml:space="preserve">  Less: BCOG (Base Cost of Gas)</v>
          </cell>
          <cell r="H23">
            <v>0</v>
          </cell>
          <cell r="J23">
            <v>0</v>
          </cell>
          <cell r="L23">
            <v>0</v>
          </cell>
        </row>
        <row r="24">
          <cell r="A24">
            <v>16</v>
          </cell>
          <cell r="C24" t="str">
            <v xml:space="preserve">  CF (Correction Factor)</v>
          </cell>
          <cell r="H24">
            <v>-0.30880000000000002</v>
          </cell>
          <cell r="J24">
            <v>5.5100000000000003E-2</v>
          </cell>
          <cell r="L24">
            <v>0.3639</v>
          </cell>
        </row>
        <row r="25">
          <cell r="A25">
            <v>17</v>
          </cell>
          <cell r="C25" t="str">
            <v xml:space="preserve">  RF (Refund Adjustment)</v>
          </cell>
          <cell r="H25">
            <v>-5.5399999999999998E-2</v>
          </cell>
          <cell r="J25">
            <v>-5.5399999999999998E-2</v>
          </cell>
          <cell r="L25">
            <v>0</v>
          </cell>
        </row>
        <row r="26">
          <cell r="A26">
            <v>18</v>
          </cell>
          <cell r="C26" t="str">
            <v xml:space="preserve">  PBRRF (Performance Based Rate Recovery Factor)</v>
          </cell>
          <cell r="H26">
            <v>3.9899999999999998E-2</v>
          </cell>
          <cell r="J26">
            <v>5.0099999999999999E-2</v>
          </cell>
          <cell r="L26">
            <v>1.0200000000000001E-2</v>
          </cell>
        </row>
        <row r="27">
          <cell r="A27">
            <v>19</v>
          </cell>
          <cell r="C27" t="str">
            <v xml:space="preserve">  GCA (Gas Cost Adjustment)</v>
          </cell>
          <cell r="H27">
            <v>8.7868999999999993</v>
          </cell>
          <cell r="J27">
            <v>8.588499999999998</v>
          </cell>
          <cell r="L27">
            <v>-0.19840000000000124</v>
          </cell>
        </row>
        <row r="28">
          <cell r="A28">
            <v>20</v>
          </cell>
          <cell r="C28" t="str">
            <v xml:space="preserve">  Total Billing Cost of Gas</v>
          </cell>
          <cell r="H28">
            <v>8.7868999999999993</v>
          </cell>
          <cell r="J28">
            <v>8.588499999999998</v>
          </cell>
          <cell r="L28">
            <v>-0.19840000000000124</v>
          </cell>
        </row>
        <row r="29">
          <cell r="A29">
            <v>21</v>
          </cell>
        </row>
        <row r="30">
          <cell r="A30">
            <v>22</v>
          </cell>
          <cell r="C30" t="str">
            <v>Commodity Charge (GCA included):</v>
          </cell>
        </row>
        <row r="31">
          <cell r="A31">
            <v>23</v>
          </cell>
          <cell r="C31" t="str">
            <v xml:space="preserve">  First</v>
          </cell>
          <cell r="D31">
            <v>300</v>
          </cell>
          <cell r="E31" t="str">
            <v>Mcf</v>
          </cell>
          <cell r="H31">
            <v>9.9768999999999988</v>
          </cell>
          <cell r="J31">
            <v>9.7784999999999975</v>
          </cell>
          <cell r="L31">
            <v>-0.19840000000000124</v>
          </cell>
        </row>
        <row r="32">
          <cell r="A32">
            <v>24</v>
          </cell>
          <cell r="C32" t="str">
            <v xml:space="preserve">  Next</v>
          </cell>
          <cell r="D32">
            <v>14700</v>
          </cell>
          <cell r="E32" t="str">
            <v>Mcf</v>
          </cell>
          <cell r="H32">
            <v>9.4459</v>
          </cell>
          <cell r="J32">
            <v>9.2474999999999987</v>
          </cell>
          <cell r="L32">
            <v>-0.19840000000000124</v>
          </cell>
        </row>
        <row r="33">
          <cell r="A33">
            <v>25</v>
          </cell>
          <cell r="C33" t="str">
            <v xml:space="preserve">  Over</v>
          </cell>
          <cell r="D33">
            <v>15000</v>
          </cell>
          <cell r="E33" t="str">
            <v>Mcf</v>
          </cell>
          <cell r="H33">
            <v>9.216899999999999</v>
          </cell>
          <cell r="J33">
            <v>9.0184999999999977</v>
          </cell>
          <cell r="L33">
            <v>-0.19840000000000124</v>
          </cell>
        </row>
        <row r="34">
          <cell r="A34">
            <v>26</v>
          </cell>
        </row>
        <row r="35">
          <cell r="A35">
            <v>27</v>
          </cell>
          <cell r="C35" t="str">
            <v>HLF (High Load Factor)</v>
          </cell>
        </row>
        <row r="36">
          <cell r="A36">
            <v>28</v>
          </cell>
        </row>
        <row r="37">
          <cell r="A37">
            <v>29</v>
          </cell>
          <cell r="C37" t="str">
            <v>Commodity Charge (Base Rate per Case No. 99-070):</v>
          </cell>
        </row>
        <row r="38">
          <cell r="A38">
            <v>30</v>
          </cell>
          <cell r="C38" t="str">
            <v xml:space="preserve">  First</v>
          </cell>
          <cell r="D38">
            <v>300</v>
          </cell>
          <cell r="E38" t="str">
            <v>Mcf</v>
          </cell>
          <cell r="H38">
            <v>1.19</v>
          </cell>
          <cell r="J38">
            <v>1.19</v>
          </cell>
          <cell r="L38">
            <v>0</v>
          </cell>
        </row>
        <row r="39">
          <cell r="A39">
            <v>31</v>
          </cell>
          <cell r="C39" t="str">
            <v xml:space="preserve">  Next</v>
          </cell>
          <cell r="D39">
            <v>14700</v>
          </cell>
          <cell r="E39" t="str">
            <v>Mcf</v>
          </cell>
          <cell r="H39">
            <v>0.65900000000000003</v>
          </cell>
          <cell r="J39">
            <v>0.65900000000000003</v>
          </cell>
          <cell r="L39">
            <v>0</v>
          </cell>
        </row>
        <row r="40">
          <cell r="A40">
            <v>32</v>
          </cell>
          <cell r="C40" t="str">
            <v xml:space="preserve">  Over</v>
          </cell>
          <cell r="D40">
            <v>15000</v>
          </cell>
          <cell r="E40" t="str">
            <v>Mcf</v>
          </cell>
          <cell r="H40">
            <v>0.43</v>
          </cell>
          <cell r="J40">
            <v>0.43</v>
          </cell>
          <cell r="L40">
            <v>0</v>
          </cell>
        </row>
        <row r="41">
          <cell r="A41">
            <v>33</v>
          </cell>
        </row>
        <row r="42">
          <cell r="A42">
            <v>34</v>
          </cell>
          <cell r="C42" t="str">
            <v>Gas Cost Adjustment Components</v>
          </cell>
        </row>
        <row r="43">
          <cell r="A43">
            <v>35</v>
          </cell>
          <cell r="C43" t="str">
            <v xml:space="preserve">  EGC (Expected Gas Cost):</v>
          </cell>
        </row>
        <row r="44">
          <cell r="A44">
            <v>36</v>
          </cell>
          <cell r="C44" t="str">
            <v xml:space="preserve">    Commodity</v>
          </cell>
          <cell r="H44">
            <v>8.0540000000000003</v>
          </cell>
          <cell r="J44">
            <v>7.4814999999999996</v>
          </cell>
          <cell r="L44">
            <v>-0.57250000000000068</v>
          </cell>
        </row>
        <row r="45">
          <cell r="A45">
            <v>37</v>
          </cell>
          <cell r="C45" t="str">
            <v xml:space="preserve">    Demand</v>
          </cell>
          <cell r="H45">
            <v>0.18390000000000001</v>
          </cell>
          <cell r="J45">
            <v>0.18390000000000001</v>
          </cell>
          <cell r="L45">
            <v>0</v>
          </cell>
        </row>
        <row r="46">
          <cell r="A46">
            <v>38</v>
          </cell>
          <cell r="C46" t="str">
            <v xml:space="preserve">    Take-Or-Pay</v>
          </cell>
          <cell r="H46">
            <v>0</v>
          </cell>
          <cell r="J46">
            <v>0</v>
          </cell>
          <cell r="L46">
            <v>0</v>
          </cell>
        </row>
        <row r="47">
          <cell r="A47">
            <v>39</v>
          </cell>
          <cell r="C47" t="str">
            <v xml:space="preserve">    Transition Costs</v>
          </cell>
          <cell r="H47">
            <v>0</v>
          </cell>
          <cell r="J47">
            <v>0</v>
          </cell>
          <cell r="L47">
            <v>0</v>
          </cell>
        </row>
        <row r="48">
          <cell r="A48">
            <v>40</v>
          </cell>
          <cell r="C48" t="str">
            <v xml:space="preserve">  Total EGC</v>
          </cell>
          <cell r="H48">
            <v>8.2378999999999998</v>
          </cell>
          <cell r="J48">
            <v>7.6654</v>
          </cell>
          <cell r="L48">
            <v>-0.57249999999999979</v>
          </cell>
        </row>
        <row r="49">
          <cell r="A49">
            <v>41</v>
          </cell>
          <cell r="C49" t="str">
            <v xml:space="preserve">  Less: BCOG (Base Cost of Gas)</v>
          </cell>
          <cell r="H49">
            <v>0</v>
          </cell>
          <cell r="J49">
            <v>0</v>
          </cell>
          <cell r="L49">
            <v>0</v>
          </cell>
        </row>
        <row r="50">
          <cell r="A50">
            <v>42</v>
          </cell>
          <cell r="C50" t="str">
            <v xml:space="preserve">  CF (Correction Factor)</v>
          </cell>
          <cell r="H50">
            <v>-0.30880000000000002</v>
          </cell>
          <cell r="J50">
            <v>5.5100000000000003E-2</v>
          </cell>
          <cell r="L50">
            <v>0.3639</v>
          </cell>
        </row>
        <row r="51">
          <cell r="A51">
            <v>43</v>
          </cell>
          <cell r="C51" t="str">
            <v xml:space="preserve">  RF (Refund Adjustment)</v>
          </cell>
          <cell r="H51">
            <v>-5.5399999999999998E-2</v>
          </cell>
          <cell r="J51">
            <v>-5.5399999999999998E-2</v>
          </cell>
          <cell r="L51">
            <v>0</v>
          </cell>
        </row>
        <row r="52">
          <cell r="A52">
            <v>44</v>
          </cell>
          <cell r="C52" t="str">
            <v xml:space="preserve">  PBRRF (Performance Based Rate Recovery Factor)</v>
          </cell>
          <cell r="H52">
            <v>3.9899999999999998E-2</v>
          </cell>
          <cell r="J52">
            <v>5.0099999999999999E-2</v>
          </cell>
          <cell r="L52">
            <v>1.0200000000000001E-2</v>
          </cell>
        </row>
        <row r="53">
          <cell r="A53">
            <v>45</v>
          </cell>
          <cell r="C53" t="str">
            <v xml:space="preserve">  GCA (Gas Cost Adjustment)</v>
          </cell>
          <cell r="H53">
            <v>7.9136000000000006</v>
          </cell>
          <cell r="J53">
            <v>7.7152000000000003</v>
          </cell>
          <cell r="L53">
            <v>-0.19840000000000035</v>
          </cell>
        </row>
        <row r="54">
          <cell r="A54">
            <v>46</v>
          </cell>
          <cell r="C54" t="str">
            <v xml:space="preserve">  Total Cost of Gas to Bill (excludes MDQ Demand)</v>
          </cell>
          <cell r="H54">
            <v>7.9136000000000006</v>
          </cell>
          <cell r="J54">
            <v>7.7152000000000003</v>
          </cell>
          <cell r="L54">
            <v>-0.19840000000000035</v>
          </cell>
        </row>
        <row r="55">
          <cell r="A55">
            <v>47</v>
          </cell>
        </row>
        <row r="56">
          <cell r="A56">
            <v>48</v>
          </cell>
          <cell r="C56" t="str">
            <v>Commodity Charge (GCA included):</v>
          </cell>
        </row>
        <row r="57">
          <cell r="A57">
            <v>49</v>
          </cell>
          <cell r="C57" t="str">
            <v xml:space="preserve">  First</v>
          </cell>
          <cell r="D57">
            <v>300</v>
          </cell>
          <cell r="E57" t="str">
            <v>Mcf</v>
          </cell>
          <cell r="H57">
            <v>9.1036000000000001</v>
          </cell>
          <cell r="J57">
            <v>8.9052000000000007</v>
          </cell>
          <cell r="L57">
            <v>-0.19839999999999947</v>
          </cell>
        </row>
        <row r="58">
          <cell r="A58">
            <v>50</v>
          </cell>
          <cell r="C58" t="str">
            <v xml:space="preserve">  Next</v>
          </cell>
          <cell r="D58">
            <v>14700</v>
          </cell>
          <cell r="E58" t="str">
            <v>Mcf</v>
          </cell>
          <cell r="H58">
            <v>8.5726000000000013</v>
          </cell>
          <cell r="J58">
            <v>8.3742000000000001</v>
          </cell>
          <cell r="L58">
            <v>-0.19840000000000124</v>
          </cell>
        </row>
        <row r="59">
          <cell r="A59">
            <v>51</v>
          </cell>
          <cell r="C59" t="str">
            <v xml:space="preserve">  Over</v>
          </cell>
          <cell r="D59">
            <v>15000</v>
          </cell>
          <cell r="E59" t="str">
            <v>Mcf</v>
          </cell>
          <cell r="H59">
            <v>8.3436000000000003</v>
          </cell>
          <cell r="J59">
            <v>8.1452000000000009</v>
          </cell>
          <cell r="L59">
            <v>-0.19839999999999947</v>
          </cell>
        </row>
        <row r="60">
          <cell r="A60">
            <v>52</v>
          </cell>
        </row>
        <row r="61">
          <cell r="A61">
            <v>53</v>
          </cell>
          <cell r="C61" t="str">
            <v>HLF Demand</v>
          </cell>
        </row>
        <row r="62">
          <cell r="A62">
            <v>54</v>
          </cell>
          <cell r="C62" t="str">
            <v xml:space="preserve">  Contract Demand Factor</v>
          </cell>
          <cell r="H62">
            <v>4.5575999999999999</v>
          </cell>
          <cell r="J62">
            <v>4.5575999999999999</v>
          </cell>
          <cell r="L62">
            <v>0</v>
          </cell>
        </row>
      </sheetData>
      <sheetData sheetId="84" refreshError="1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2 of 5</v>
          </cell>
        </row>
        <row r="3">
          <cell r="A3" t="str">
            <v>Interruptible Sales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G-2</v>
          </cell>
        </row>
        <row r="10">
          <cell r="A10">
            <v>2</v>
          </cell>
        </row>
        <row r="11">
          <cell r="A11">
            <v>3</v>
          </cell>
          <cell r="C11" t="str">
            <v>Commodity Charge (Base Rate per Case No. 99-070):</v>
          </cell>
        </row>
        <row r="12">
          <cell r="A12">
            <v>4</v>
          </cell>
          <cell r="C12" t="str">
            <v xml:space="preserve">  First</v>
          </cell>
          <cell r="D12">
            <v>15000</v>
          </cell>
          <cell r="E12" t="str">
            <v>Mcf</v>
          </cell>
          <cell r="H12">
            <v>0.53</v>
          </cell>
          <cell r="J12">
            <v>0.53</v>
          </cell>
          <cell r="L12">
            <v>0</v>
          </cell>
        </row>
        <row r="13">
          <cell r="A13">
            <v>5</v>
          </cell>
          <cell r="C13" t="str">
            <v xml:space="preserve">  Over</v>
          </cell>
          <cell r="D13">
            <v>15000</v>
          </cell>
          <cell r="E13" t="str">
            <v>Mcf</v>
          </cell>
          <cell r="H13">
            <v>0.35909999999999997</v>
          </cell>
          <cell r="J13">
            <v>0.35909999999999997</v>
          </cell>
          <cell r="L13">
            <v>0</v>
          </cell>
        </row>
        <row r="14">
          <cell r="A14">
            <v>6</v>
          </cell>
        </row>
        <row r="15">
          <cell r="A15">
            <v>7</v>
          </cell>
          <cell r="C15" t="str">
            <v>Gas Cost Adjustment Components</v>
          </cell>
        </row>
        <row r="16">
          <cell r="A16">
            <v>8</v>
          </cell>
          <cell r="C16" t="str">
            <v xml:space="preserve">  Expected Gas Cost (EGC):</v>
          </cell>
        </row>
        <row r="17">
          <cell r="A17">
            <v>9</v>
          </cell>
          <cell r="C17" t="str">
            <v xml:space="preserve">    Commodity</v>
          </cell>
          <cell r="H17">
            <v>8.0540000000000003</v>
          </cell>
          <cell r="J17">
            <v>7.4814999999999996</v>
          </cell>
          <cell r="L17">
            <v>-0.57250000000000068</v>
          </cell>
        </row>
        <row r="18">
          <cell r="A18">
            <v>10</v>
          </cell>
          <cell r="C18" t="str">
            <v xml:space="preserve">    Demand</v>
          </cell>
          <cell r="H18">
            <v>0.18390000000000001</v>
          </cell>
          <cell r="J18">
            <v>0.18390000000000001</v>
          </cell>
          <cell r="L18">
            <v>0</v>
          </cell>
        </row>
        <row r="19">
          <cell r="A19">
            <v>11</v>
          </cell>
          <cell r="C19" t="str">
            <v xml:space="preserve">    Take-Or-Pay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C20" t="str">
            <v xml:space="preserve">    Transition Costs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C21" t="str">
            <v xml:space="preserve">  Total EGC</v>
          </cell>
          <cell r="H21">
            <v>8.2378999999999998</v>
          </cell>
          <cell r="J21">
            <v>7.6654</v>
          </cell>
          <cell r="L21">
            <v>-0.57249999999999979</v>
          </cell>
        </row>
        <row r="22">
          <cell r="A22">
            <v>14</v>
          </cell>
          <cell r="C22" t="str">
            <v xml:space="preserve">  Less: Base Cost of Gas (BCOG)</v>
          </cell>
          <cell r="H22">
            <v>0</v>
          </cell>
          <cell r="J22">
            <v>0</v>
          </cell>
          <cell r="L22">
            <v>0</v>
          </cell>
        </row>
        <row r="23">
          <cell r="A23">
            <v>15</v>
          </cell>
          <cell r="C23" t="str">
            <v xml:space="preserve">  Correction Factor  (CF)</v>
          </cell>
          <cell r="H23">
            <v>-0.30880000000000002</v>
          </cell>
          <cell r="J23">
            <v>5.5100000000000003E-2</v>
          </cell>
          <cell r="L23">
            <v>0.3639</v>
          </cell>
        </row>
        <row r="24">
          <cell r="A24">
            <v>16</v>
          </cell>
          <cell r="C24" t="str">
            <v xml:space="preserve">  Refund Adjustment (RF)</v>
          </cell>
          <cell r="H24">
            <v>-5.5399999999999998E-2</v>
          </cell>
          <cell r="J24">
            <v>-5.5399999999999998E-2</v>
          </cell>
          <cell r="L24">
            <v>0</v>
          </cell>
        </row>
        <row r="25">
          <cell r="A25">
            <v>17</v>
          </cell>
          <cell r="C25" t="str">
            <v xml:space="preserve">  Performance Based Rate Recovery Factor (PBRRF)</v>
          </cell>
          <cell r="H25">
            <v>3.9899999999999998E-2</v>
          </cell>
          <cell r="J25">
            <v>5.0099999999999999E-2</v>
          </cell>
          <cell r="L25">
            <v>1.0200000000000001E-2</v>
          </cell>
        </row>
        <row r="26">
          <cell r="A26">
            <v>18</v>
          </cell>
          <cell r="C26" t="str">
            <v xml:space="preserve">  Gas Cost Adjustment (GCA)</v>
          </cell>
          <cell r="H26">
            <v>7.9136000000000006</v>
          </cell>
          <cell r="J26">
            <v>7.7152000000000003</v>
          </cell>
          <cell r="L26">
            <v>-0.19840000000000035</v>
          </cell>
        </row>
        <row r="27">
          <cell r="A27">
            <v>19</v>
          </cell>
          <cell r="C27" t="str">
            <v xml:space="preserve">  Total Cost of Gas to Bill</v>
          </cell>
          <cell r="H27">
            <v>7.9136000000000006</v>
          </cell>
          <cell r="J27">
            <v>7.7152000000000003</v>
          </cell>
          <cell r="L27">
            <v>-0.19840000000000035</v>
          </cell>
        </row>
        <row r="28">
          <cell r="A28">
            <v>20</v>
          </cell>
        </row>
        <row r="29">
          <cell r="A29">
            <v>21</v>
          </cell>
          <cell r="C29" t="str">
            <v>Commodity Charge (GCA included):</v>
          </cell>
        </row>
        <row r="30">
          <cell r="A30">
            <v>22</v>
          </cell>
          <cell r="C30" t="str">
            <v xml:space="preserve">  First</v>
          </cell>
          <cell r="D30">
            <v>15000</v>
          </cell>
          <cell r="E30" t="str">
            <v>Mcf</v>
          </cell>
          <cell r="H30">
            <v>8.4436</v>
          </cell>
          <cell r="J30">
            <v>8.2452000000000005</v>
          </cell>
          <cell r="L30">
            <v>-0.19839999999999947</v>
          </cell>
        </row>
        <row r="31">
          <cell r="A31">
            <v>23</v>
          </cell>
          <cell r="C31" t="str">
            <v xml:space="preserve">  Over</v>
          </cell>
          <cell r="D31">
            <v>15000</v>
          </cell>
          <cell r="E31" t="str">
            <v>Mcf</v>
          </cell>
          <cell r="H31">
            <v>8.2727000000000004</v>
          </cell>
          <cell r="J31">
            <v>8.0743000000000009</v>
          </cell>
          <cell r="L31">
            <v>-0.19839999999999947</v>
          </cell>
        </row>
        <row r="32">
          <cell r="A32">
            <v>24</v>
          </cell>
        </row>
        <row r="33">
          <cell r="A33">
            <v>25</v>
          </cell>
        </row>
      </sheetData>
      <sheetData sheetId="85" refreshError="1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3 of 5</v>
          </cell>
        </row>
        <row r="3">
          <cell r="A3" t="str">
            <v>Firm Transportation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T-2 \ G-1</v>
          </cell>
        </row>
        <row r="10">
          <cell r="A10">
            <v>2</v>
          </cell>
        </row>
        <row r="11">
          <cell r="A11">
            <v>3</v>
          </cell>
          <cell r="C11" t="str">
            <v/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300</v>
          </cell>
          <cell r="F13" t="str">
            <v>Mcf</v>
          </cell>
          <cell r="H13">
            <v>1.19</v>
          </cell>
          <cell r="J13">
            <v>1.19</v>
          </cell>
          <cell r="L13">
            <v>0</v>
          </cell>
        </row>
        <row r="14">
          <cell r="A14">
            <v>6</v>
          </cell>
          <cell r="D14" t="str">
            <v xml:space="preserve">  Next</v>
          </cell>
          <cell r="E14">
            <v>14700</v>
          </cell>
          <cell r="F14" t="str">
            <v>Mcf</v>
          </cell>
          <cell r="H14">
            <v>0.65900000000000003</v>
          </cell>
          <cell r="J14">
            <v>0.65900000000000003</v>
          </cell>
          <cell r="L14">
            <v>0</v>
          </cell>
        </row>
        <row r="15">
          <cell r="A15">
            <v>7</v>
          </cell>
          <cell r="D15" t="str">
            <v xml:space="preserve">  Over</v>
          </cell>
          <cell r="E15">
            <v>15000</v>
          </cell>
          <cell r="F15" t="str">
            <v>Mcf</v>
          </cell>
          <cell r="H15">
            <v>0.43</v>
          </cell>
          <cell r="J15">
            <v>0.43</v>
          </cell>
          <cell r="L15">
            <v>0</v>
          </cell>
        </row>
        <row r="16">
          <cell r="A16">
            <v>8</v>
          </cell>
        </row>
        <row r="17">
          <cell r="A17">
            <v>9</v>
          </cell>
          <cell r="D17" t="str">
            <v>Non-Commodity Components:</v>
          </cell>
        </row>
        <row r="18">
          <cell r="A18">
            <v>10</v>
          </cell>
          <cell r="D18" t="str">
            <v xml:space="preserve">  Demand</v>
          </cell>
          <cell r="H18">
            <v>1.0571999999999999</v>
          </cell>
          <cell r="J18">
            <v>1.0571999999999999</v>
          </cell>
          <cell r="L18">
            <v>0</v>
          </cell>
        </row>
        <row r="19">
          <cell r="A19">
            <v>11</v>
          </cell>
          <cell r="D19" t="str">
            <v xml:space="preserve">  Take-Or-Pay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D20" t="str">
            <v xml:space="preserve">  Transition Costs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D21" t="str">
            <v xml:space="preserve">  RF (Refund Adjustment)</v>
          </cell>
          <cell r="H21">
            <v>0</v>
          </cell>
          <cell r="J21">
            <v>0</v>
          </cell>
          <cell r="L21">
            <v>0</v>
          </cell>
        </row>
        <row r="22">
          <cell r="A22">
            <v>14</v>
          </cell>
          <cell r="D22" t="str">
            <v xml:space="preserve">  Total</v>
          </cell>
          <cell r="H22">
            <v>1.0571999999999999</v>
          </cell>
          <cell r="J22">
            <v>1.0571999999999999</v>
          </cell>
          <cell r="L22">
            <v>0</v>
          </cell>
        </row>
        <row r="23">
          <cell r="A23">
            <v>15</v>
          </cell>
        </row>
        <row r="24">
          <cell r="A24">
            <v>16</v>
          </cell>
          <cell r="D24" t="str">
            <v>Gross Margin:</v>
          </cell>
        </row>
        <row r="25">
          <cell r="A25">
            <v>17</v>
          </cell>
          <cell r="D25" t="str">
            <v xml:space="preserve">  First</v>
          </cell>
          <cell r="E25">
            <v>300</v>
          </cell>
          <cell r="F25" t="str">
            <v>Mcf</v>
          </cell>
          <cell r="H25">
            <v>2.2471999999999999</v>
          </cell>
          <cell r="J25">
            <v>2.2471999999999999</v>
          </cell>
          <cell r="L25">
            <v>0</v>
          </cell>
        </row>
        <row r="26">
          <cell r="A26">
            <v>18</v>
          </cell>
          <cell r="D26" t="str">
            <v xml:space="preserve">  Next</v>
          </cell>
          <cell r="E26">
            <v>14700</v>
          </cell>
          <cell r="F26" t="str">
            <v>Mcf</v>
          </cell>
          <cell r="H26">
            <v>1.7161999999999999</v>
          </cell>
          <cell r="J26">
            <v>1.7161999999999999</v>
          </cell>
          <cell r="L26">
            <v>0</v>
          </cell>
        </row>
        <row r="27">
          <cell r="A27">
            <v>19</v>
          </cell>
          <cell r="D27" t="str">
            <v xml:space="preserve">  Over</v>
          </cell>
          <cell r="E27">
            <v>15000</v>
          </cell>
          <cell r="F27" t="str">
            <v>Mcf</v>
          </cell>
          <cell r="H27">
            <v>1.4871999999999999</v>
          </cell>
          <cell r="J27">
            <v>1.4871999999999999</v>
          </cell>
          <cell r="L27">
            <v>0</v>
          </cell>
        </row>
        <row r="28">
          <cell r="A28">
            <v>20</v>
          </cell>
        </row>
        <row r="29">
          <cell r="A29">
            <v>21</v>
          </cell>
          <cell r="C29" t="str">
            <v>T-2\G-1\HLF</v>
          </cell>
        </row>
        <row r="30">
          <cell r="A30">
            <v>22</v>
          </cell>
        </row>
        <row r="31">
          <cell r="A31">
            <v>23</v>
          </cell>
          <cell r="D31" t="str">
            <v>Simple Margin (Base Rate per Case No. 99-070):</v>
          </cell>
        </row>
        <row r="32">
          <cell r="A32">
            <v>24</v>
          </cell>
          <cell r="D32" t="str">
            <v xml:space="preserve">  First</v>
          </cell>
          <cell r="E32">
            <v>300</v>
          </cell>
          <cell r="F32" t="str">
            <v>Mcf</v>
          </cell>
          <cell r="H32">
            <v>1.19</v>
          </cell>
          <cell r="J32">
            <v>1.19</v>
          </cell>
          <cell r="L32">
            <v>0</v>
          </cell>
        </row>
        <row r="33">
          <cell r="A33">
            <v>25</v>
          </cell>
          <cell r="D33" t="str">
            <v xml:space="preserve">  Next</v>
          </cell>
          <cell r="E33">
            <v>14700</v>
          </cell>
          <cell r="F33" t="str">
            <v>Mcf</v>
          </cell>
          <cell r="H33">
            <v>0.65900000000000003</v>
          </cell>
          <cell r="J33">
            <v>0.65900000000000003</v>
          </cell>
          <cell r="L33">
            <v>0</v>
          </cell>
        </row>
        <row r="34">
          <cell r="A34">
            <v>26</v>
          </cell>
          <cell r="D34" t="str">
            <v xml:space="preserve">  Over</v>
          </cell>
          <cell r="E34">
            <v>15000</v>
          </cell>
          <cell r="F34" t="str">
            <v>Mcf</v>
          </cell>
          <cell r="H34">
            <v>0.43</v>
          </cell>
          <cell r="J34">
            <v>0.43</v>
          </cell>
          <cell r="L34">
            <v>0</v>
          </cell>
        </row>
        <row r="35">
          <cell r="A35">
            <v>27</v>
          </cell>
        </row>
        <row r="36">
          <cell r="A36">
            <v>28</v>
          </cell>
          <cell r="D36" t="str">
            <v>Non-Commodity Components:</v>
          </cell>
        </row>
        <row r="37">
          <cell r="A37">
            <v>29</v>
          </cell>
          <cell r="D37" t="str">
            <v xml:space="preserve">  Demand</v>
          </cell>
          <cell r="H37">
            <v>0.18390000000000001</v>
          </cell>
          <cell r="J37">
            <v>0.18390000000000001</v>
          </cell>
          <cell r="L37">
            <v>0</v>
          </cell>
        </row>
        <row r="38">
          <cell r="A38">
            <v>30</v>
          </cell>
          <cell r="D38" t="str">
            <v xml:space="preserve">  Take-Or-Pay</v>
          </cell>
          <cell r="H38">
            <v>0</v>
          </cell>
          <cell r="J38">
            <v>0</v>
          </cell>
          <cell r="L38">
            <v>0</v>
          </cell>
        </row>
        <row r="39">
          <cell r="A39">
            <v>31</v>
          </cell>
          <cell r="D39" t="str">
            <v xml:space="preserve">  Transition Costs</v>
          </cell>
          <cell r="H39">
            <v>0</v>
          </cell>
          <cell r="J39">
            <v>0</v>
          </cell>
          <cell r="L39">
            <v>0</v>
          </cell>
        </row>
        <row r="40">
          <cell r="A40">
            <v>32</v>
          </cell>
          <cell r="D40" t="str">
            <v xml:space="preserve">  RF (Refund Adjustment)</v>
          </cell>
          <cell r="H40">
            <v>0</v>
          </cell>
          <cell r="J40">
            <v>0</v>
          </cell>
          <cell r="L40">
            <v>0</v>
          </cell>
        </row>
        <row r="41">
          <cell r="A41">
            <v>33</v>
          </cell>
          <cell r="D41" t="str">
            <v xml:space="preserve">  Total</v>
          </cell>
          <cell r="H41">
            <v>0.18390000000000001</v>
          </cell>
          <cell r="J41">
            <v>0.18390000000000001</v>
          </cell>
          <cell r="L41">
            <v>0</v>
          </cell>
        </row>
        <row r="42">
          <cell r="A42">
            <v>34</v>
          </cell>
        </row>
        <row r="43">
          <cell r="A43">
            <v>35</v>
          </cell>
          <cell r="D43" t="str">
            <v>Gross Margin (Excluding HLF Demand):</v>
          </cell>
        </row>
        <row r="44">
          <cell r="A44">
            <v>36</v>
          </cell>
          <cell r="D44" t="str">
            <v xml:space="preserve">  First</v>
          </cell>
          <cell r="E44">
            <v>300</v>
          </cell>
          <cell r="F44" t="str">
            <v>Mcf</v>
          </cell>
          <cell r="H44">
            <v>1.3738999999999999</v>
          </cell>
          <cell r="J44">
            <v>1.3738999999999999</v>
          </cell>
          <cell r="L44">
            <v>0</v>
          </cell>
        </row>
        <row r="45">
          <cell r="A45">
            <v>37</v>
          </cell>
          <cell r="D45" t="str">
            <v xml:space="preserve">  Next</v>
          </cell>
          <cell r="E45">
            <v>14700</v>
          </cell>
          <cell r="F45" t="str">
            <v>Mcf</v>
          </cell>
          <cell r="H45">
            <v>0.84289999999999998</v>
          </cell>
          <cell r="J45">
            <v>0.84289999999999998</v>
          </cell>
          <cell r="L45">
            <v>0</v>
          </cell>
        </row>
        <row r="46">
          <cell r="A46">
            <v>38</v>
          </cell>
          <cell r="D46" t="str">
            <v xml:space="preserve">  Over</v>
          </cell>
          <cell r="E46">
            <v>15000</v>
          </cell>
          <cell r="F46" t="str">
            <v>Mcf</v>
          </cell>
          <cell r="H46">
            <v>0.6139</v>
          </cell>
          <cell r="J46">
            <v>0.6139</v>
          </cell>
          <cell r="L46">
            <v>0</v>
          </cell>
        </row>
        <row r="47">
          <cell r="A47">
            <v>39</v>
          </cell>
        </row>
        <row r="48">
          <cell r="A48">
            <v>40</v>
          </cell>
          <cell r="D48" t="str">
            <v>HLF Demand</v>
          </cell>
        </row>
        <row r="49">
          <cell r="A49">
            <v>41</v>
          </cell>
          <cell r="D49" t="str">
            <v xml:space="preserve">  Contract Demand Factor</v>
          </cell>
          <cell r="H49">
            <v>4.5575999999999999</v>
          </cell>
          <cell r="J49">
            <v>4.5575999999999999</v>
          </cell>
          <cell r="L49">
            <v>0</v>
          </cell>
        </row>
      </sheetData>
      <sheetData sheetId="86" refreshError="1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4 of 5</v>
          </cell>
        </row>
        <row r="3">
          <cell r="A3" t="str">
            <v>Firm Transportation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Carriage Service</v>
          </cell>
        </row>
        <row r="10">
          <cell r="A10">
            <v>2</v>
          </cell>
        </row>
        <row r="11">
          <cell r="A11">
            <v>3</v>
          </cell>
          <cell r="C11" t="str">
            <v>Firm Service (T-4)</v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300</v>
          </cell>
          <cell r="F13" t="str">
            <v>Mcf</v>
          </cell>
          <cell r="H13">
            <v>1.19</v>
          </cell>
          <cell r="J13">
            <v>1.19</v>
          </cell>
          <cell r="L13">
            <v>0</v>
          </cell>
        </row>
        <row r="14">
          <cell r="A14">
            <v>6</v>
          </cell>
          <cell r="D14" t="str">
            <v xml:space="preserve">  Next</v>
          </cell>
          <cell r="E14">
            <v>14700</v>
          </cell>
          <cell r="F14" t="str">
            <v>Mcf</v>
          </cell>
          <cell r="H14">
            <v>0.65900000000000003</v>
          </cell>
          <cell r="J14">
            <v>0.65900000000000003</v>
          </cell>
          <cell r="L14">
            <v>0</v>
          </cell>
        </row>
        <row r="15">
          <cell r="A15">
            <v>7</v>
          </cell>
          <cell r="D15" t="str">
            <v xml:space="preserve">  Over</v>
          </cell>
          <cell r="E15">
            <v>15000</v>
          </cell>
          <cell r="F15" t="str">
            <v>Mcf</v>
          </cell>
          <cell r="H15">
            <v>0.43</v>
          </cell>
          <cell r="J15">
            <v>0.43</v>
          </cell>
          <cell r="L15">
            <v>0</v>
          </cell>
        </row>
        <row r="16">
          <cell r="A16">
            <v>8</v>
          </cell>
        </row>
        <row r="17">
          <cell r="A17">
            <v>9</v>
          </cell>
          <cell r="D17" t="str">
            <v>Non-Commodity Components:</v>
          </cell>
        </row>
        <row r="18">
          <cell r="A18">
            <v>11</v>
          </cell>
          <cell r="D18" t="str">
            <v xml:space="preserve">  Take-Or-Pay</v>
          </cell>
          <cell r="H18">
            <v>0</v>
          </cell>
          <cell r="J18">
            <v>0</v>
          </cell>
          <cell r="L18">
            <v>0</v>
          </cell>
        </row>
        <row r="19">
          <cell r="A19">
            <v>13</v>
          </cell>
          <cell r="D19" t="str">
            <v xml:space="preserve">  RF (Refund Adjustment)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14</v>
          </cell>
          <cell r="D20" t="str">
            <v xml:space="preserve">  Total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15</v>
          </cell>
        </row>
        <row r="22">
          <cell r="A22">
            <v>16</v>
          </cell>
          <cell r="D22" t="str">
            <v>Gross Margin:</v>
          </cell>
        </row>
        <row r="23">
          <cell r="A23">
            <v>17</v>
          </cell>
          <cell r="D23" t="str">
            <v xml:space="preserve">  First</v>
          </cell>
          <cell r="E23">
            <v>300</v>
          </cell>
          <cell r="F23" t="str">
            <v>Mcf</v>
          </cell>
          <cell r="H23">
            <v>1.19</v>
          </cell>
          <cell r="J23">
            <v>1.19</v>
          </cell>
          <cell r="L23">
            <v>0</v>
          </cell>
        </row>
        <row r="24">
          <cell r="A24">
            <v>18</v>
          </cell>
          <cell r="D24" t="str">
            <v xml:space="preserve">  Next</v>
          </cell>
          <cell r="E24">
            <v>14700</v>
          </cell>
          <cell r="F24" t="str">
            <v>Mcf</v>
          </cell>
          <cell r="H24">
            <v>0.65900000000000003</v>
          </cell>
          <cell r="J24">
            <v>0.65900000000000003</v>
          </cell>
          <cell r="L24">
            <v>0</v>
          </cell>
        </row>
        <row r="25">
          <cell r="A25">
            <v>19</v>
          </cell>
          <cell r="D25" t="str">
            <v xml:space="preserve">  Over</v>
          </cell>
          <cell r="E25">
            <v>15000</v>
          </cell>
          <cell r="F25" t="str">
            <v>Mcf</v>
          </cell>
          <cell r="H25">
            <v>0.43</v>
          </cell>
          <cell r="J25">
            <v>0.43</v>
          </cell>
          <cell r="L25">
            <v>0</v>
          </cell>
        </row>
        <row r="26">
          <cell r="A26">
            <v>20</v>
          </cell>
        </row>
      </sheetData>
      <sheetData sheetId="87" refreshError="1">
        <row r="1">
          <cell r="A1" t="str">
            <v xml:space="preserve"> 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5 of 5</v>
          </cell>
        </row>
        <row r="3">
          <cell r="A3" t="str">
            <v>Interruptible Transportation and Carriage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General Transporation (T-2)</v>
          </cell>
        </row>
        <row r="10">
          <cell r="A10">
            <v>2</v>
          </cell>
        </row>
        <row r="11">
          <cell r="A11">
            <v>3</v>
          </cell>
          <cell r="C11" t="str">
            <v>Interruptible Service (G-2)</v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15000</v>
          </cell>
          <cell r="F13" t="str">
            <v>Mcf</v>
          </cell>
          <cell r="H13">
            <v>0.53</v>
          </cell>
          <cell r="J13">
            <v>0.53</v>
          </cell>
          <cell r="L13">
            <v>0</v>
          </cell>
        </row>
        <row r="14">
          <cell r="A14">
            <v>6</v>
          </cell>
          <cell r="D14" t="str">
            <v xml:space="preserve">  Over</v>
          </cell>
          <cell r="E14">
            <v>15000</v>
          </cell>
          <cell r="F14" t="str">
            <v>Mcf</v>
          </cell>
          <cell r="H14">
            <v>0.35909999999999997</v>
          </cell>
          <cell r="J14">
            <v>0.35909999999999997</v>
          </cell>
          <cell r="L14">
            <v>0</v>
          </cell>
        </row>
        <row r="15">
          <cell r="A15">
            <v>7</v>
          </cell>
        </row>
        <row r="16">
          <cell r="A16">
            <v>8</v>
          </cell>
          <cell r="D16" t="str">
            <v>Non-Commodity Components:</v>
          </cell>
        </row>
        <row r="17">
          <cell r="A17">
            <v>9</v>
          </cell>
          <cell r="D17" t="str">
            <v xml:space="preserve">  Demand</v>
          </cell>
          <cell r="H17">
            <v>0.18390000000000001</v>
          </cell>
          <cell r="J17">
            <v>0.18390000000000001</v>
          </cell>
          <cell r="L17">
            <v>0</v>
          </cell>
        </row>
        <row r="18">
          <cell r="A18">
            <v>10</v>
          </cell>
          <cell r="D18" t="str">
            <v xml:space="preserve">  Take-Or-Pay</v>
          </cell>
          <cell r="H18">
            <v>0</v>
          </cell>
          <cell r="J18">
            <v>0</v>
          </cell>
          <cell r="L18">
            <v>0</v>
          </cell>
        </row>
        <row r="19">
          <cell r="A19">
            <v>11</v>
          </cell>
          <cell r="D19" t="str">
            <v xml:space="preserve">  Transition Costs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D20" t="str">
            <v xml:space="preserve">  RF (Refund Adjustment)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D21" t="str">
            <v xml:space="preserve">  Total</v>
          </cell>
          <cell r="H21">
            <v>0.18390000000000001</v>
          </cell>
          <cell r="J21">
            <v>0.18390000000000001</v>
          </cell>
          <cell r="L21">
            <v>0</v>
          </cell>
        </row>
        <row r="22">
          <cell r="A22">
            <v>14</v>
          </cell>
        </row>
        <row r="23">
          <cell r="A23">
            <v>15</v>
          </cell>
          <cell r="D23" t="str">
            <v>Gross Margin:</v>
          </cell>
        </row>
        <row r="24">
          <cell r="A24">
            <v>16</v>
          </cell>
          <cell r="D24" t="str">
            <v xml:space="preserve">  First</v>
          </cell>
          <cell r="E24">
            <v>15000</v>
          </cell>
          <cell r="F24" t="str">
            <v>Mcf</v>
          </cell>
          <cell r="H24">
            <v>0.71389999999999998</v>
          </cell>
          <cell r="J24">
            <v>0.71389999999999998</v>
          </cell>
          <cell r="L24">
            <v>0</v>
          </cell>
        </row>
        <row r="25">
          <cell r="A25">
            <v>17</v>
          </cell>
          <cell r="D25" t="str">
            <v xml:space="preserve">  Over</v>
          </cell>
          <cell r="E25">
            <v>15000</v>
          </cell>
          <cell r="F25" t="str">
            <v>Mcf</v>
          </cell>
          <cell r="H25">
            <v>0.54299999999999993</v>
          </cell>
          <cell r="J25">
            <v>0.54299999999999993</v>
          </cell>
          <cell r="L25">
            <v>0</v>
          </cell>
        </row>
        <row r="26">
          <cell r="A26">
            <v>18</v>
          </cell>
        </row>
        <row r="27">
          <cell r="A27">
            <v>19</v>
          </cell>
          <cell r="C27" t="str">
            <v>Carriage Service</v>
          </cell>
        </row>
        <row r="28">
          <cell r="A28">
            <v>20</v>
          </cell>
        </row>
        <row r="29">
          <cell r="A29">
            <v>21</v>
          </cell>
          <cell r="C29" t="str">
            <v>Carriage Service (T-3)</v>
          </cell>
        </row>
        <row r="30">
          <cell r="A30">
            <v>22</v>
          </cell>
          <cell r="D30" t="str">
            <v>Simple Margin (Base Rate per Case No. 99-070):</v>
          </cell>
        </row>
        <row r="31">
          <cell r="A31">
            <v>23</v>
          </cell>
          <cell r="D31" t="str">
            <v xml:space="preserve">  First</v>
          </cell>
          <cell r="E31">
            <v>15000</v>
          </cell>
          <cell r="F31" t="str">
            <v>Mcf</v>
          </cell>
          <cell r="H31">
            <v>0.53</v>
          </cell>
          <cell r="J31">
            <v>0.53</v>
          </cell>
          <cell r="L31">
            <v>0</v>
          </cell>
        </row>
        <row r="32">
          <cell r="A32">
            <v>24</v>
          </cell>
          <cell r="D32" t="str">
            <v xml:space="preserve">  Over</v>
          </cell>
          <cell r="E32">
            <v>15000</v>
          </cell>
          <cell r="F32" t="str">
            <v>Mcf</v>
          </cell>
          <cell r="H32">
            <v>0.35909999999999997</v>
          </cell>
          <cell r="J32">
            <v>0.35909999999999997</v>
          </cell>
          <cell r="L32">
            <v>0</v>
          </cell>
        </row>
        <row r="33">
          <cell r="A33">
            <v>25</v>
          </cell>
        </row>
        <row r="34">
          <cell r="A34">
            <v>26</v>
          </cell>
          <cell r="D34" t="str">
            <v>Non-Commodity Components:</v>
          </cell>
        </row>
        <row r="35">
          <cell r="A35">
            <v>28</v>
          </cell>
          <cell r="D35" t="str">
            <v xml:space="preserve">  Take-Or-Pay</v>
          </cell>
          <cell r="H35">
            <v>0</v>
          </cell>
          <cell r="J35">
            <v>0</v>
          </cell>
          <cell r="L35">
            <v>0</v>
          </cell>
        </row>
        <row r="36">
          <cell r="A36">
            <v>30</v>
          </cell>
          <cell r="D36" t="str">
            <v xml:space="preserve">  RF (Refund Adjustment)</v>
          </cell>
          <cell r="H36">
            <v>0</v>
          </cell>
          <cell r="J36">
            <v>0</v>
          </cell>
          <cell r="L36">
            <v>0</v>
          </cell>
        </row>
        <row r="37">
          <cell r="A37">
            <v>31</v>
          </cell>
          <cell r="D37" t="str">
            <v xml:space="preserve">  Total</v>
          </cell>
          <cell r="H37">
            <v>0</v>
          </cell>
          <cell r="J37">
            <v>0</v>
          </cell>
          <cell r="L37">
            <v>0</v>
          </cell>
        </row>
        <row r="38">
          <cell r="A38">
            <v>32</v>
          </cell>
        </row>
        <row r="39">
          <cell r="A39">
            <v>33</v>
          </cell>
          <cell r="D39" t="str">
            <v>Gross Margin:</v>
          </cell>
        </row>
        <row r="40">
          <cell r="A40">
            <v>34</v>
          </cell>
          <cell r="D40" t="str">
            <v xml:space="preserve">  First</v>
          </cell>
          <cell r="E40">
            <v>15000</v>
          </cell>
          <cell r="F40" t="str">
            <v>Mcf</v>
          </cell>
          <cell r="H40">
            <v>0.53</v>
          </cell>
          <cell r="J40">
            <v>0.53</v>
          </cell>
          <cell r="L40">
            <v>0</v>
          </cell>
        </row>
        <row r="41">
          <cell r="A41">
            <v>35</v>
          </cell>
          <cell r="D41" t="str">
            <v xml:space="preserve">  Over</v>
          </cell>
          <cell r="E41">
            <v>15000</v>
          </cell>
          <cell r="F41" t="str">
            <v>Mcf</v>
          </cell>
          <cell r="H41">
            <v>0.35909999999999997</v>
          </cell>
          <cell r="J41">
            <v>0.35909999999999997</v>
          </cell>
          <cell r="L41">
            <v>0</v>
          </cell>
        </row>
      </sheetData>
      <sheetData sheetId="88" refreshError="1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1 of  11</v>
          </cell>
        </row>
        <row r="3">
          <cell r="A3" t="str">
            <v>Texas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0">
          <cell r="A10">
            <v>1</v>
          </cell>
          <cell r="B10" t="str">
            <v>SL to Zone 2</v>
          </cell>
        </row>
        <row r="11">
          <cell r="A11">
            <v>2</v>
          </cell>
          <cell r="B11" t="str">
            <v xml:space="preserve">  NNS Contract #</v>
          </cell>
          <cell r="C11" t="str">
            <v>N0210</v>
          </cell>
          <cell r="E11">
            <v>12617673</v>
          </cell>
        </row>
        <row r="12">
          <cell r="A12">
            <v>3</v>
          </cell>
          <cell r="B12" t="str">
            <v xml:space="preserve">   Base Rate </v>
          </cell>
          <cell r="D12">
            <v>20</v>
          </cell>
          <cell r="F12">
            <v>0.30880000000000002</v>
          </cell>
          <cell r="G12">
            <v>3896336</v>
          </cell>
          <cell r="I12">
            <v>3896336</v>
          </cell>
        </row>
        <row r="13">
          <cell r="A13">
            <v>4</v>
          </cell>
          <cell r="B13" t="str">
            <v xml:space="preserve">   GSR </v>
          </cell>
          <cell r="D13">
            <v>20</v>
          </cell>
          <cell r="F13">
            <v>0</v>
          </cell>
          <cell r="G13">
            <v>0</v>
          </cell>
          <cell r="K13">
            <v>0</v>
          </cell>
        </row>
        <row r="14">
          <cell r="A14">
            <v>5</v>
          </cell>
          <cell r="B14" t="str">
            <v xml:space="preserve">   TCA Adjustment</v>
          </cell>
          <cell r="D14">
            <v>20</v>
          </cell>
          <cell r="F14">
            <v>0</v>
          </cell>
          <cell r="G14">
            <v>0</v>
          </cell>
          <cell r="I14">
            <v>0</v>
          </cell>
        </row>
        <row r="15">
          <cell r="A15">
            <v>6</v>
          </cell>
          <cell r="B15" t="str">
            <v xml:space="preserve">   Unrec TCA Surch</v>
          </cell>
          <cell r="D15">
            <v>20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7</v>
          </cell>
          <cell r="B16" t="str">
            <v xml:space="preserve">   ISS Credit</v>
          </cell>
          <cell r="D16">
            <v>20</v>
          </cell>
          <cell r="F16">
            <v>0</v>
          </cell>
          <cell r="G16">
            <v>0</v>
          </cell>
          <cell r="I16">
            <v>0</v>
          </cell>
        </row>
        <row r="17">
          <cell r="A17">
            <v>8</v>
          </cell>
          <cell r="B17" t="str">
            <v xml:space="preserve">   Misc Rev Cr Adj</v>
          </cell>
          <cell r="D17">
            <v>20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9</v>
          </cell>
          <cell r="B18" t="str">
            <v xml:space="preserve">   GRI </v>
          </cell>
          <cell r="D18">
            <v>20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6</v>
          </cell>
        </row>
        <row r="20">
          <cell r="A20">
            <v>7</v>
          </cell>
          <cell r="B20" t="str">
            <v>Total SL to Zone 2</v>
          </cell>
          <cell r="E20">
            <v>12617673</v>
          </cell>
          <cell r="G20">
            <v>3896336</v>
          </cell>
          <cell r="I20">
            <v>3896336</v>
          </cell>
          <cell r="K20">
            <v>0</v>
          </cell>
        </row>
        <row r="21">
          <cell r="A21">
            <v>8</v>
          </cell>
        </row>
        <row r="22">
          <cell r="A22">
            <v>9</v>
          </cell>
          <cell r="B22" t="str">
            <v>SL to Zone 3</v>
          </cell>
        </row>
        <row r="23">
          <cell r="A23">
            <v>10</v>
          </cell>
          <cell r="B23" t="str">
            <v xml:space="preserve">  NNS Contract #</v>
          </cell>
          <cell r="C23" t="str">
            <v>N0340</v>
          </cell>
          <cell r="E23">
            <v>27480375</v>
          </cell>
        </row>
        <row r="24">
          <cell r="A24">
            <v>11</v>
          </cell>
          <cell r="B24" t="str">
            <v xml:space="preserve">   Base Rate</v>
          </cell>
          <cell r="D24">
            <v>20</v>
          </cell>
          <cell r="F24">
            <v>0.3543</v>
          </cell>
          <cell r="G24">
            <v>9736297</v>
          </cell>
          <cell r="I24">
            <v>9736297</v>
          </cell>
        </row>
        <row r="25">
          <cell r="A25">
            <v>12</v>
          </cell>
          <cell r="B25" t="str">
            <v xml:space="preserve">   GSR</v>
          </cell>
          <cell r="D25">
            <v>20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13</v>
          </cell>
          <cell r="B26" t="str">
            <v xml:space="preserve">   TCA Adjustment</v>
          </cell>
          <cell r="D26">
            <v>20</v>
          </cell>
          <cell r="F26">
            <v>0</v>
          </cell>
          <cell r="G26">
            <v>0</v>
          </cell>
          <cell r="I26">
            <v>0</v>
          </cell>
        </row>
        <row r="27">
          <cell r="A27">
            <v>14</v>
          </cell>
          <cell r="B27" t="str">
            <v xml:space="preserve">   Unrec TCA Surch</v>
          </cell>
          <cell r="D27">
            <v>20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15</v>
          </cell>
          <cell r="B28" t="str">
            <v xml:space="preserve">   ISS Credit</v>
          </cell>
          <cell r="D28">
            <v>20</v>
          </cell>
          <cell r="F28">
            <v>0</v>
          </cell>
          <cell r="G28">
            <v>0</v>
          </cell>
          <cell r="I28">
            <v>0</v>
          </cell>
        </row>
        <row r="29">
          <cell r="A29">
            <v>16</v>
          </cell>
          <cell r="B29" t="str">
            <v xml:space="preserve">   Misc Rev Cr Adj</v>
          </cell>
          <cell r="D29">
            <v>20</v>
          </cell>
          <cell r="F29">
            <v>0</v>
          </cell>
          <cell r="G29">
            <v>0</v>
          </cell>
          <cell r="I29">
            <v>0</v>
          </cell>
        </row>
        <row r="30">
          <cell r="A30">
            <v>17</v>
          </cell>
          <cell r="B30" t="str">
            <v xml:space="preserve">   GRI</v>
          </cell>
          <cell r="D30">
            <v>20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18</v>
          </cell>
        </row>
        <row r="32">
          <cell r="A32">
            <v>19</v>
          </cell>
          <cell r="B32" t="str">
            <v xml:space="preserve">  FT Contract #</v>
          </cell>
          <cell r="C32" t="str">
            <v>3355</v>
          </cell>
          <cell r="E32">
            <v>3130605</v>
          </cell>
        </row>
        <row r="33">
          <cell r="A33">
            <v>20</v>
          </cell>
          <cell r="B33" t="str">
            <v xml:space="preserve">   Base Rate</v>
          </cell>
          <cell r="C33" t="str">
            <v>(Capacity Released)</v>
          </cell>
          <cell r="D33">
            <v>24</v>
          </cell>
          <cell r="F33">
            <v>0.24940000000000001</v>
          </cell>
          <cell r="G33">
            <v>780773</v>
          </cell>
          <cell r="I33">
            <v>780773</v>
          </cell>
        </row>
        <row r="34">
          <cell r="A34">
            <v>21</v>
          </cell>
          <cell r="B34" t="str">
            <v xml:space="preserve">   GSR</v>
          </cell>
          <cell r="D34">
            <v>24</v>
          </cell>
          <cell r="F34">
            <v>0</v>
          </cell>
          <cell r="G34">
            <v>0</v>
          </cell>
          <cell r="K34">
            <v>0</v>
          </cell>
        </row>
        <row r="35">
          <cell r="A35">
            <v>22</v>
          </cell>
          <cell r="B35" t="str">
            <v xml:space="preserve">   TCA Adjustment</v>
          </cell>
          <cell r="D35">
            <v>24</v>
          </cell>
          <cell r="F35">
            <v>0</v>
          </cell>
          <cell r="G35">
            <v>0</v>
          </cell>
          <cell r="I35">
            <v>0</v>
          </cell>
        </row>
        <row r="36">
          <cell r="A36">
            <v>23</v>
          </cell>
          <cell r="B36" t="str">
            <v xml:space="preserve">   Unrec TCA Surch</v>
          </cell>
          <cell r="D36">
            <v>24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24</v>
          </cell>
          <cell r="B37" t="str">
            <v xml:space="preserve">   ISS Credit</v>
          </cell>
          <cell r="D37">
            <v>24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25</v>
          </cell>
          <cell r="B38" t="str">
            <v xml:space="preserve">   Misc Rev Cr Adj</v>
          </cell>
          <cell r="D38">
            <v>24</v>
          </cell>
          <cell r="F38">
            <v>0</v>
          </cell>
          <cell r="G38">
            <v>0</v>
          </cell>
          <cell r="I38">
            <v>0</v>
          </cell>
        </row>
        <row r="39">
          <cell r="A39">
            <v>26</v>
          </cell>
          <cell r="B39" t="str">
            <v xml:space="preserve">   GRI</v>
          </cell>
          <cell r="D39">
            <v>24</v>
          </cell>
          <cell r="F39">
            <v>0</v>
          </cell>
          <cell r="G39">
            <v>0</v>
          </cell>
          <cell r="I39">
            <v>0</v>
          </cell>
        </row>
        <row r="40">
          <cell r="A40">
            <v>27</v>
          </cell>
        </row>
        <row r="41">
          <cell r="A41">
            <v>28</v>
          </cell>
        </row>
        <row r="42">
          <cell r="A42">
            <v>29</v>
          </cell>
          <cell r="B42" t="str">
            <v>Total SL to Zone 3</v>
          </cell>
          <cell r="E42">
            <v>30610980</v>
          </cell>
          <cell r="G42">
            <v>10517070</v>
          </cell>
          <cell r="I42">
            <v>10517070</v>
          </cell>
          <cell r="K42">
            <v>0</v>
          </cell>
        </row>
        <row r="43">
          <cell r="A43">
            <v>30</v>
          </cell>
        </row>
        <row r="44">
          <cell r="A44">
            <v>31</v>
          </cell>
        </row>
        <row r="45">
          <cell r="A45">
            <v>32</v>
          </cell>
        </row>
        <row r="46">
          <cell r="A46">
            <v>33</v>
          </cell>
        </row>
        <row r="47">
          <cell r="A47">
            <v>34</v>
          </cell>
        </row>
        <row r="48">
          <cell r="A48">
            <v>35</v>
          </cell>
        </row>
        <row r="49">
          <cell r="A49">
            <v>36</v>
          </cell>
        </row>
        <row r="50">
          <cell r="A50">
            <v>37</v>
          </cell>
        </row>
        <row r="51">
          <cell r="A51">
            <v>38</v>
          </cell>
        </row>
        <row r="52">
          <cell r="A52">
            <v>39</v>
          </cell>
        </row>
        <row r="53">
          <cell r="A53">
            <v>40</v>
          </cell>
        </row>
      </sheetData>
      <sheetData sheetId="89" refreshError="1"/>
      <sheetData sheetId="90" refreshError="1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3 of 11</v>
          </cell>
        </row>
        <row r="3">
          <cell r="A3" t="str">
            <v>Tennessee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1">
          <cell r="A11">
            <v>1</v>
          </cell>
          <cell r="B11" t="str">
            <v>0 to Zone 2</v>
          </cell>
        </row>
        <row r="12">
          <cell r="A12">
            <v>2</v>
          </cell>
          <cell r="B12" t="str">
            <v xml:space="preserve">  FT-G  Contract #</v>
          </cell>
          <cell r="C12" t="str">
            <v>2546.1</v>
          </cell>
          <cell r="E12">
            <v>12844</v>
          </cell>
          <cell r="F12">
            <v>9.06</v>
          </cell>
        </row>
        <row r="13">
          <cell r="A13">
            <v>3</v>
          </cell>
          <cell r="B13" t="str">
            <v xml:space="preserve">   Base Rate</v>
          </cell>
          <cell r="D13" t="str">
            <v>23B</v>
          </cell>
          <cell r="F13">
            <v>9.06</v>
          </cell>
          <cell r="G13">
            <v>116367</v>
          </cell>
          <cell r="I13">
            <v>116367</v>
          </cell>
        </row>
        <row r="14">
          <cell r="A14">
            <v>4</v>
          </cell>
          <cell r="B14" t="str">
            <v xml:space="preserve">   Settlement Surcharge</v>
          </cell>
          <cell r="D14" t="str">
            <v>23B</v>
          </cell>
          <cell r="F14">
            <v>0</v>
          </cell>
          <cell r="G14">
            <v>0</v>
          </cell>
          <cell r="K14">
            <v>0</v>
          </cell>
        </row>
        <row r="15">
          <cell r="A15">
            <v>5</v>
          </cell>
          <cell r="B15" t="str">
            <v xml:space="preserve">   PCB Adjustment</v>
          </cell>
          <cell r="D15" t="str">
            <v>23B</v>
          </cell>
          <cell r="F15">
            <v>0</v>
          </cell>
          <cell r="G15">
            <v>0</v>
          </cell>
          <cell r="K15">
            <v>0</v>
          </cell>
        </row>
        <row r="16">
          <cell r="A16">
            <v>6</v>
          </cell>
        </row>
        <row r="17">
          <cell r="A17">
            <v>7</v>
          </cell>
          <cell r="B17" t="str">
            <v xml:space="preserve">  FT-G  Contract #</v>
          </cell>
          <cell r="C17" t="str">
            <v>2548.1</v>
          </cell>
          <cell r="E17">
            <v>4363</v>
          </cell>
          <cell r="F17">
            <v>9.06</v>
          </cell>
        </row>
        <row r="18">
          <cell r="A18">
            <v>8</v>
          </cell>
          <cell r="B18" t="str">
            <v xml:space="preserve">   Base Rate</v>
          </cell>
          <cell r="D18" t="str">
            <v>23B</v>
          </cell>
          <cell r="F18">
            <v>9.06</v>
          </cell>
          <cell r="G18">
            <v>39529</v>
          </cell>
          <cell r="I18">
            <v>39529</v>
          </cell>
        </row>
        <row r="19">
          <cell r="A19">
            <v>9</v>
          </cell>
          <cell r="B19" t="str">
            <v xml:space="preserve">   Settlement Surcharge</v>
          </cell>
          <cell r="D19" t="str">
            <v>23B</v>
          </cell>
          <cell r="F19">
            <v>0</v>
          </cell>
          <cell r="G19">
            <v>0</v>
          </cell>
          <cell r="K19">
            <v>0</v>
          </cell>
        </row>
        <row r="20">
          <cell r="A20">
            <v>10</v>
          </cell>
          <cell r="B20" t="str">
            <v xml:space="preserve">   PCB Adjustment</v>
          </cell>
          <cell r="D20" t="str">
            <v>23B</v>
          </cell>
          <cell r="F20">
            <v>0</v>
          </cell>
          <cell r="G20">
            <v>0</v>
          </cell>
          <cell r="K20">
            <v>0</v>
          </cell>
        </row>
        <row r="21">
          <cell r="A21">
            <v>11</v>
          </cell>
        </row>
        <row r="22">
          <cell r="A22">
            <v>12</v>
          </cell>
          <cell r="B22" t="str">
            <v xml:space="preserve">  FT-G  Contract #</v>
          </cell>
          <cell r="C22" t="str">
            <v>2550.1</v>
          </cell>
          <cell r="E22">
            <v>5739</v>
          </cell>
          <cell r="F22">
            <v>9.06</v>
          </cell>
        </row>
        <row r="23">
          <cell r="A23">
            <v>13</v>
          </cell>
          <cell r="B23" t="str">
            <v xml:space="preserve">   Base Rate</v>
          </cell>
          <cell r="D23" t="str">
            <v>23B</v>
          </cell>
          <cell r="F23">
            <v>9.06</v>
          </cell>
          <cell r="G23">
            <v>51995</v>
          </cell>
          <cell r="I23">
            <v>51995</v>
          </cell>
        </row>
        <row r="24">
          <cell r="A24">
            <v>14</v>
          </cell>
          <cell r="B24" t="str">
            <v xml:space="preserve">   Settlement Surcharge</v>
          </cell>
          <cell r="D24" t="str">
            <v>23B</v>
          </cell>
          <cell r="F24">
            <v>0</v>
          </cell>
          <cell r="G24">
            <v>0</v>
          </cell>
          <cell r="K24">
            <v>0</v>
          </cell>
        </row>
        <row r="25">
          <cell r="A25">
            <v>15</v>
          </cell>
          <cell r="B25" t="str">
            <v xml:space="preserve">   PCB Adjustment</v>
          </cell>
          <cell r="D25" t="str">
            <v>23B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16</v>
          </cell>
        </row>
        <row r="27">
          <cell r="A27">
            <v>17</v>
          </cell>
          <cell r="B27" t="str">
            <v xml:space="preserve">  FT-G  Contract #</v>
          </cell>
          <cell r="C27" t="str">
            <v>2551.1</v>
          </cell>
          <cell r="E27">
            <v>4447</v>
          </cell>
          <cell r="F27">
            <v>9.06</v>
          </cell>
        </row>
        <row r="28">
          <cell r="A28">
            <v>18</v>
          </cell>
          <cell r="B28" t="str">
            <v xml:space="preserve">   Base Rate</v>
          </cell>
          <cell r="D28" t="str">
            <v>23B</v>
          </cell>
          <cell r="F28">
            <v>9.06</v>
          </cell>
          <cell r="G28">
            <v>40290</v>
          </cell>
          <cell r="I28">
            <v>40290</v>
          </cell>
        </row>
        <row r="29">
          <cell r="A29">
            <v>19</v>
          </cell>
          <cell r="B29" t="str">
            <v xml:space="preserve">   Settlement Surcharge</v>
          </cell>
          <cell r="D29" t="str">
            <v>23B</v>
          </cell>
          <cell r="F29">
            <v>0</v>
          </cell>
          <cell r="G29">
            <v>0</v>
          </cell>
          <cell r="K29">
            <v>0</v>
          </cell>
        </row>
        <row r="30">
          <cell r="A30">
            <v>20</v>
          </cell>
          <cell r="B30" t="str">
            <v xml:space="preserve">   PCB Adjustment</v>
          </cell>
          <cell r="D30" t="str">
            <v>23B</v>
          </cell>
          <cell r="F30">
            <v>0</v>
          </cell>
          <cell r="G30">
            <v>0</v>
          </cell>
          <cell r="K30">
            <v>0</v>
          </cell>
        </row>
        <row r="31">
          <cell r="A31">
            <v>21</v>
          </cell>
        </row>
        <row r="32">
          <cell r="A32">
            <v>22</v>
          </cell>
        </row>
        <row r="33">
          <cell r="A33">
            <v>23</v>
          </cell>
          <cell r="B33" t="str">
            <v>Total Zone 0 to 2</v>
          </cell>
          <cell r="E33">
            <v>27393</v>
          </cell>
          <cell r="G33">
            <v>248181</v>
          </cell>
          <cell r="I33">
            <v>248181</v>
          </cell>
          <cell r="K33">
            <v>0</v>
          </cell>
        </row>
        <row r="34">
          <cell r="A34">
            <v>24</v>
          </cell>
        </row>
        <row r="35">
          <cell r="A35">
            <v>25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</row>
      </sheetData>
      <sheetData sheetId="91" refreshError="1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4 of  11</v>
          </cell>
        </row>
        <row r="3">
          <cell r="A3" t="str">
            <v>Tennessee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1">
          <cell r="A11">
            <v>1</v>
          </cell>
          <cell r="B11" t="str">
            <v>1 to Zone 2</v>
          </cell>
        </row>
        <row r="12">
          <cell r="A12">
            <v>2</v>
          </cell>
          <cell r="B12" t="str">
            <v xml:space="preserve">  FT-G  Contract #</v>
          </cell>
          <cell r="C12" t="str">
            <v>2546</v>
          </cell>
          <cell r="E12">
            <v>114156</v>
          </cell>
          <cell r="F12">
            <v>7.62</v>
          </cell>
        </row>
        <row r="13">
          <cell r="A13">
            <v>3</v>
          </cell>
          <cell r="B13" t="str">
            <v xml:space="preserve">   Base Rate</v>
          </cell>
          <cell r="D13" t="str">
            <v>23B</v>
          </cell>
          <cell r="F13">
            <v>7.62</v>
          </cell>
          <cell r="G13">
            <v>869869</v>
          </cell>
          <cell r="I13">
            <v>869869</v>
          </cell>
        </row>
        <row r="14">
          <cell r="A14">
            <v>4</v>
          </cell>
          <cell r="B14" t="str">
            <v xml:space="preserve">   Settlement Surcharge</v>
          </cell>
          <cell r="D14" t="str">
            <v>23B</v>
          </cell>
          <cell r="F14">
            <v>0</v>
          </cell>
          <cell r="G14">
            <v>0</v>
          </cell>
          <cell r="K14">
            <v>0</v>
          </cell>
        </row>
        <row r="15">
          <cell r="A15">
            <v>5</v>
          </cell>
          <cell r="B15" t="str">
            <v xml:space="preserve">   PCB Adjustment</v>
          </cell>
          <cell r="D15" t="str">
            <v>23B</v>
          </cell>
          <cell r="F15">
            <v>0</v>
          </cell>
          <cell r="G15">
            <v>0</v>
          </cell>
          <cell r="K15">
            <v>0</v>
          </cell>
        </row>
        <row r="16">
          <cell r="A16">
            <v>6</v>
          </cell>
        </row>
        <row r="17">
          <cell r="A17">
            <v>7</v>
          </cell>
          <cell r="B17" t="str">
            <v xml:space="preserve">  FT-G  Contract #</v>
          </cell>
          <cell r="C17" t="str">
            <v>2548</v>
          </cell>
          <cell r="E17">
            <v>44997</v>
          </cell>
          <cell r="F17">
            <v>7.62</v>
          </cell>
        </row>
        <row r="18">
          <cell r="A18">
            <v>8</v>
          </cell>
          <cell r="B18" t="str">
            <v xml:space="preserve">   Base Rate</v>
          </cell>
          <cell r="D18" t="str">
            <v>23B</v>
          </cell>
          <cell r="F18">
            <v>7.62</v>
          </cell>
          <cell r="G18">
            <v>342877</v>
          </cell>
          <cell r="I18">
            <v>342877</v>
          </cell>
        </row>
        <row r="19">
          <cell r="A19">
            <v>9</v>
          </cell>
          <cell r="B19" t="str">
            <v xml:space="preserve">   Settlement Surcharge</v>
          </cell>
          <cell r="D19" t="str">
            <v>23B</v>
          </cell>
          <cell r="F19">
            <v>0</v>
          </cell>
          <cell r="G19">
            <v>0</v>
          </cell>
          <cell r="K19">
            <v>0</v>
          </cell>
        </row>
        <row r="20">
          <cell r="A20">
            <v>10</v>
          </cell>
          <cell r="B20" t="str">
            <v xml:space="preserve">   PCB Adjustment</v>
          </cell>
          <cell r="D20" t="str">
            <v>23B</v>
          </cell>
          <cell r="F20">
            <v>0</v>
          </cell>
          <cell r="G20">
            <v>0</v>
          </cell>
          <cell r="K20">
            <v>0</v>
          </cell>
        </row>
        <row r="21">
          <cell r="A21">
            <v>11</v>
          </cell>
        </row>
        <row r="22">
          <cell r="A22">
            <v>12</v>
          </cell>
          <cell r="B22" t="str">
            <v xml:space="preserve">  FT-G  Contract #</v>
          </cell>
          <cell r="C22" t="str">
            <v>2550</v>
          </cell>
          <cell r="E22">
            <v>59741</v>
          </cell>
          <cell r="F22">
            <v>7.62</v>
          </cell>
        </row>
        <row r="23">
          <cell r="A23">
            <v>13</v>
          </cell>
          <cell r="B23" t="str">
            <v xml:space="preserve">   Base Rate</v>
          </cell>
          <cell r="D23" t="str">
            <v>23B</v>
          </cell>
          <cell r="F23">
            <v>7.62</v>
          </cell>
          <cell r="G23">
            <v>455226</v>
          </cell>
          <cell r="I23">
            <v>455226</v>
          </cell>
        </row>
        <row r="24">
          <cell r="A24">
            <v>14</v>
          </cell>
          <cell r="B24" t="str">
            <v xml:space="preserve">   Settlement Surcharge</v>
          </cell>
          <cell r="D24" t="str">
            <v>23B</v>
          </cell>
          <cell r="F24">
            <v>0</v>
          </cell>
          <cell r="G24">
            <v>0</v>
          </cell>
          <cell r="K24">
            <v>0</v>
          </cell>
        </row>
        <row r="25">
          <cell r="A25">
            <v>15</v>
          </cell>
          <cell r="B25" t="str">
            <v xml:space="preserve">   PCB Adjustment</v>
          </cell>
          <cell r="D25" t="str">
            <v>23B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16</v>
          </cell>
        </row>
        <row r="27">
          <cell r="A27">
            <v>17</v>
          </cell>
          <cell r="B27" t="str">
            <v xml:space="preserve">  FT-G  Contract #</v>
          </cell>
          <cell r="C27" t="str">
            <v>2551</v>
          </cell>
          <cell r="E27">
            <v>45058</v>
          </cell>
          <cell r="F27">
            <v>7.62</v>
          </cell>
        </row>
        <row r="28">
          <cell r="A28">
            <v>18</v>
          </cell>
          <cell r="B28" t="str">
            <v xml:space="preserve">   Base Rate</v>
          </cell>
          <cell r="D28" t="str">
            <v>23B</v>
          </cell>
          <cell r="F28">
            <v>7.62</v>
          </cell>
          <cell r="G28">
            <v>343342</v>
          </cell>
          <cell r="I28">
            <v>343342</v>
          </cell>
        </row>
        <row r="29">
          <cell r="A29">
            <v>19</v>
          </cell>
          <cell r="B29" t="str">
            <v xml:space="preserve">   Settlement Surcharge</v>
          </cell>
          <cell r="D29" t="str">
            <v>23B</v>
          </cell>
          <cell r="F29">
            <v>0</v>
          </cell>
          <cell r="G29">
            <v>0</v>
          </cell>
          <cell r="K29">
            <v>0</v>
          </cell>
        </row>
        <row r="30">
          <cell r="A30">
            <v>20</v>
          </cell>
          <cell r="B30" t="str">
            <v xml:space="preserve">   PCB Adjustment</v>
          </cell>
          <cell r="D30" t="str">
            <v>23B</v>
          </cell>
          <cell r="F30">
            <v>0</v>
          </cell>
          <cell r="G30">
            <v>0</v>
          </cell>
          <cell r="K30">
            <v>0</v>
          </cell>
        </row>
        <row r="31">
          <cell r="A31">
            <v>21</v>
          </cell>
        </row>
        <row r="32">
          <cell r="A32">
            <v>22</v>
          </cell>
          <cell r="B32" t="str">
            <v>Total Zone 1 to 2</v>
          </cell>
          <cell r="E32">
            <v>263952</v>
          </cell>
          <cell r="G32">
            <v>2011314</v>
          </cell>
          <cell r="I32">
            <v>2011314</v>
          </cell>
          <cell r="K32">
            <v>0</v>
          </cell>
        </row>
        <row r="33">
          <cell r="A33">
            <v>23</v>
          </cell>
        </row>
        <row r="34">
          <cell r="A34">
            <v>24</v>
          </cell>
          <cell r="B34" t="str">
            <v>Total Zone 0 to 2</v>
          </cell>
          <cell r="E34">
            <v>27393</v>
          </cell>
          <cell r="G34">
            <v>248181</v>
          </cell>
          <cell r="I34">
            <v>248181</v>
          </cell>
          <cell r="K34">
            <v>0</v>
          </cell>
        </row>
        <row r="35">
          <cell r="A35">
            <v>25</v>
          </cell>
        </row>
        <row r="36">
          <cell r="A36">
            <v>26</v>
          </cell>
          <cell r="B36" t="str">
            <v>Total Zone 1 to 2 and Zone 0 to 2</v>
          </cell>
          <cell r="E36">
            <v>291345</v>
          </cell>
          <cell r="G36">
            <v>2259495</v>
          </cell>
          <cell r="I36">
            <v>2259495</v>
          </cell>
          <cell r="K36">
            <v>0</v>
          </cell>
        </row>
        <row r="37">
          <cell r="A37">
            <v>27</v>
          </cell>
        </row>
        <row r="38">
          <cell r="A38">
            <v>28</v>
          </cell>
          <cell r="B38" t="str">
            <v>Gas Storage</v>
          </cell>
        </row>
        <row r="39">
          <cell r="A39">
            <v>29</v>
          </cell>
          <cell r="B39" t="str">
            <v xml:space="preserve">  Production Area:</v>
          </cell>
        </row>
        <row r="40">
          <cell r="A40">
            <v>30</v>
          </cell>
          <cell r="B40" t="str">
            <v xml:space="preserve">    Demand</v>
          </cell>
          <cell r="C40" t="str">
            <v>(need table, Poole will</v>
          </cell>
          <cell r="D40">
            <v>27</v>
          </cell>
          <cell r="E40">
            <v>34968</v>
          </cell>
          <cell r="F40">
            <v>2.02</v>
          </cell>
          <cell r="G40">
            <v>70635</v>
          </cell>
          <cell r="I40">
            <v>70635</v>
          </cell>
        </row>
        <row r="41">
          <cell r="A41">
            <v>31</v>
          </cell>
          <cell r="B41" t="str">
            <v xml:space="preserve">    Space Charge</v>
          </cell>
          <cell r="C41" t="str">
            <v>provide numbers)</v>
          </cell>
          <cell r="D41">
            <v>27</v>
          </cell>
          <cell r="E41">
            <v>4916148</v>
          </cell>
          <cell r="F41">
            <v>2.4799999999999999E-2</v>
          </cell>
          <cell r="G41">
            <v>121920</v>
          </cell>
          <cell r="I41">
            <v>121920</v>
          </cell>
        </row>
        <row r="42">
          <cell r="A42">
            <v>32</v>
          </cell>
          <cell r="B42" t="str">
            <v xml:space="preserve">  Market Area:</v>
          </cell>
        </row>
        <row r="43">
          <cell r="A43">
            <v>33</v>
          </cell>
          <cell r="B43" t="str">
            <v xml:space="preserve">    Demand</v>
          </cell>
          <cell r="D43">
            <v>27</v>
          </cell>
          <cell r="E43">
            <v>237408</v>
          </cell>
          <cell r="F43">
            <v>1.1499999999999999</v>
          </cell>
          <cell r="G43">
            <v>273019</v>
          </cell>
          <cell r="I43">
            <v>273019</v>
          </cell>
        </row>
        <row r="44">
          <cell r="A44">
            <v>34</v>
          </cell>
          <cell r="B44" t="str">
            <v xml:space="preserve">    Space Charge</v>
          </cell>
          <cell r="D44">
            <v>27</v>
          </cell>
          <cell r="E44">
            <v>10846308</v>
          </cell>
          <cell r="F44">
            <v>1.8499999999999999E-2</v>
          </cell>
          <cell r="G44">
            <v>200657</v>
          </cell>
          <cell r="I44">
            <v>200657</v>
          </cell>
        </row>
        <row r="45">
          <cell r="A45">
            <v>35</v>
          </cell>
          <cell r="B45" t="str">
            <v xml:space="preserve">  Total Storage</v>
          </cell>
          <cell r="G45">
            <v>666231</v>
          </cell>
          <cell r="I45">
            <v>666231</v>
          </cell>
        </row>
        <row r="46">
          <cell r="A46">
            <v>36</v>
          </cell>
        </row>
        <row r="47">
          <cell r="A47">
            <v>37</v>
          </cell>
          <cell r="B47" t="str">
            <v>Vendor Reservation Fees (Fixed)</v>
          </cell>
          <cell r="G47">
            <v>0</v>
          </cell>
          <cell r="I47">
            <v>0</v>
          </cell>
        </row>
        <row r="48">
          <cell r="A48">
            <v>38</v>
          </cell>
        </row>
        <row r="49">
          <cell r="A49">
            <v>39</v>
          </cell>
          <cell r="B49" t="str">
            <v>TOP &amp; Direct Billed Transition costs</v>
          </cell>
          <cell r="G49">
            <v>0</v>
          </cell>
          <cell r="I49">
            <v>0</v>
          </cell>
          <cell r="K49">
            <v>0</v>
          </cell>
        </row>
        <row r="50">
          <cell r="A50">
            <v>40</v>
          </cell>
        </row>
        <row r="51">
          <cell r="A51">
            <v>41</v>
          </cell>
          <cell r="B51" t="str">
            <v>Total Tennessee Gas Area FT-G Non-Commodity</v>
          </cell>
          <cell r="G51">
            <v>2925726</v>
          </cell>
          <cell r="I51">
            <v>2925726</v>
          </cell>
          <cell r="K51">
            <v>0</v>
          </cell>
        </row>
        <row r="52">
          <cell r="A52">
            <v>42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45</v>
          </cell>
        </row>
        <row r="56">
          <cell r="A56">
            <v>46</v>
          </cell>
        </row>
      </sheetData>
      <sheetData sheetId="92" refreshError="1">
        <row r="1">
          <cell r="A1" t="str">
            <v>Atmos Energy Corporation</v>
          </cell>
          <cell r="I1" t="str">
            <v>Exhibit B</v>
          </cell>
        </row>
        <row r="2">
          <cell r="A2" t="str">
            <v>Expected Gas Cost - Commodity</v>
          </cell>
          <cell r="I2" t="str">
            <v>Page 5 of 11</v>
          </cell>
        </row>
        <row r="3">
          <cell r="A3" t="str">
            <v>Purchases in Texas Gas Service Area</v>
          </cell>
        </row>
        <row r="5">
          <cell r="F5" t="str">
            <v>(1)</v>
          </cell>
          <cell r="G5" t="str">
            <v>(2)</v>
          </cell>
          <cell r="H5" t="str">
            <v>(3)</v>
          </cell>
          <cell r="I5" t="str">
            <v>(4)</v>
          </cell>
        </row>
        <row r="7">
          <cell r="A7" t="str">
            <v>Line</v>
          </cell>
          <cell r="D7" t="str">
            <v>Tariff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F8" t="str">
            <v>Purchases</v>
          </cell>
          <cell r="H8" t="str">
            <v>Rate</v>
          </cell>
          <cell r="I8" t="str">
            <v>Total</v>
          </cell>
        </row>
        <row r="9">
          <cell r="F9" t="str">
            <v>Mcf</v>
          </cell>
          <cell r="G9" t="str">
            <v>MMbtu</v>
          </cell>
          <cell r="H9" t="str">
            <v>$/MMbtu</v>
          </cell>
          <cell r="I9" t="str">
            <v>$</v>
          </cell>
        </row>
        <row r="11">
          <cell r="A11" t="str">
            <v>1</v>
          </cell>
          <cell r="B11" t="str">
            <v xml:space="preserve"> No Notice Service</v>
          </cell>
          <cell r="G11">
            <v>0</v>
          </cell>
        </row>
        <row r="12">
          <cell r="A12" t="str">
            <v>2</v>
          </cell>
          <cell r="B12" t="str">
            <v xml:space="preserve">  Indexed Gas Cost (Texas Gas Payback)</v>
          </cell>
          <cell r="H12">
            <v>7.7009999999999996</v>
          </cell>
          <cell r="I12">
            <v>0</v>
          </cell>
        </row>
        <row r="13">
          <cell r="A13" t="str">
            <v>3</v>
          </cell>
          <cell r="B13" t="str">
            <v xml:space="preserve">  Commodity</v>
          </cell>
          <cell r="D13">
            <v>20</v>
          </cell>
          <cell r="H13">
            <v>5.0599999999999999E-2</v>
          </cell>
          <cell r="I13">
            <v>0</v>
          </cell>
        </row>
        <row r="14">
          <cell r="A14" t="str">
            <v>4</v>
          </cell>
          <cell r="B14" t="str">
            <v xml:space="preserve">  Fuel and Loss Retention @</v>
          </cell>
          <cell r="D14">
            <v>36</v>
          </cell>
          <cell r="E14">
            <v>3.1699999999999999E-2</v>
          </cell>
          <cell r="H14">
            <v>0.25209999999999999</v>
          </cell>
          <cell r="I14">
            <v>0</v>
          </cell>
        </row>
        <row r="15">
          <cell r="A15" t="str">
            <v>5</v>
          </cell>
          <cell r="H15">
            <v>8.0037000000000003</v>
          </cell>
          <cell r="I15">
            <v>0</v>
          </cell>
        </row>
        <row r="16">
          <cell r="A16" t="str">
            <v>6</v>
          </cell>
        </row>
        <row r="17">
          <cell r="A17" t="str">
            <v>7</v>
          </cell>
          <cell r="B17" t="str">
            <v xml:space="preserve"> Firm Transportation</v>
          </cell>
          <cell r="G17">
            <v>91000</v>
          </cell>
        </row>
        <row r="18">
          <cell r="A18" t="str">
            <v>8</v>
          </cell>
          <cell r="B18" t="str">
            <v xml:space="preserve">  Indexed Gas Cost</v>
          </cell>
          <cell r="H18">
            <v>6.5910000000000002</v>
          </cell>
          <cell r="I18">
            <v>599781</v>
          </cell>
        </row>
        <row r="19">
          <cell r="A19" t="str">
            <v>9</v>
          </cell>
          <cell r="B19" t="str">
            <v xml:space="preserve">  Base (Weighted on MDQs)</v>
          </cell>
          <cell r="D19">
            <v>25</v>
          </cell>
          <cell r="H19">
            <v>4.3900000000000002E-2</v>
          </cell>
          <cell r="I19">
            <v>3995</v>
          </cell>
        </row>
        <row r="20">
          <cell r="A20" t="str">
            <v>10</v>
          </cell>
          <cell r="B20" t="str">
            <v xml:space="preserve">   TCA Adjustment</v>
          </cell>
          <cell r="D20">
            <v>25</v>
          </cell>
          <cell r="H20">
            <v>0</v>
          </cell>
          <cell r="I20">
            <v>0</v>
          </cell>
        </row>
        <row r="21">
          <cell r="A21" t="str">
            <v>11</v>
          </cell>
          <cell r="B21" t="str">
            <v xml:space="preserve">   Unrecovered TCA Surcharge</v>
          </cell>
          <cell r="D21">
            <v>25</v>
          </cell>
          <cell r="H21">
            <v>0</v>
          </cell>
          <cell r="I21">
            <v>0</v>
          </cell>
        </row>
        <row r="22">
          <cell r="A22" t="str">
            <v>12</v>
          </cell>
          <cell r="B22" t="str">
            <v xml:space="preserve">   Cash-out Adjustment</v>
          </cell>
          <cell r="D22">
            <v>25</v>
          </cell>
          <cell r="H22">
            <v>0</v>
          </cell>
          <cell r="I22">
            <v>0</v>
          </cell>
        </row>
        <row r="23">
          <cell r="A23" t="str">
            <v>13</v>
          </cell>
          <cell r="B23" t="str">
            <v xml:space="preserve">  GRI</v>
          </cell>
          <cell r="D23">
            <v>25</v>
          </cell>
          <cell r="H23">
            <v>0</v>
          </cell>
          <cell r="I23">
            <v>0</v>
          </cell>
        </row>
        <row r="24">
          <cell r="A24" t="str">
            <v>14</v>
          </cell>
          <cell r="B24" t="str">
            <v xml:space="preserve">  ACA</v>
          </cell>
          <cell r="D24">
            <v>25</v>
          </cell>
          <cell r="H24">
            <v>1.6000000000000001E-3</v>
          </cell>
          <cell r="I24">
            <v>146</v>
          </cell>
        </row>
        <row r="25">
          <cell r="A25" t="str">
            <v>15</v>
          </cell>
          <cell r="B25" t="str">
            <v xml:space="preserve">  Fuel and Loss Retention @</v>
          </cell>
          <cell r="D25">
            <v>36</v>
          </cell>
          <cell r="E25">
            <v>1.7299999999999999E-2</v>
          </cell>
          <cell r="H25">
            <v>0.11600000000000001</v>
          </cell>
          <cell r="I25">
            <v>10556</v>
          </cell>
        </row>
        <row r="26">
          <cell r="A26" t="str">
            <v>16</v>
          </cell>
          <cell r="H26">
            <v>6.7524999999999995</v>
          </cell>
          <cell r="I26">
            <v>614478</v>
          </cell>
        </row>
        <row r="27">
          <cell r="A27" t="str">
            <v>17</v>
          </cell>
          <cell r="B27" t="str">
            <v>No Notice Storage</v>
          </cell>
        </row>
        <row r="28">
          <cell r="A28" t="str">
            <v>18</v>
          </cell>
          <cell r="B28" t="str">
            <v>Net (Injections)/Withdrawals</v>
          </cell>
          <cell r="G28">
            <v>340681</v>
          </cell>
        </row>
        <row r="29">
          <cell r="A29" t="str">
            <v>19</v>
          </cell>
          <cell r="B29" t="str">
            <v xml:space="preserve">  Indexed Gas Cost</v>
          </cell>
          <cell r="H29">
            <v>6.5910000000000002</v>
          </cell>
          <cell r="I29">
            <v>2245428</v>
          </cell>
        </row>
        <row r="30">
          <cell r="A30" t="str">
            <v>20</v>
          </cell>
          <cell r="B30" t="str">
            <v xml:space="preserve">  Commodity (Zone 3)</v>
          </cell>
          <cell r="D30">
            <v>20</v>
          </cell>
          <cell r="H30">
            <v>5.0599999999999999E-2</v>
          </cell>
          <cell r="I30">
            <v>17238</v>
          </cell>
        </row>
        <row r="31">
          <cell r="A31" t="str">
            <v>21</v>
          </cell>
          <cell r="B31" t="str">
            <v xml:space="preserve">  Fuel and Loss Retention @</v>
          </cell>
          <cell r="D31">
            <v>36</v>
          </cell>
          <cell r="E31">
            <v>3.1699999999999999E-2</v>
          </cell>
          <cell r="H31">
            <v>0.21579999999999999</v>
          </cell>
          <cell r="I31">
            <v>73519</v>
          </cell>
        </row>
        <row r="32">
          <cell r="A32" t="str">
            <v>22</v>
          </cell>
          <cell r="H32">
            <v>6.8574000000000002</v>
          </cell>
          <cell r="I32">
            <v>2336185</v>
          </cell>
        </row>
        <row r="33">
          <cell r="A33" t="str">
            <v>23</v>
          </cell>
        </row>
        <row r="34">
          <cell r="A34" t="str">
            <v>24</v>
          </cell>
        </row>
        <row r="35">
          <cell r="A35" t="str">
            <v>25</v>
          </cell>
          <cell r="B35" t="str">
            <v xml:space="preserve"> Total Purchases in Texas Area</v>
          </cell>
          <cell r="G35">
            <v>431681</v>
          </cell>
          <cell r="H35">
            <v>6.8353000000000002</v>
          </cell>
          <cell r="I35">
            <v>2950663</v>
          </cell>
        </row>
        <row r="36">
          <cell r="A36" t="str">
            <v>26</v>
          </cell>
        </row>
      </sheetData>
      <sheetData sheetId="93" refreshError="1">
        <row r="1">
          <cell r="A1" t="str">
            <v>Atmos Energy Corporation</v>
          </cell>
          <cell r="J1" t="str">
            <v>Exhibit B</v>
          </cell>
        </row>
        <row r="2">
          <cell r="A2" t="str">
            <v>Expected Gas Cost - Commodity</v>
          </cell>
          <cell r="J2" t="str">
            <v>Page 6  of  11</v>
          </cell>
        </row>
        <row r="3">
          <cell r="A3" t="str">
            <v>Purchases in Tennessee Gas Service Area</v>
          </cell>
        </row>
        <row r="5">
          <cell r="G5" t="str">
            <v>(1)</v>
          </cell>
          <cell r="H5" t="str">
            <v>(2)</v>
          </cell>
          <cell r="I5" t="str">
            <v>(3)</v>
          </cell>
          <cell r="J5" t="str">
            <v>(4)</v>
          </cell>
        </row>
        <row r="7">
          <cell r="A7" t="str">
            <v>Line</v>
          </cell>
          <cell r="E7" t="str">
            <v>Tariff</v>
          </cell>
        </row>
        <row r="8">
          <cell r="A8" t="str">
            <v>No.</v>
          </cell>
          <cell r="B8" t="str">
            <v>Description</v>
          </cell>
          <cell r="E8" t="str">
            <v>Sheet No.</v>
          </cell>
          <cell r="G8" t="str">
            <v>Purchases</v>
          </cell>
          <cell r="I8" t="str">
            <v>Rate</v>
          </cell>
          <cell r="J8" t="str">
            <v>Total</v>
          </cell>
        </row>
        <row r="9">
          <cell r="G9" t="str">
            <v>Mcf</v>
          </cell>
          <cell r="H9" t="str">
            <v>MMbtu</v>
          </cell>
          <cell r="I9" t="str">
            <v>$/MMbtu</v>
          </cell>
          <cell r="J9" t="str">
            <v>$</v>
          </cell>
        </row>
        <row r="11">
          <cell r="A11">
            <v>1</v>
          </cell>
          <cell r="B11" t="str">
            <v xml:space="preserve"> FT-A and FT-G </v>
          </cell>
          <cell r="H11">
            <v>659675</v>
          </cell>
        </row>
        <row r="12">
          <cell r="A12">
            <v>2</v>
          </cell>
          <cell r="B12" t="str">
            <v xml:space="preserve">  Indexed Gas Cost</v>
          </cell>
          <cell r="I12">
            <v>6.5910000000000002</v>
          </cell>
          <cell r="J12">
            <v>4347918</v>
          </cell>
        </row>
        <row r="13">
          <cell r="A13">
            <v>3</v>
          </cell>
          <cell r="B13" t="str">
            <v xml:space="preserve">  Base Commodity (Weighted on MDQs)</v>
          </cell>
          <cell r="I13">
            <v>7.8600000000000003E-2</v>
          </cell>
          <cell r="J13">
            <v>51850</v>
          </cell>
        </row>
        <row r="14">
          <cell r="A14">
            <v>4</v>
          </cell>
          <cell r="B14" t="str">
            <v xml:space="preserve">  GRI</v>
          </cell>
          <cell r="E14" t="str">
            <v>23C</v>
          </cell>
          <cell r="I14">
            <v>0</v>
          </cell>
          <cell r="J14">
            <v>0</v>
          </cell>
        </row>
        <row r="15">
          <cell r="A15">
            <v>5</v>
          </cell>
          <cell r="B15" t="str">
            <v xml:space="preserve">  ACA</v>
          </cell>
          <cell r="E15" t="str">
            <v>23C</v>
          </cell>
          <cell r="I15">
            <v>1.6000000000000001E-3</v>
          </cell>
          <cell r="J15">
            <v>1055</v>
          </cell>
        </row>
        <row r="16">
          <cell r="A16">
            <v>6</v>
          </cell>
          <cell r="B16" t="str">
            <v xml:space="preserve">  Transition Cost</v>
          </cell>
          <cell r="E16" t="str">
            <v>23C</v>
          </cell>
          <cell r="I16">
            <v>0</v>
          </cell>
          <cell r="J16">
            <v>0</v>
          </cell>
        </row>
        <row r="17">
          <cell r="A17">
            <v>7</v>
          </cell>
          <cell r="B17" t="str">
            <v xml:space="preserve">  Fuel and Loss Retention</v>
          </cell>
          <cell r="E17">
            <v>29</v>
          </cell>
          <cell r="F17">
            <v>4.2799999999999998E-2</v>
          </cell>
          <cell r="I17">
            <v>0.29470000000000002</v>
          </cell>
          <cell r="J17">
            <v>194406</v>
          </cell>
        </row>
        <row r="18">
          <cell r="A18">
            <v>8</v>
          </cell>
          <cell r="I18">
            <v>6.9658999999999995</v>
          </cell>
          <cell r="J18">
            <v>4595229</v>
          </cell>
        </row>
        <row r="19">
          <cell r="A19">
            <v>9</v>
          </cell>
        </row>
        <row r="20">
          <cell r="A20">
            <v>10</v>
          </cell>
        </row>
        <row r="21">
          <cell r="A21">
            <v>11</v>
          </cell>
          <cell r="B21" t="str">
            <v xml:space="preserve"> FT-GS </v>
          </cell>
          <cell r="H21">
            <v>120440</v>
          </cell>
        </row>
        <row r="22">
          <cell r="A22">
            <v>12</v>
          </cell>
          <cell r="B22" t="str">
            <v xml:space="preserve">  Indexed Gas Cost</v>
          </cell>
          <cell r="I22">
            <v>6.5910000000000002</v>
          </cell>
          <cell r="J22">
            <v>793820</v>
          </cell>
        </row>
        <row r="23">
          <cell r="A23">
            <v>13</v>
          </cell>
          <cell r="B23" t="str">
            <v xml:space="preserve">  Base Rate</v>
          </cell>
          <cell r="E23">
            <v>20</v>
          </cell>
          <cell r="I23">
            <v>0.58440000000000003</v>
          </cell>
          <cell r="J23">
            <v>70385</v>
          </cell>
        </row>
        <row r="24">
          <cell r="A24">
            <v>14</v>
          </cell>
          <cell r="B24" t="str">
            <v xml:space="preserve">  GRI</v>
          </cell>
          <cell r="E24">
            <v>20</v>
          </cell>
          <cell r="I24">
            <v>0</v>
          </cell>
          <cell r="J24">
            <v>0</v>
          </cell>
        </row>
        <row r="25">
          <cell r="A25">
            <v>15</v>
          </cell>
          <cell r="B25" t="str">
            <v xml:space="preserve">  ACA</v>
          </cell>
          <cell r="E25">
            <v>20</v>
          </cell>
          <cell r="I25">
            <v>1.6000000000000001E-3</v>
          </cell>
          <cell r="J25">
            <v>193</v>
          </cell>
        </row>
        <row r="26">
          <cell r="A26">
            <v>16</v>
          </cell>
          <cell r="B26" t="str">
            <v xml:space="preserve">  PCB Adjustment</v>
          </cell>
          <cell r="E26">
            <v>20</v>
          </cell>
          <cell r="I26">
            <v>0</v>
          </cell>
          <cell r="J26">
            <v>0</v>
          </cell>
        </row>
        <row r="27">
          <cell r="A27">
            <v>17</v>
          </cell>
          <cell r="B27" t="str">
            <v xml:space="preserve">  Settlement Surcharge</v>
          </cell>
          <cell r="E27">
            <v>20</v>
          </cell>
          <cell r="I27">
            <v>0</v>
          </cell>
          <cell r="J27">
            <v>0</v>
          </cell>
        </row>
        <row r="28">
          <cell r="A28">
            <v>18</v>
          </cell>
          <cell r="B28" t="str">
            <v xml:space="preserve">  Fuel and Loss Retention</v>
          </cell>
          <cell r="E28">
            <v>29</v>
          </cell>
          <cell r="F28">
            <v>4.2799999999999998E-2</v>
          </cell>
          <cell r="I28">
            <v>0.29470000000000002</v>
          </cell>
          <cell r="J28">
            <v>35494</v>
          </cell>
        </row>
        <row r="29">
          <cell r="A29">
            <v>19</v>
          </cell>
          <cell r="I29">
            <v>7.4716999999999993</v>
          </cell>
          <cell r="J29">
            <v>899892</v>
          </cell>
        </row>
        <row r="30">
          <cell r="A30">
            <v>20</v>
          </cell>
        </row>
        <row r="31">
          <cell r="A31">
            <v>21</v>
          </cell>
        </row>
        <row r="32">
          <cell r="A32">
            <v>22</v>
          </cell>
          <cell r="B32" t="str">
            <v>Gas Storage</v>
          </cell>
        </row>
        <row r="33">
          <cell r="A33">
            <v>23</v>
          </cell>
          <cell r="B33" t="str">
            <v xml:space="preserve">  FT-A &amp; FT-G Market Area (Injections)/Withdrawals</v>
          </cell>
          <cell r="H33">
            <v>215385</v>
          </cell>
        </row>
        <row r="34">
          <cell r="A34">
            <v>24</v>
          </cell>
          <cell r="B34" t="str">
            <v xml:space="preserve">  Indexed Gas Cost/Storage</v>
          </cell>
          <cell r="I34">
            <v>6.54</v>
          </cell>
          <cell r="J34">
            <v>1408618</v>
          </cell>
        </row>
        <row r="35">
          <cell r="A35">
            <v>25</v>
          </cell>
          <cell r="B35" t="str">
            <v xml:space="preserve">  Injection Rate</v>
          </cell>
          <cell r="E35">
            <v>27</v>
          </cell>
          <cell r="I35">
            <v>1.0200000000000001E-2</v>
          </cell>
          <cell r="J35">
            <v>2197</v>
          </cell>
        </row>
        <row r="36">
          <cell r="A36">
            <v>26</v>
          </cell>
          <cell r="B36" t="str">
            <v xml:space="preserve">  Fuel and Loss Retention</v>
          </cell>
          <cell r="E36">
            <v>27</v>
          </cell>
          <cell r="F36">
            <v>1.49E-2</v>
          </cell>
          <cell r="I36">
            <v>9.8900000000000002E-2</v>
          </cell>
          <cell r="J36">
            <v>21302</v>
          </cell>
        </row>
        <row r="37">
          <cell r="A37">
            <v>27</v>
          </cell>
          <cell r="B37" t="str">
            <v xml:space="preserve">  Total</v>
          </cell>
          <cell r="I37">
            <v>6.6491000000000007</v>
          </cell>
          <cell r="J37">
            <v>1432117</v>
          </cell>
        </row>
        <row r="38">
          <cell r="A38">
            <v>28</v>
          </cell>
        </row>
        <row r="39">
          <cell r="A39">
            <v>29</v>
          </cell>
        </row>
        <row r="40">
          <cell r="A40">
            <v>30</v>
          </cell>
          <cell r="B40" t="str">
            <v xml:space="preserve">  FT-GS Market Area (Injections)/Withdrawals</v>
          </cell>
          <cell r="H40">
            <v>0</v>
          </cell>
        </row>
        <row r="41">
          <cell r="A41">
            <v>31</v>
          </cell>
          <cell r="B41" t="str">
            <v xml:space="preserve">  Indexed Gas Cost/Storage</v>
          </cell>
          <cell r="I41">
            <v>6.5910000000000002</v>
          </cell>
          <cell r="J41">
            <v>0</v>
          </cell>
        </row>
        <row r="42">
          <cell r="A42">
            <v>32</v>
          </cell>
          <cell r="B42" t="str">
            <v xml:space="preserve">  Injection Rate</v>
          </cell>
          <cell r="E42">
            <v>27</v>
          </cell>
          <cell r="I42">
            <v>1.0200000000000001E-2</v>
          </cell>
          <cell r="J42">
            <v>0</v>
          </cell>
        </row>
        <row r="43">
          <cell r="A43">
            <v>33</v>
          </cell>
          <cell r="B43" t="str">
            <v xml:space="preserve">  Fuel and Loss Retention</v>
          </cell>
          <cell r="E43">
            <v>27</v>
          </cell>
          <cell r="F43">
            <v>1.49E-2</v>
          </cell>
          <cell r="I43">
            <v>9.9699999999999997E-2</v>
          </cell>
          <cell r="J43">
            <v>0</v>
          </cell>
        </row>
        <row r="44">
          <cell r="A44">
            <v>34</v>
          </cell>
          <cell r="B44" t="str">
            <v xml:space="preserve">  Total</v>
          </cell>
          <cell r="I44">
            <v>6.7009000000000007</v>
          </cell>
          <cell r="J44">
            <v>0</v>
          </cell>
        </row>
        <row r="45">
          <cell r="A45">
            <v>35</v>
          </cell>
        </row>
        <row r="46">
          <cell r="A46">
            <v>36</v>
          </cell>
        </row>
        <row r="47">
          <cell r="A47">
            <v>37</v>
          </cell>
          <cell r="B47" t="str">
            <v>Total Tennessee Gas Zones</v>
          </cell>
          <cell r="H47">
            <v>995500</v>
          </cell>
          <cell r="I47">
            <v>6.9585999999999997</v>
          </cell>
          <cell r="J47">
            <v>6927238</v>
          </cell>
        </row>
        <row r="48">
          <cell r="A48">
            <v>38</v>
          </cell>
        </row>
      </sheetData>
      <sheetData sheetId="94" refreshError="1"/>
      <sheetData sheetId="95" refreshError="1">
        <row r="1">
          <cell r="A1" t="str">
            <v>Atmos Energy Corporation</v>
          </cell>
          <cell r="J1" t="str">
            <v>Exhibit B</v>
          </cell>
        </row>
        <row r="2">
          <cell r="A2" t="str">
            <v>Demand Charge Calculation</v>
          </cell>
          <cell r="J2" t="str">
            <v>Page  8  of  11</v>
          </cell>
        </row>
        <row r="5">
          <cell r="A5" t="str">
            <v>Line</v>
          </cell>
        </row>
        <row r="6">
          <cell r="A6" t="str">
            <v>No.</v>
          </cell>
          <cell r="E6" t="str">
            <v>(1)</v>
          </cell>
          <cell r="F6" t="str">
            <v>(2)</v>
          </cell>
          <cell r="G6" t="str">
            <v>(3)</v>
          </cell>
          <cell r="H6" t="str">
            <v>(4)</v>
          </cell>
          <cell r="I6" t="str">
            <v>(5)</v>
          </cell>
          <cell r="J6" t="str">
            <v>(6)</v>
          </cell>
        </row>
        <row r="8">
          <cell r="A8">
            <v>1</v>
          </cell>
          <cell r="C8" t="str">
            <v>Total Demand Cost:</v>
          </cell>
        </row>
        <row r="9">
          <cell r="A9">
            <v>2</v>
          </cell>
          <cell r="C9" t="str">
            <v xml:space="preserve">  Texas Gas</v>
          </cell>
          <cell r="E9">
            <v>16720559</v>
          </cell>
        </row>
        <row r="10">
          <cell r="A10">
            <v>3</v>
          </cell>
          <cell r="C10" t="str">
            <v xml:space="preserve">  Midwestern</v>
          </cell>
          <cell r="E10">
            <v>0</v>
          </cell>
        </row>
        <row r="11">
          <cell r="A11">
            <v>4</v>
          </cell>
          <cell r="C11" t="str">
            <v xml:space="preserve">  Tennessee Gas</v>
          </cell>
          <cell r="E11">
            <v>2925726</v>
          </cell>
        </row>
        <row r="12">
          <cell r="A12">
            <v>5</v>
          </cell>
          <cell r="C12" t="str">
            <v xml:space="preserve">  Trunkline</v>
          </cell>
          <cell r="E12">
            <v>629820</v>
          </cell>
        </row>
        <row r="13">
          <cell r="A13">
            <v>6</v>
          </cell>
          <cell r="C13" t="str">
            <v xml:space="preserve">  Total</v>
          </cell>
          <cell r="E13">
            <v>20276105</v>
          </cell>
        </row>
        <row r="14">
          <cell r="A14">
            <v>7</v>
          </cell>
        </row>
        <row r="15">
          <cell r="A15">
            <v>8</v>
          </cell>
          <cell r="F15" t="str">
            <v>Allocated</v>
          </cell>
          <cell r="G15" t="str">
            <v>Related</v>
          </cell>
          <cell r="H15" t="str">
            <v>Monthly Demand Charge</v>
          </cell>
        </row>
        <row r="16">
          <cell r="A16">
            <v>9</v>
          </cell>
          <cell r="C16" t="str">
            <v>Demand Cost Allocation:</v>
          </cell>
          <cell r="E16" t="str">
            <v>Factors</v>
          </cell>
          <cell r="F16" t="str">
            <v>Demand</v>
          </cell>
          <cell r="G16" t="str">
            <v>Volumes</v>
          </cell>
          <cell r="H16" t="str">
            <v>Firm</v>
          </cell>
          <cell r="I16" t="str">
            <v>Interruptible</v>
          </cell>
          <cell r="J16" t="str">
            <v>HLF</v>
          </cell>
        </row>
        <row r="17">
          <cell r="A17">
            <v>10</v>
          </cell>
          <cell r="C17" t="str">
            <v xml:space="preserve">  All </v>
          </cell>
          <cell r="E17">
            <v>0.185</v>
          </cell>
          <cell r="F17">
            <v>3751079</v>
          </cell>
          <cell r="G17">
            <v>20401274</v>
          </cell>
          <cell r="H17">
            <v>0.18390000000000001</v>
          </cell>
          <cell r="I17">
            <v>0.18390000000000001</v>
          </cell>
          <cell r="J17">
            <v>0.18390000000000001</v>
          </cell>
        </row>
        <row r="18">
          <cell r="A18">
            <v>11</v>
          </cell>
          <cell r="C18" t="str">
            <v xml:space="preserve">  Firm</v>
          </cell>
          <cell r="E18">
            <v>0.81499999999999995</v>
          </cell>
          <cell r="F18">
            <v>16525026</v>
          </cell>
          <cell r="G18">
            <v>18923274</v>
          </cell>
          <cell r="H18">
            <v>0.87329999999999997</v>
          </cell>
          <cell r="I18" t="str">
            <v>NA</v>
          </cell>
          <cell r="J18" t="str">
            <v>NA</v>
          </cell>
        </row>
        <row r="19">
          <cell r="A19">
            <v>12</v>
          </cell>
          <cell r="C19" t="str">
            <v xml:space="preserve">  Total</v>
          </cell>
          <cell r="E19">
            <v>1</v>
          </cell>
          <cell r="F19">
            <v>20276105</v>
          </cell>
          <cell r="H19">
            <v>1.0571999999999999</v>
          </cell>
          <cell r="I19">
            <v>0.18390000000000001</v>
          </cell>
          <cell r="J19">
            <v>0.18390000000000001</v>
          </cell>
        </row>
        <row r="20">
          <cell r="A20">
            <v>13</v>
          </cell>
        </row>
        <row r="21">
          <cell r="A21">
            <v>14</v>
          </cell>
          <cell r="F21" t="str">
            <v>Volumetric Basis for</v>
          </cell>
        </row>
        <row r="22">
          <cell r="A22">
            <v>15</v>
          </cell>
          <cell r="E22" t="str">
            <v>Annualized</v>
          </cell>
          <cell r="F22" t="str">
            <v>Monthly  Demand Charge</v>
          </cell>
        </row>
        <row r="23">
          <cell r="A23">
            <v>16</v>
          </cell>
          <cell r="E23" t="str">
            <v>Mcf @14.65</v>
          </cell>
          <cell r="F23" t="str">
            <v>All</v>
          </cell>
          <cell r="G23" t="str">
            <v>Firm</v>
          </cell>
        </row>
        <row r="24">
          <cell r="A24">
            <v>17</v>
          </cell>
          <cell r="C24" t="str">
            <v>Firm Service</v>
          </cell>
        </row>
        <row r="25">
          <cell r="A25">
            <v>18</v>
          </cell>
          <cell r="C25" t="str">
            <v xml:space="preserve">  Sales:</v>
          </cell>
        </row>
        <row r="26">
          <cell r="A26">
            <v>19</v>
          </cell>
          <cell r="C26" t="str">
            <v xml:space="preserve">  G-1</v>
          </cell>
          <cell r="E26">
            <v>18887274</v>
          </cell>
          <cell r="F26">
            <v>18887274</v>
          </cell>
          <cell r="G26">
            <v>18887274</v>
          </cell>
          <cell r="H26">
            <v>1.0571999999999999</v>
          </cell>
        </row>
        <row r="27">
          <cell r="A27">
            <v>20</v>
          </cell>
          <cell r="C27" t="str">
            <v xml:space="preserve">  HLF</v>
          </cell>
          <cell r="E27">
            <v>60000</v>
          </cell>
          <cell r="F27">
            <v>60000</v>
          </cell>
          <cell r="H27">
            <v>0.18390000000000001</v>
          </cell>
          <cell r="I27" t="str">
            <v>+ HLF MDQ Demand</v>
          </cell>
        </row>
        <row r="28">
          <cell r="A28">
            <v>21</v>
          </cell>
          <cell r="C28" t="str">
            <v xml:space="preserve">  LVS-1</v>
          </cell>
          <cell r="E28">
            <v>0</v>
          </cell>
          <cell r="F28">
            <v>0</v>
          </cell>
          <cell r="G28">
            <v>0</v>
          </cell>
          <cell r="H28">
            <v>1.0571999999999999</v>
          </cell>
        </row>
        <row r="29">
          <cell r="A29">
            <v>22</v>
          </cell>
          <cell r="C29" t="str">
            <v xml:space="preserve">  Total Firm Sales</v>
          </cell>
          <cell r="E29">
            <v>18947274</v>
          </cell>
          <cell r="F29">
            <v>18947274</v>
          </cell>
          <cell r="G29">
            <v>18887274</v>
          </cell>
        </row>
        <row r="30">
          <cell r="A30">
            <v>23</v>
          </cell>
        </row>
        <row r="31">
          <cell r="A31">
            <v>24</v>
          </cell>
          <cell r="C31" t="str">
            <v xml:space="preserve">  Transportation:</v>
          </cell>
        </row>
        <row r="32">
          <cell r="A32">
            <v>25</v>
          </cell>
          <cell r="C32" t="str">
            <v xml:space="preserve">  T-2 \ G-1</v>
          </cell>
          <cell r="E32">
            <v>36000</v>
          </cell>
          <cell r="F32">
            <v>36000</v>
          </cell>
          <cell r="G32">
            <v>36000</v>
          </cell>
          <cell r="H32">
            <v>1.0571999999999999</v>
          </cell>
        </row>
        <row r="33">
          <cell r="A33">
            <v>26</v>
          </cell>
          <cell r="C33" t="str">
            <v xml:space="preserve">  HLF</v>
          </cell>
          <cell r="E33">
            <v>0</v>
          </cell>
          <cell r="F33">
            <v>0</v>
          </cell>
          <cell r="H33">
            <v>0.18390000000000001</v>
          </cell>
        </row>
        <row r="34">
          <cell r="A34">
            <v>27</v>
          </cell>
          <cell r="C34" t="str">
            <v xml:space="preserve">  Total Firm Service</v>
          </cell>
          <cell r="E34">
            <v>18983274</v>
          </cell>
          <cell r="F34">
            <v>18983274</v>
          </cell>
          <cell r="G34">
            <v>18923274</v>
          </cell>
        </row>
        <row r="35">
          <cell r="A35">
            <v>28</v>
          </cell>
        </row>
        <row r="36">
          <cell r="A36">
            <v>29</v>
          </cell>
          <cell r="C36" t="str">
            <v>Interruptible Service</v>
          </cell>
        </row>
        <row r="37">
          <cell r="A37">
            <v>30</v>
          </cell>
          <cell r="C37" t="str">
            <v xml:space="preserve">  Sales:</v>
          </cell>
        </row>
        <row r="38">
          <cell r="A38">
            <v>31</v>
          </cell>
          <cell r="C38" t="str">
            <v xml:space="preserve">  G-2</v>
          </cell>
          <cell r="E38">
            <v>684000</v>
          </cell>
          <cell r="F38">
            <v>684000</v>
          </cell>
          <cell r="H38">
            <v>1.0571999999999999</v>
          </cell>
          <cell r="I38">
            <v>0.18390000000000001</v>
          </cell>
        </row>
        <row r="39">
          <cell r="A39">
            <v>32</v>
          </cell>
          <cell r="C39" t="str">
            <v xml:space="preserve">  LVS-2</v>
          </cell>
          <cell r="E39">
            <v>154000</v>
          </cell>
          <cell r="F39">
            <v>154000</v>
          </cell>
          <cell r="H39">
            <v>1.0571999999999999</v>
          </cell>
          <cell r="I39">
            <v>0.18390000000000001</v>
          </cell>
        </row>
        <row r="40">
          <cell r="A40">
            <v>33</v>
          </cell>
          <cell r="C40" t="str">
            <v xml:space="preserve">  Total Sales</v>
          </cell>
          <cell r="E40">
            <v>838000</v>
          </cell>
          <cell r="F40">
            <v>838000</v>
          </cell>
        </row>
        <row r="41">
          <cell r="A41">
            <v>34</v>
          </cell>
        </row>
        <row r="42">
          <cell r="A42">
            <v>35</v>
          </cell>
          <cell r="C42" t="str">
            <v xml:space="preserve">  Transportation:</v>
          </cell>
        </row>
        <row r="43">
          <cell r="A43">
            <v>36</v>
          </cell>
          <cell r="C43" t="str">
            <v xml:space="preserve">  T-2 \ G-2</v>
          </cell>
          <cell r="E43">
            <v>580000</v>
          </cell>
          <cell r="F43">
            <v>580000</v>
          </cell>
          <cell r="H43">
            <v>1.0571999999999999</v>
          </cell>
          <cell r="I43">
            <v>0.18390000000000001</v>
          </cell>
        </row>
        <row r="44">
          <cell r="A44">
            <v>37</v>
          </cell>
        </row>
        <row r="45">
          <cell r="A45">
            <v>38</v>
          </cell>
          <cell r="C45" t="str">
            <v xml:space="preserve">  Total Interruptible Service</v>
          </cell>
          <cell r="E45">
            <v>1418000</v>
          </cell>
          <cell r="F45">
            <v>1418000</v>
          </cell>
        </row>
        <row r="46">
          <cell r="A46">
            <v>39</v>
          </cell>
        </row>
        <row r="47">
          <cell r="A47">
            <v>40</v>
          </cell>
          <cell r="C47" t="str">
            <v>Carriage Service</v>
          </cell>
        </row>
        <row r="48">
          <cell r="A48">
            <v>41</v>
          </cell>
          <cell r="C48" t="str">
            <v xml:space="preserve">  T-3 &amp; T-4</v>
          </cell>
          <cell r="E48">
            <v>23438000</v>
          </cell>
        </row>
        <row r="49">
          <cell r="A49">
            <v>42</v>
          </cell>
        </row>
        <row r="50">
          <cell r="A50">
            <v>43</v>
          </cell>
          <cell r="C50" t="str">
            <v>Total</v>
          </cell>
          <cell r="E50">
            <v>43839274</v>
          </cell>
          <cell r="F50">
            <v>20401274</v>
          </cell>
          <cell r="G50">
            <v>18923274</v>
          </cell>
        </row>
        <row r="51">
          <cell r="A51">
            <v>44</v>
          </cell>
        </row>
        <row r="52">
          <cell r="A52">
            <v>45</v>
          </cell>
          <cell r="C52" t="str">
            <v>HLF MDQ Demand</v>
          </cell>
        </row>
        <row r="53">
          <cell r="A53">
            <v>46</v>
          </cell>
          <cell r="C53" t="str">
            <v xml:space="preserve">  Firm Demand Cost</v>
          </cell>
          <cell r="F53">
            <v>16525026</v>
          </cell>
        </row>
        <row r="54">
          <cell r="A54">
            <v>47</v>
          </cell>
          <cell r="C54" t="str">
            <v xml:space="preserve">  Peak Day Thru-put</v>
          </cell>
          <cell r="F54">
            <v>302152</v>
          </cell>
          <cell r="G54" t="str">
            <v>Mcf/Peak Day</v>
          </cell>
        </row>
        <row r="55">
          <cell r="A55">
            <v>48</v>
          </cell>
          <cell r="C55" t="str">
            <v xml:space="preserve">  Times:</v>
          </cell>
          <cell r="F55">
            <v>12</v>
          </cell>
          <cell r="G55" t="str">
            <v>Months/Year</v>
          </cell>
        </row>
        <row r="56">
          <cell r="A56">
            <v>49</v>
          </cell>
          <cell r="C56" t="str">
            <v xml:space="preserve">  Total Annualized Peak Day Demand</v>
          </cell>
          <cell r="F56">
            <v>3625824</v>
          </cell>
        </row>
        <row r="57">
          <cell r="A57">
            <v>50</v>
          </cell>
          <cell r="C57" t="str">
            <v xml:space="preserve">  Demand Charge per MDQ</v>
          </cell>
          <cell r="F57">
            <v>4.5575999999999999</v>
          </cell>
          <cell r="G57" t="str">
            <v>/ MDQ of Customer's Contract</v>
          </cell>
        </row>
      </sheetData>
      <sheetData sheetId="96" refreshError="1">
        <row r="1">
          <cell r="A1" t="str">
            <v>Atmos Energy Corporation</v>
          </cell>
          <cell r="J1" t="str">
            <v>Exhibit B</v>
          </cell>
        </row>
        <row r="2">
          <cell r="A2" t="str">
            <v>Take-or-Pay and Transition Charge Calculation</v>
          </cell>
          <cell r="J2" t="str">
            <v>Page  9 of   11</v>
          </cell>
        </row>
        <row r="5">
          <cell r="A5" t="str">
            <v>Line</v>
          </cell>
        </row>
        <row r="6">
          <cell r="A6" t="str">
            <v>No.</v>
          </cell>
          <cell r="E6" t="str">
            <v>(1)</v>
          </cell>
          <cell r="F6" t="str">
            <v>(2)</v>
          </cell>
          <cell r="G6" t="str">
            <v>(3)</v>
          </cell>
          <cell r="H6" t="str">
            <v>(4)</v>
          </cell>
          <cell r="I6" t="str">
            <v>(5)</v>
          </cell>
          <cell r="J6" t="str">
            <v>(6)</v>
          </cell>
        </row>
        <row r="9">
          <cell r="A9">
            <v>1</v>
          </cell>
          <cell r="C9" t="str">
            <v>Other Fixed Charges</v>
          </cell>
          <cell r="E9" t="str">
            <v>Take-or-Pay</v>
          </cell>
          <cell r="F9" t="str">
            <v>Transition</v>
          </cell>
        </row>
        <row r="10">
          <cell r="A10">
            <v>2</v>
          </cell>
          <cell r="C10" t="str">
            <v xml:space="preserve">    Texas Gas</v>
          </cell>
          <cell r="F10">
            <v>0</v>
          </cell>
        </row>
        <row r="11">
          <cell r="A11">
            <v>3</v>
          </cell>
          <cell r="C11" t="str">
            <v xml:space="preserve">    Tennessee Gas</v>
          </cell>
          <cell r="F11">
            <v>0</v>
          </cell>
        </row>
        <row r="12">
          <cell r="A12">
            <v>4</v>
          </cell>
          <cell r="C12" t="str">
            <v xml:space="preserve">    Total</v>
          </cell>
          <cell r="E12">
            <v>0</v>
          </cell>
          <cell r="F12">
            <v>0</v>
          </cell>
        </row>
        <row r="13">
          <cell r="A13">
            <v>5</v>
          </cell>
        </row>
        <row r="14">
          <cell r="A14">
            <v>6</v>
          </cell>
        </row>
        <row r="15">
          <cell r="A15">
            <v>7</v>
          </cell>
          <cell r="F15" t="str">
            <v>Related</v>
          </cell>
          <cell r="G15" t="str">
            <v>Charge</v>
          </cell>
        </row>
        <row r="16">
          <cell r="A16">
            <v>8</v>
          </cell>
          <cell r="C16" t="str">
            <v>Other Fixed Charges</v>
          </cell>
          <cell r="E16" t="str">
            <v>Amount</v>
          </cell>
          <cell r="F16" t="str">
            <v>Volumes</v>
          </cell>
          <cell r="G16" t="str">
            <v xml:space="preserve">  $/Mcf</v>
          </cell>
        </row>
        <row r="17">
          <cell r="A17">
            <v>9</v>
          </cell>
          <cell r="C17" t="str">
            <v xml:space="preserve">  Take-or-Pay</v>
          </cell>
          <cell r="E17">
            <v>0</v>
          </cell>
          <cell r="F17">
            <v>43839274</v>
          </cell>
          <cell r="G17">
            <v>0</v>
          </cell>
        </row>
        <row r="18">
          <cell r="A18">
            <v>10</v>
          </cell>
          <cell r="C18" t="str">
            <v xml:space="preserve">  Transition</v>
          </cell>
          <cell r="E18">
            <v>0</v>
          </cell>
          <cell r="F18">
            <v>20401274</v>
          </cell>
          <cell r="G18">
            <v>0</v>
          </cell>
        </row>
        <row r="19">
          <cell r="A19">
            <v>11</v>
          </cell>
          <cell r="C19" t="str">
            <v xml:space="preserve">  Total</v>
          </cell>
          <cell r="E19">
            <v>0</v>
          </cell>
          <cell r="G19">
            <v>0</v>
          </cell>
        </row>
        <row r="20">
          <cell r="A20">
            <v>12</v>
          </cell>
        </row>
        <row r="21">
          <cell r="A21">
            <v>13</v>
          </cell>
        </row>
        <row r="22">
          <cell r="A22">
            <v>14</v>
          </cell>
          <cell r="F22" t="str">
            <v>Volumetric Basis for</v>
          </cell>
        </row>
        <row r="23">
          <cell r="A23">
            <v>15</v>
          </cell>
          <cell r="E23" t="str">
            <v>Annual</v>
          </cell>
          <cell r="F23" t="str">
            <v>Other Fixed Charges</v>
          </cell>
          <cell r="I23" t="str">
            <v>Other Fixed Charges</v>
          </cell>
        </row>
        <row r="24">
          <cell r="A24">
            <v>16</v>
          </cell>
          <cell r="E24" t="str">
            <v>Expected Mcf</v>
          </cell>
          <cell r="F24" t="str">
            <v>Take-or-Pay</v>
          </cell>
          <cell r="G24" t="str">
            <v>Transition</v>
          </cell>
          <cell r="I24" t="str">
            <v>Take-or-Pay</v>
          </cell>
          <cell r="J24" t="str">
            <v xml:space="preserve">  Transition</v>
          </cell>
        </row>
        <row r="25">
          <cell r="A25">
            <v>17</v>
          </cell>
          <cell r="C25" t="str">
            <v>Firm Service</v>
          </cell>
        </row>
        <row r="26">
          <cell r="A26">
            <v>18</v>
          </cell>
          <cell r="C26" t="str">
            <v xml:space="preserve">  Sales:</v>
          </cell>
        </row>
        <row r="27">
          <cell r="A27">
            <v>19</v>
          </cell>
          <cell r="C27" t="str">
            <v xml:space="preserve">  G-1</v>
          </cell>
          <cell r="E27">
            <v>18887274</v>
          </cell>
          <cell r="F27">
            <v>18887274</v>
          </cell>
          <cell r="G27">
            <v>18887274</v>
          </cell>
          <cell r="J27">
            <v>0</v>
          </cell>
        </row>
        <row r="28">
          <cell r="A28">
            <v>20</v>
          </cell>
          <cell r="C28" t="str">
            <v xml:space="preserve">  HLF</v>
          </cell>
          <cell r="E28">
            <v>60000</v>
          </cell>
          <cell r="F28">
            <v>60000</v>
          </cell>
          <cell r="G28">
            <v>60000</v>
          </cell>
          <cell r="J28">
            <v>0</v>
          </cell>
        </row>
        <row r="29">
          <cell r="A29">
            <v>21</v>
          </cell>
          <cell r="C29" t="str">
            <v xml:space="preserve">  LVS-1</v>
          </cell>
          <cell r="E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22</v>
          </cell>
          <cell r="C30" t="str">
            <v xml:space="preserve">  Total Firm Sales</v>
          </cell>
          <cell r="E30">
            <v>18947274</v>
          </cell>
          <cell r="F30">
            <v>18947274</v>
          </cell>
          <cell r="G30">
            <v>18947274</v>
          </cell>
        </row>
        <row r="31">
          <cell r="A31">
            <v>23</v>
          </cell>
        </row>
        <row r="32">
          <cell r="A32">
            <v>24</v>
          </cell>
          <cell r="C32" t="str">
            <v xml:space="preserve">  Transportation:</v>
          </cell>
        </row>
        <row r="33">
          <cell r="A33">
            <v>25</v>
          </cell>
          <cell r="C33" t="str">
            <v xml:space="preserve">  T-2 \ G-1</v>
          </cell>
          <cell r="E33">
            <v>36000</v>
          </cell>
          <cell r="F33">
            <v>36000</v>
          </cell>
          <cell r="G33">
            <v>36000</v>
          </cell>
          <cell r="J33">
            <v>0</v>
          </cell>
        </row>
        <row r="34">
          <cell r="A34">
            <v>26</v>
          </cell>
          <cell r="C34" t="str">
            <v xml:space="preserve">  T-2 \ G-1 \ HLF</v>
          </cell>
          <cell r="E34">
            <v>0</v>
          </cell>
          <cell r="J34">
            <v>0</v>
          </cell>
        </row>
        <row r="35">
          <cell r="A35">
            <v>27</v>
          </cell>
          <cell r="C35" t="str">
            <v xml:space="preserve">  Total Firm Service</v>
          </cell>
          <cell r="E35">
            <v>18983274</v>
          </cell>
          <cell r="F35">
            <v>18983274</v>
          </cell>
          <cell r="G35">
            <v>18983274</v>
          </cell>
        </row>
        <row r="36">
          <cell r="A36">
            <v>28</v>
          </cell>
        </row>
        <row r="37">
          <cell r="A37">
            <v>29</v>
          </cell>
          <cell r="C37" t="str">
            <v>Interruptible Service</v>
          </cell>
        </row>
        <row r="38">
          <cell r="A38">
            <v>30</v>
          </cell>
          <cell r="C38" t="str">
            <v xml:space="preserve">  Sales:</v>
          </cell>
        </row>
        <row r="39">
          <cell r="A39">
            <v>31</v>
          </cell>
          <cell r="C39" t="str">
            <v xml:space="preserve">  G-2</v>
          </cell>
          <cell r="E39">
            <v>684000</v>
          </cell>
          <cell r="F39">
            <v>684000</v>
          </cell>
          <cell r="G39">
            <v>684000</v>
          </cell>
          <cell r="J39">
            <v>0</v>
          </cell>
        </row>
        <row r="40">
          <cell r="A40">
            <v>32</v>
          </cell>
          <cell r="C40" t="str">
            <v xml:space="preserve">  LVS-2</v>
          </cell>
          <cell r="E40">
            <v>154000</v>
          </cell>
          <cell r="F40">
            <v>154000</v>
          </cell>
          <cell r="G40">
            <v>154000</v>
          </cell>
          <cell r="J40">
            <v>0</v>
          </cell>
        </row>
        <row r="41">
          <cell r="A41">
            <v>33</v>
          </cell>
          <cell r="C41" t="str">
            <v xml:space="preserve">  Total Sales</v>
          </cell>
          <cell r="E41">
            <v>838000</v>
          </cell>
          <cell r="F41">
            <v>838000</v>
          </cell>
          <cell r="G41">
            <v>838000</v>
          </cell>
        </row>
        <row r="42">
          <cell r="A42">
            <v>34</v>
          </cell>
        </row>
        <row r="43">
          <cell r="A43">
            <v>35</v>
          </cell>
          <cell r="C43" t="str">
            <v xml:space="preserve">  Transportation:</v>
          </cell>
        </row>
        <row r="44">
          <cell r="A44">
            <v>36</v>
          </cell>
          <cell r="C44" t="str">
            <v xml:space="preserve">  T-2 \ G-2</v>
          </cell>
          <cell r="E44">
            <v>580000</v>
          </cell>
          <cell r="F44">
            <v>580000</v>
          </cell>
          <cell r="G44">
            <v>580000</v>
          </cell>
          <cell r="J44">
            <v>0</v>
          </cell>
        </row>
        <row r="45">
          <cell r="A45">
            <v>37</v>
          </cell>
        </row>
        <row r="46">
          <cell r="A46">
            <v>38</v>
          </cell>
          <cell r="C46" t="str">
            <v xml:space="preserve">  Total Interruptible Service</v>
          </cell>
          <cell r="E46">
            <v>1418000</v>
          </cell>
          <cell r="F46">
            <v>1418000</v>
          </cell>
          <cell r="G46">
            <v>1418000</v>
          </cell>
        </row>
        <row r="47">
          <cell r="A47">
            <v>39</v>
          </cell>
        </row>
        <row r="48">
          <cell r="A48">
            <v>40</v>
          </cell>
          <cell r="C48" t="str">
            <v>Carriage Service</v>
          </cell>
        </row>
        <row r="49">
          <cell r="A49">
            <v>41</v>
          </cell>
          <cell r="C49" t="str">
            <v xml:space="preserve">  T-3 &amp; T-4</v>
          </cell>
          <cell r="E49">
            <v>23438000</v>
          </cell>
          <cell r="F49">
            <v>23438000</v>
          </cell>
          <cell r="G49" t="str">
            <v>NA</v>
          </cell>
        </row>
        <row r="50">
          <cell r="A50">
            <v>42</v>
          </cell>
        </row>
        <row r="51">
          <cell r="A51">
            <v>43</v>
          </cell>
          <cell r="C51" t="str">
            <v>Total</v>
          </cell>
          <cell r="E51">
            <v>43839274</v>
          </cell>
          <cell r="F51">
            <v>43839274</v>
          </cell>
          <cell r="G51">
            <v>20401274</v>
          </cell>
        </row>
      </sheetData>
      <sheetData sheetId="97" refreshError="1">
        <row r="1">
          <cell r="A1" t="str">
            <v>Atmos Energy Corporation</v>
          </cell>
          <cell r="H1" t="str">
            <v>Exhibit B</v>
          </cell>
        </row>
        <row r="2">
          <cell r="A2" t="str">
            <v>Expected Gas Cost - Commodity</v>
          </cell>
          <cell r="H2" t="str">
            <v>Page  10  of  11</v>
          </cell>
        </row>
        <row r="3">
          <cell r="A3" t="str">
            <v>Total System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H5" t="str">
            <v>(4)</v>
          </cell>
        </row>
        <row r="7">
          <cell r="A7" t="str">
            <v>Line</v>
          </cell>
        </row>
        <row r="8">
          <cell r="A8" t="str">
            <v>No.</v>
          </cell>
          <cell r="B8" t="str">
            <v>Description</v>
          </cell>
          <cell r="E8" t="str">
            <v>Purchases</v>
          </cell>
          <cell r="G8" t="str">
            <v>Rate</v>
          </cell>
          <cell r="H8" t="str">
            <v>Total</v>
          </cell>
        </row>
        <row r="9">
          <cell r="E9" t="str">
            <v>Mcf</v>
          </cell>
          <cell r="F9" t="str">
            <v>MMbtu</v>
          </cell>
          <cell r="G9" t="str">
            <v>$/MMbtu</v>
          </cell>
          <cell r="H9" t="str">
            <v>$</v>
          </cell>
        </row>
        <row r="11">
          <cell r="A11">
            <v>1</v>
          </cell>
          <cell r="B11" t="str">
            <v>Texas Gas Area</v>
          </cell>
        </row>
        <row r="12">
          <cell r="A12">
            <v>2</v>
          </cell>
          <cell r="B12" t="str">
            <v>No Notice Service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>
            <v>3</v>
          </cell>
          <cell r="B13" t="str">
            <v>Firm Transportation</v>
          </cell>
          <cell r="E13">
            <v>88780</v>
          </cell>
          <cell r="F13">
            <v>91000</v>
          </cell>
          <cell r="G13">
            <v>6.7525000000000004</v>
          </cell>
          <cell r="H13">
            <v>614478</v>
          </cell>
        </row>
        <row r="14">
          <cell r="A14">
            <v>4</v>
          </cell>
          <cell r="B14" t="str">
            <v>No Notice Storage</v>
          </cell>
          <cell r="E14">
            <v>332372</v>
          </cell>
          <cell r="F14">
            <v>340681</v>
          </cell>
          <cell r="G14">
            <v>6.8574000000000002</v>
          </cell>
          <cell r="H14">
            <v>2336185</v>
          </cell>
        </row>
        <row r="15">
          <cell r="A15">
            <v>5</v>
          </cell>
          <cell r="B15" t="str">
            <v>Total Texas Gas Area</v>
          </cell>
          <cell r="E15">
            <v>421152</v>
          </cell>
          <cell r="F15">
            <v>431681</v>
          </cell>
          <cell r="G15">
            <v>6.8353000000000002</v>
          </cell>
          <cell r="H15">
            <v>2950663</v>
          </cell>
        </row>
        <row r="16">
          <cell r="A16">
            <v>6</v>
          </cell>
        </row>
        <row r="17">
          <cell r="A17">
            <v>7</v>
          </cell>
          <cell r="B17" t="str">
            <v>Tennessee Gas Area</v>
          </cell>
        </row>
        <row r="18">
          <cell r="A18">
            <v>8</v>
          </cell>
          <cell r="B18" t="str">
            <v xml:space="preserve"> FT-A and FT-G </v>
          </cell>
          <cell r="E18">
            <v>634303</v>
          </cell>
          <cell r="F18">
            <v>659675</v>
          </cell>
          <cell r="G18">
            <v>6.9659000000000004</v>
          </cell>
          <cell r="H18">
            <v>4595229</v>
          </cell>
        </row>
        <row r="19">
          <cell r="A19">
            <v>9</v>
          </cell>
          <cell r="B19" t="str">
            <v xml:space="preserve"> FT-GS </v>
          </cell>
          <cell r="E19">
            <v>115808</v>
          </cell>
          <cell r="F19">
            <v>120440</v>
          </cell>
          <cell r="G19">
            <v>7.4717000000000002</v>
          </cell>
          <cell r="H19">
            <v>899892</v>
          </cell>
        </row>
        <row r="20">
          <cell r="A20">
            <v>10</v>
          </cell>
          <cell r="B20" t="str">
            <v xml:space="preserve"> Gas Storage</v>
          </cell>
        </row>
        <row r="21">
          <cell r="A21">
            <v>11</v>
          </cell>
          <cell r="B21" t="str">
            <v xml:space="preserve">  FT-A and FT-G Injections</v>
          </cell>
          <cell r="E21">
            <v>207101</v>
          </cell>
          <cell r="F21">
            <v>215385</v>
          </cell>
          <cell r="G21">
            <v>6.6490999999999998</v>
          </cell>
          <cell r="H21">
            <v>1432117</v>
          </cell>
        </row>
        <row r="22">
          <cell r="A22">
            <v>12</v>
          </cell>
          <cell r="B22" t="str">
            <v xml:space="preserve">  FT-GS Withdrawals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13</v>
          </cell>
          <cell r="E23">
            <v>957212</v>
          </cell>
          <cell r="F23">
            <v>995500</v>
          </cell>
          <cell r="G23">
            <v>6.9585999999999997</v>
          </cell>
          <cell r="H23">
            <v>6927238</v>
          </cell>
        </row>
        <row r="24">
          <cell r="A24">
            <v>14</v>
          </cell>
          <cell r="B24" t="str">
            <v>Trunkline Gas Area</v>
          </cell>
        </row>
        <row r="25">
          <cell r="A25">
            <v>15</v>
          </cell>
          <cell r="B25" t="str">
            <v>Firm Transportation</v>
          </cell>
          <cell r="E25">
            <v>212077.29468599035</v>
          </cell>
          <cell r="F25">
            <v>219500</v>
          </cell>
          <cell r="G25">
            <v>6.6224999999999996</v>
          </cell>
          <cell r="H25">
            <v>1453639</v>
          </cell>
        </row>
        <row r="26">
          <cell r="A26">
            <v>16</v>
          </cell>
        </row>
        <row r="27">
          <cell r="A27">
            <v>17</v>
          </cell>
        </row>
        <row r="28">
          <cell r="A28">
            <v>18</v>
          </cell>
          <cell r="B28" t="str">
            <v>WKG System Storage</v>
          </cell>
        </row>
        <row r="29">
          <cell r="A29">
            <v>19</v>
          </cell>
          <cell r="B29" t="str">
            <v>Injections</v>
          </cell>
          <cell r="E29">
            <v>-759591</v>
          </cell>
          <cell r="F29">
            <v>-778581</v>
          </cell>
          <cell r="G29">
            <v>6.4372857142857152</v>
          </cell>
          <cell r="H29">
            <v>-5011948</v>
          </cell>
        </row>
        <row r="30">
          <cell r="A30">
            <v>20</v>
          </cell>
          <cell r="B30" t="str">
            <v>Withdrawals</v>
          </cell>
          <cell r="E30">
            <v>3680000</v>
          </cell>
          <cell r="F30">
            <v>3772000</v>
          </cell>
          <cell r="G30">
            <v>7.1669999999999998</v>
          </cell>
          <cell r="H30">
            <v>27033924</v>
          </cell>
        </row>
        <row r="31">
          <cell r="A31">
            <v>21</v>
          </cell>
          <cell r="B31" t="str">
            <v>Net WKG Storage</v>
          </cell>
          <cell r="E31">
            <v>2920408.7804878051</v>
          </cell>
          <cell r="F31">
            <v>2993419</v>
          </cell>
          <cell r="G31">
            <v>7.3567999999999998</v>
          </cell>
          <cell r="H31">
            <v>22021976</v>
          </cell>
        </row>
        <row r="32">
          <cell r="A32">
            <v>22</v>
          </cell>
        </row>
        <row r="33">
          <cell r="A33">
            <v>23</v>
          </cell>
        </row>
        <row r="34">
          <cell r="A34">
            <v>24</v>
          </cell>
          <cell r="B34" t="str">
            <v>Local Production</v>
          </cell>
          <cell r="E34">
            <v>59512</v>
          </cell>
          <cell r="F34">
            <v>61000</v>
          </cell>
          <cell r="G34">
            <v>6.7525000000000004</v>
          </cell>
          <cell r="H34">
            <v>411903</v>
          </cell>
        </row>
        <row r="35">
          <cell r="A35">
            <v>25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  <cell r="B38" t="str">
            <v xml:space="preserve"> Total Commodity Purchases</v>
          </cell>
          <cell r="E38">
            <v>4570362.0751737952</v>
          </cell>
          <cell r="F38">
            <v>4701100</v>
          </cell>
          <cell r="G38">
            <v>7.1825000000000001</v>
          </cell>
          <cell r="H38">
            <v>33765419</v>
          </cell>
        </row>
        <row r="39">
          <cell r="A39">
            <v>29</v>
          </cell>
        </row>
        <row r="40">
          <cell r="A40">
            <v>30</v>
          </cell>
          <cell r="B40" t="str">
            <v>Lost &amp; Unaccounted for  @</v>
          </cell>
          <cell r="D40">
            <v>1.38E-2</v>
          </cell>
          <cell r="E40">
            <v>63071</v>
          </cell>
          <cell r="F40">
            <v>64875</v>
          </cell>
        </row>
        <row r="41">
          <cell r="A41">
            <v>31</v>
          </cell>
        </row>
        <row r="42">
          <cell r="A42">
            <v>32</v>
          </cell>
          <cell r="B42" t="str">
            <v>Total Deliveries</v>
          </cell>
          <cell r="E42">
            <v>4507291.0751737952</v>
          </cell>
          <cell r="F42">
            <v>4636225</v>
          </cell>
          <cell r="G42">
            <v>7.2830000000000004</v>
          </cell>
          <cell r="H42">
            <v>33765419</v>
          </cell>
        </row>
        <row r="43">
          <cell r="A43">
            <v>33</v>
          </cell>
        </row>
        <row r="44">
          <cell r="A44">
            <v>34</v>
          </cell>
          <cell r="B44" t="str">
            <v>LVS Commodity Credit to System</v>
          </cell>
        </row>
        <row r="45">
          <cell r="A45">
            <v>35</v>
          </cell>
          <cell r="B45" t="str">
            <v>LVS Sales</v>
          </cell>
          <cell r="C45" t="str">
            <v>Need table of monthly =&gt;</v>
          </cell>
          <cell r="E45">
            <v>-20000</v>
          </cell>
          <cell r="F45">
            <v>-20572</v>
          </cell>
          <cell r="G45">
            <v>9.4163999999999994</v>
          </cell>
          <cell r="H45">
            <v>-193714</v>
          </cell>
        </row>
        <row r="46">
          <cell r="A46">
            <v>36</v>
          </cell>
        </row>
        <row r="47">
          <cell r="A47">
            <v>37</v>
          </cell>
        </row>
        <row r="48">
          <cell r="A48">
            <v>38</v>
          </cell>
          <cell r="B48" t="str">
            <v>Total Expected Commodity Cost</v>
          </cell>
          <cell r="E48">
            <v>4487291.0751737952</v>
          </cell>
          <cell r="F48">
            <v>4615653</v>
          </cell>
          <cell r="G48">
            <v>7.2733999999999996</v>
          </cell>
          <cell r="H48">
            <v>33571705</v>
          </cell>
        </row>
        <row r="50">
          <cell r="G50">
            <v>7.4814999999999996</v>
          </cell>
        </row>
      </sheetData>
      <sheetData sheetId="98" refreshError="1"/>
      <sheetData sheetId="99" refreshError="1"/>
      <sheetData sheetId="100" refreshError="1">
        <row r="1">
          <cell r="A1" t="str">
            <v>Atmos Energy Corporation</v>
          </cell>
          <cell r="K1" t="str">
            <v>Exhibit C</v>
          </cell>
        </row>
        <row r="2">
          <cell r="A2" t="str">
            <v>Current "Cash-out" Prices</v>
          </cell>
          <cell r="K2" t="str">
            <v>Page 21 of 21</v>
          </cell>
        </row>
        <row r="3">
          <cell r="A3" t="str">
            <v>For the Month of November, 2006</v>
          </cell>
        </row>
        <row r="7">
          <cell r="G7" t="str">
            <v>Indexed 1</v>
          </cell>
          <cell r="K7" t="str">
            <v>WKG</v>
          </cell>
        </row>
        <row r="8">
          <cell r="G8" t="str">
            <v>Cash-out</v>
          </cell>
          <cell r="I8" t="str">
            <v>Transport</v>
          </cell>
          <cell r="K8" t="str">
            <v>Cash-out</v>
          </cell>
        </row>
        <row r="9">
          <cell r="A9" t="str">
            <v>For WKG customers served  in:</v>
          </cell>
          <cell r="G9" t="str">
            <v>Price</v>
          </cell>
          <cell r="I9" t="str">
            <v>Charge 2, 3</v>
          </cell>
          <cell r="K9" t="str">
            <v>Price</v>
          </cell>
        </row>
        <row r="11">
          <cell r="A11" t="str">
            <v>A.</v>
          </cell>
          <cell r="C11" t="str">
            <v>Texas Gas:</v>
          </cell>
        </row>
        <row r="12">
          <cell r="C12" t="str">
            <v>Zone 2 Area</v>
          </cell>
          <cell r="E12" t="str">
            <v>100% of Index Price</v>
          </cell>
          <cell r="G12">
            <v>7.3879999999999999</v>
          </cell>
          <cell r="H12" t="str">
            <v>+</v>
          </cell>
          <cell r="I12">
            <v>4.7800000000000002E-2</v>
          </cell>
          <cell r="J12" t="str">
            <v>=</v>
          </cell>
          <cell r="K12">
            <v>7.4357999999999995</v>
          </cell>
        </row>
        <row r="13">
          <cell r="E13" t="str">
            <v xml:space="preserve"> 90% of Index Price</v>
          </cell>
          <cell r="G13">
            <v>6.6492000000000004</v>
          </cell>
          <cell r="H13" t="str">
            <v>+</v>
          </cell>
          <cell r="I13">
            <v>4.7800000000000002E-2</v>
          </cell>
          <cell r="J13" t="str">
            <v>=</v>
          </cell>
          <cell r="K13">
            <v>6.6970000000000001</v>
          </cell>
        </row>
        <row r="14">
          <cell r="E14" t="str">
            <v xml:space="preserve"> 80% of Index Price</v>
          </cell>
          <cell r="G14">
            <v>5.9104000000000001</v>
          </cell>
          <cell r="H14" t="str">
            <v>+</v>
          </cell>
          <cell r="I14">
            <v>4.7800000000000002E-2</v>
          </cell>
          <cell r="J14" t="str">
            <v>=</v>
          </cell>
          <cell r="K14">
            <v>5.9581999999999997</v>
          </cell>
        </row>
        <row r="16">
          <cell r="C16" t="str">
            <v>Zone 3 Area</v>
          </cell>
          <cell r="E16" t="str">
            <v>100% of Index Price</v>
          </cell>
          <cell r="G16">
            <v>7.3879999999999999</v>
          </cell>
          <cell r="H16" t="str">
            <v>+</v>
          </cell>
          <cell r="I16">
            <v>5.0800000000000005E-2</v>
          </cell>
          <cell r="J16" t="str">
            <v>=</v>
          </cell>
          <cell r="K16">
            <v>7.4387999999999996</v>
          </cell>
        </row>
        <row r="17">
          <cell r="E17" t="str">
            <v xml:space="preserve"> 90% of Index Price</v>
          </cell>
          <cell r="G17">
            <v>6.6492000000000004</v>
          </cell>
          <cell r="H17" t="str">
            <v>+</v>
          </cell>
          <cell r="I17">
            <v>5.0800000000000005E-2</v>
          </cell>
          <cell r="J17" t="str">
            <v>=</v>
          </cell>
          <cell r="K17">
            <v>6.7</v>
          </cell>
        </row>
        <row r="18">
          <cell r="E18" t="str">
            <v xml:space="preserve"> 80% of Index Price</v>
          </cell>
          <cell r="G18">
            <v>5.9104000000000001</v>
          </cell>
          <cell r="H18" t="str">
            <v>+</v>
          </cell>
          <cell r="I18">
            <v>5.0800000000000005E-2</v>
          </cell>
          <cell r="J18" t="str">
            <v>=</v>
          </cell>
          <cell r="K18">
            <v>5.9611999999999998</v>
          </cell>
        </row>
        <row r="20">
          <cell r="C20" t="str">
            <v>Zone 4 Area</v>
          </cell>
          <cell r="E20" t="str">
            <v>100% of Index Price</v>
          </cell>
          <cell r="G20">
            <v>7.3879999999999999</v>
          </cell>
          <cell r="H20" t="str">
            <v>+</v>
          </cell>
          <cell r="I20">
            <v>6.3200000000000006E-2</v>
          </cell>
          <cell r="J20" t="str">
            <v>=</v>
          </cell>
          <cell r="K20">
            <v>7.4512</v>
          </cell>
        </row>
        <row r="21">
          <cell r="E21" t="str">
            <v xml:space="preserve"> 90% of Index Price</v>
          </cell>
          <cell r="G21">
            <v>6.6492000000000004</v>
          </cell>
          <cell r="H21" t="str">
            <v>+</v>
          </cell>
          <cell r="I21">
            <v>6.3200000000000006E-2</v>
          </cell>
          <cell r="J21" t="str">
            <v>=</v>
          </cell>
          <cell r="K21">
            <v>6.7124000000000006</v>
          </cell>
        </row>
        <row r="22">
          <cell r="E22" t="str">
            <v xml:space="preserve"> 80% of Index Price</v>
          </cell>
          <cell r="G22">
            <v>5.9104000000000001</v>
          </cell>
          <cell r="H22" t="str">
            <v>+</v>
          </cell>
          <cell r="I22">
            <v>6.3200000000000006E-2</v>
          </cell>
          <cell r="J22" t="str">
            <v>=</v>
          </cell>
          <cell r="K22">
            <v>5.9736000000000002</v>
          </cell>
        </row>
        <row r="24">
          <cell r="A24" t="str">
            <v>B.</v>
          </cell>
          <cell r="C24" t="str">
            <v>Tennessee Gas:</v>
          </cell>
        </row>
        <row r="25">
          <cell r="C25" t="str">
            <v>Zone 2 Area</v>
          </cell>
          <cell r="E25" t="str">
            <v>100% of Index Price</v>
          </cell>
          <cell r="G25">
            <v>7.1712999999999996</v>
          </cell>
          <cell r="H25" t="str">
            <v>+</v>
          </cell>
          <cell r="I25">
            <v>1.7899999999999999E-2</v>
          </cell>
          <cell r="J25" t="str">
            <v>=</v>
          </cell>
          <cell r="K25">
            <v>7.1891999999999996</v>
          </cell>
        </row>
        <row r="26">
          <cell r="E26" t="str">
            <v xml:space="preserve"> 90% of Index Price</v>
          </cell>
          <cell r="G26">
            <v>6.4542000000000002</v>
          </cell>
          <cell r="H26" t="str">
            <v>+</v>
          </cell>
          <cell r="I26">
            <v>1.7899999999999999E-2</v>
          </cell>
          <cell r="J26" t="str">
            <v>=</v>
          </cell>
          <cell r="K26">
            <v>6.4721000000000002</v>
          </cell>
        </row>
        <row r="27">
          <cell r="E27" t="str">
            <v xml:space="preserve"> 80% of Index Price</v>
          </cell>
          <cell r="G27">
            <v>5.7370000000000001</v>
          </cell>
          <cell r="H27" t="str">
            <v>+</v>
          </cell>
          <cell r="I27">
            <v>1.7899999999999999E-2</v>
          </cell>
          <cell r="J27" t="str">
            <v>=</v>
          </cell>
          <cell r="K27">
            <v>5.7549000000000001</v>
          </cell>
        </row>
        <row r="31">
          <cell r="A31" t="str">
            <v>1</v>
          </cell>
          <cell r="B31" t="str">
            <v>Indexed cash-out price is from the pipeline's Electronic Bulletin Board.</v>
          </cell>
        </row>
        <row r="33">
          <cell r="A33" t="str">
            <v>2</v>
          </cell>
          <cell r="B33" t="str">
            <v>Transport charge used for Texas Gas is its tariff sheet no. 20 commodity rate.</v>
          </cell>
        </row>
        <row r="35">
          <cell r="A35" t="str">
            <v>3</v>
          </cell>
          <cell r="B35" t="str">
            <v xml:space="preserve">Transport charge used for Tennessee Gas is its tariff sheet no. 23A maximum </v>
          </cell>
        </row>
        <row r="36">
          <cell r="B36" t="str">
            <v>commodity rate from zone 0 to zone 2.</v>
          </cell>
        </row>
      </sheetData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Report"/>
      <sheetName val="Pipeline Cashout"/>
      <sheetName val="Texas"/>
      <sheetName val="Tenn"/>
      <sheetName val="2005-01 Texas 20"/>
      <sheetName val="2005-01 Tenn 23A"/>
      <sheetName val="Module1"/>
    </sheetNames>
    <sheetDataSet>
      <sheetData sheetId="0"/>
      <sheetData sheetId="1">
        <row r="5">
          <cell r="E5">
            <v>38353</v>
          </cell>
        </row>
      </sheetData>
      <sheetData sheetId="2"/>
      <sheetData sheetId="3">
        <row r="9">
          <cell r="A9">
            <v>34335</v>
          </cell>
          <cell r="B9">
            <v>2.1280000000000001</v>
          </cell>
          <cell r="C9">
            <v>2.1604000000000001</v>
          </cell>
        </row>
        <row r="10">
          <cell r="A10">
            <v>34366</v>
          </cell>
          <cell r="B10">
            <v>2.7789999999999999</v>
          </cell>
          <cell r="C10">
            <v>2.5708000000000002</v>
          </cell>
        </row>
        <row r="11">
          <cell r="A11">
            <v>34394</v>
          </cell>
          <cell r="B11">
            <v>2.331</v>
          </cell>
          <cell r="C11">
            <v>2.1343999999999999</v>
          </cell>
        </row>
        <row r="12">
          <cell r="A12">
            <v>34425</v>
          </cell>
          <cell r="B12">
            <v>1.9930000000000001</v>
          </cell>
          <cell r="C12">
            <v>1.9320999999999999</v>
          </cell>
        </row>
        <row r="13">
          <cell r="A13">
            <v>34455</v>
          </cell>
          <cell r="B13">
            <v>2.0059999999999998</v>
          </cell>
          <cell r="C13">
            <v>1.9036999999999999</v>
          </cell>
        </row>
        <row r="14">
          <cell r="A14">
            <v>34486</v>
          </cell>
          <cell r="B14">
            <v>1.8340000000000001</v>
          </cell>
          <cell r="C14">
            <v>1.8425</v>
          </cell>
        </row>
        <row r="15">
          <cell r="A15">
            <v>34516</v>
          </cell>
          <cell r="B15">
            <v>1.976</v>
          </cell>
          <cell r="C15">
            <v>1.9380999999999999</v>
          </cell>
        </row>
        <row r="16">
          <cell r="A16">
            <v>34547</v>
          </cell>
          <cell r="B16">
            <v>1.734</v>
          </cell>
          <cell r="C16">
            <v>1.6930000000000001</v>
          </cell>
        </row>
        <row r="17">
          <cell r="A17">
            <v>34578</v>
          </cell>
          <cell r="B17">
            <v>1.522</v>
          </cell>
          <cell r="C17">
            <v>1.4821</v>
          </cell>
        </row>
        <row r="18">
          <cell r="A18">
            <v>34608</v>
          </cell>
          <cell r="B18">
            <v>1.4550000000000001</v>
          </cell>
          <cell r="C18">
            <v>1.4267000000000001</v>
          </cell>
        </row>
        <row r="19">
          <cell r="A19">
            <v>34639</v>
          </cell>
          <cell r="B19">
            <v>1.57</v>
          </cell>
          <cell r="C19">
            <v>1.5388999999999999</v>
          </cell>
        </row>
        <row r="20">
          <cell r="A20">
            <v>34669</v>
          </cell>
          <cell r="B20">
            <v>1.6060000000000001</v>
          </cell>
          <cell r="C20">
            <v>1.6152</v>
          </cell>
        </row>
        <row r="21">
          <cell r="A21">
            <v>34700</v>
          </cell>
          <cell r="B21">
            <v>1.6240000000000001</v>
          </cell>
          <cell r="C21">
            <v>1.4823999999999999</v>
          </cell>
        </row>
        <row r="22">
          <cell r="A22">
            <v>34731</v>
          </cell>
          <cell r="B22">
            <v>1.474</v>
          </cell>
          <cell r="C22">
            <v>1.448</v>
          </cell>
        </row>
        <row r="23">
          <cell r="A23">
            <v>34759</v>
          </cell>
          <cell r="B23">
            <v>1.504</v>
          </cell>
          <cell r="C23">
            <v>1.4545999999999999</v>
          </cell>
        </row>
        <row r="24">
          <cell r="A24">
            <v>34790</v>
          </cell>
          <cell r="B24">
            <v>1.536</v>
          </cell>
          <cell r="C24">
            <v>1.4952000000000001</v>
          </cell>
        </row>
        <row r="25">
          <cell r="A25">
            <v>34820</v>
          </cell>
          <cell r="B25">
            <v>1.629</v>
          </cell>
          <cell r="C25">
            <v>1.5949</v>
          </cell>
        </row>
        <row r="26">
          <cell r="A26">
            <v>34851</v>
          </cell>
          <cell r="B26">
            <v>1.64</v>
          </cell>
          <cell r="C26">
            <v>1.6024</v>
          </cell>
        </row>
        <row r="27">
          <cell r="A27">
            <v>34881</v>
          </cell>
          <cell r="B27">
            <v>1.4770000000000001</v>
          </cell>
          <cell r="C27">
            <v>1.4017999999999999</v>
          </cell>
        </row>
        <row r="28">
          <cell r="A28">
            <v>34912</v>
          </cell>
          <cell r="B28">
            <v>1.4259999999999999</v>
          </cell>
          <cell r="C28">
            <v>1.4372</v>
          </cell>
        </row>
        <row r="29">
          <cell r="A29">
            <v>34943</v>
          </cell>
          <cell r="B29">
            <v>1.605</v>
          </cell>
          <cell r="C29">
            <v>1.5750999999999999</v>
          </cell>
        </row>
        <row r="30">
          <cell r="A30">
            <v>34973</v>
          </cell>
          <cell r="B30">
            <v>1.6890000000000001</v>
          </cell>
          <cell r="C30">
            <v>1.6419999999999999</v>
          </cell>
        </row>
        <row r="31">
          <cell r="A31">
            <v>35004</v>
          </cell>
          <cell r="B31">
            <v>1.8169999999999999</v>
          </cell>
          <cell r="C31">
            <v>1.7897000000000001</v>
          </cell>
        </row>
        <row r="32">
          <cell r="A32">
            <v>35034</v>
          </cell>
          <cell r="B32">
            <v>2.2749999999999999</v>
          </cell>
          <cell r="C32">
            <v>2.2010000000000001</v>
          </cell>
        </row>
        <row r="33">
          <cell r="A33">
            <v>35065</v>
          </cell>
          <cell r="B33">
            <v>3.2410000000000001</v>
          </cell>
          <cell r="C33">
            <v>2.6886999999999999</v>
          </cell>
        </row>
        <row r="34">
          <cell r="A34">
            <v>35096</v>
          </cell>
          <cell r="B34">
            <v>3.82</v>
          </cell>
          <cell r="C34">
            <v>3.5771999999999999</v>
          </cell>
        </row>
        <row r="35">
          <cell r="A35">
            <v>35125</v>
          </cell>
          <cell r="B35">
            <v>2.839</v>
          </cell>
          <cell r="C35">
            <v>2.5855000000000001</v>
          </cell>
        </row>
        <row r="36">
          <cell r="A36">
            <v>35156</v>
          </cell>
          <cell r="B36">
            <v>2.536</v>
          </cell>
          <cell r="C36">
            <v>2.3755000000000002</v>
          </cell>
        </row>
        <row r="37">
          <cell r="A37">
            <v>35186</v>
          </cell>
          <cell r="B37">
            <v>2.198</v>
          </cell>
          <cell r="C37">
            <v>2.15</v>
          </cell>
        </row>
        <row r="38">
          <cell r="A38">
            <v>35217</v>
          </cell>
          <cell r="B38">
            <v>2.339</v>
          </cell>
          <cell r="C38">
            <v>2.3054000000000001</v>
          </cell>
        </row>
        <row r="39">
          <cell r="A39">
            <v>35247</v>
          </cell>
          <cell r="B39">
            <v>2.61</v>
          </cell>
          <cell r="C39">
            <v>2.5177</v>
          </cell>
        </row>
        <row r="40">
          <cell r="A40">
            <v>35278</v>
          </cell>
          <cell r="B40">
            <v>2.2570000000000001</v>
          </cell>
          <cell r="C40">
            <v>2.0493000000000001</v>
          </cell>
        </row>
        <row r="41">
          <cell r="A41">
            <v>35309</v>
          </cell>
          <cell r="B41">
            <v>1.8280000000000001</v>
          </cell>
          <cell r="C41">
            <v>1.7801</v>
          </cell>
        </row>
        <row r="42">
          <cell r="A42">
            <v>35339</v>
          </cell>
          <cell r="B42">
            <v>2.0449999999999999</v>
          </cell>
          <cell r="C42">
            <v>2.2141000000000002</v>
          </cell>
        </row>
        <row r="43">
          <cell r="A43">
            <v>35370</v>
          </cell>
          <cell r="B43">
            <v>2.63</v>
          </cell>
          <cell r="C43">
            <v>2.7025000000000001</v>
          </cell>
        </row>
        <row r="44">
          <cell r="A44">
            <v>35400</v>
          </cell>
          <cell r="B44">
            <v>3.355</v>
          </cell>
          <cell r="C44">
            <v>3.6999</v>
          </cell>
        </row>
        <row r="45">
          <cell r="A45">
            <v>35431</v>
          </cell>
          <cell r="B45">
            <v>3.851</v>
          </cell>
          <cell r="C45">
            <v>3.5116000000000001</v>
          </cell>
        </row>
        <row r="46">
          <cell r="A46">
            <v>35462</v>
          </cell>
          <cell r="B46">
            <v>2.669</v>
          </cell>
          <cell r="C46">
            <v>2.3454999999999999</v>
          </cell>
        </row>
        <row r="47">
          <cell r="A47">
            <v>35490</v>
          </cell>
          <cell r="B47">
            <v>1.8540000000000001</v>
          </cell>
          <cell r="C47">
            <v>1.8333999999999999</v>
          </cell>
        </row>
        <row r="48">
          <cell r="A48">
            <v>35521</v>
          </cell>
          <cell r="B48">
            <v>1.893</v>
          </cell>
          <cell r="C48">
            <v>1.9518</v>
          </cell>
        </row>
        <row r="49">
          <cell r="A49">
            <v>35551</v>
          </cell>
          <cell r="B49">
            <v>2.1459999999999999</v>
          </cell>
          <cell r="C49">
            <v>2.1631999999999998</v>
          </cell>
        </row>
        <row r="50">
          <cell r="A50">
            <v>35582</v>
          </cell>
          <cell r="B50">
            <v>2.1930000000000001</v>
          </cell>
          <cell r="C50">
            <v>2.1663000000000001</v>
          </cell>
        </row>
        <row r="51">
          <cell r="A51">
            <v>35612</v>
          </cell>
          <cell r="B51">
            <v>2.1800000000000002</v>
          </cell>
          <cell r="C51">
            <v>2.1326000000000001</v>
          </cell>
        </row>
        <row r="52">
          <cell r="A52">
            <v>35643</v>
          </cell>
          <cell r="B52">
            <v>2.306</v>
          </cell>
          <cell r="C52">
            <v>2.3487</v>
          </cell>
        </row>
        <row r="53">
          <cell r="A53">
            <v>35674</v>
          </cell>
          <cell r="B53">
            <v>2.629</v>
          </cell>
          <cell r="C53">
            <v>2.7269999999999999</v>
          </cell>
        </row>
        <row r="54">
          <cell r="A54">
            <v>35704</v>
          </cell>
          <cell r="B54">
            <v>2.899</v>
          </cell>
          <cell r="C54">
            <v>2.9215</v>
          </cell>
        </row>
        <row r="55">
          <cell r="A55">
            <v>35735</v>
          </cell>
          <cell r="B55">
            <v>3.1789999999999998</v>
          </cell>
          <cell r="C55">
            <v>3.1263000000000001</v>
          </cell>
        </row>
        <row r="56">
          <cell r="A56">
            <v>35765</v>
          </cell>
          <cell r="B56">
            <v>2.3759999999999999</v>
          </cell>
          <cell r="C56">
            <v>2.3241999999999998</v>
          </cell>
        </row>
        <row r="57">
          <cell r="A57">
            <v>35796</v>
          </cell>
          <cell r="B57">
            <v>2.1139999999999999</v>
          </cell>
          <cell r="C57">
            <v>2.0831</v>
          </cell>
        </row>
        <row r="58">
          <cell r="A58">
            <v>35827</v>
          </cell>
          <cell r="B58">
            <v>2.169</v>
          </cell>
          <cell r="C58">
            <v>2.1312000000000002</v>
          </cell>
        </row>
        <row r="59">
          <cell r="A59">
            <v>35855</v>
          </cell>
          <cell r="B59">
            <v>2.2149999999999999</v>
          </cell>
          <cell r="C59">
            <v>2.1817000000000002</v>
          </cell>
        </row>
        <row r="60">
          <cell r="A60">
            <v>35886</v>
          </cell>
          <cell r="B60">
            <v>2.448</v>
          </cell>
          <cell r="C60">
            <v>2.4077999999999999</v>
          </cell>
        </row>
        <row r="61">
          <cell r="A61">
            <v>35916</v>
          </cell>
          <cell r="B61">
            <v>2.19</v>
          </cell>
          <cell r="C61">
            <v>2.1581999999999999</v>
          </cell>
        </row>
        <row r="62">
          <cell r="A62">
            <v>35947</v>
          </cell>
          <cell r="B62">
            <v>2.1320000000000001</v>
          </cell>
          <cell r="C62">
            <v>2.0954000000000002</v>
          </cell>
        </row>
        <row r="63">
          <cell r="A63">
            <v>35977</v>
          </cell>
          <cell r="B63">
            <v>2.2509999999999999</v>
          </cell>
          <cell r="C63">
            <v>2.2130999999999998</v>
          </cell>
        </row>
        <row r="64">
          <cell r="A64">
            <v>36008</v>
          </cell>
          <cell r="B64">
            <v>1.883</v>
          </cell>
          <cell r="C64">
            <v>1.8603000000000001</v>
          </cell>
        </row>
        <row r="65">
          <cell r="A65">
            <v>36039</v>
          </cell>
          <cell r="B65">
            <v>1.919</v>
          </cell>
          <cell r="C65">
            <v>1.8957999999999999</v>
          </cell>
        </row>
        <row r="66">
          <cell r="A66">
            <v>36069</v>
          </cell>
          <cell r="B66">
            <v>1.9590000000000001</v>
          </cell>
          <cell r="C66">
            <v>1.9327000000000001</v>
          </cell>
        </row>
        <row r="67">
          <cell r="A67">
            <v>36100</v>
          </cell>
          <cell r="B67">
            <v>2.0680000000000001</v>
          </cell>
          <cell r="C67">
            <v>2.0371000000000001</v>
          </cell>
        </row>
        <row r="68">
          <cell r="A68">
            <v>36130</v>
          </cell>
          <cell r="B68">
            <v>1.7330000000000001</v>
          </cell>
          <cell r="C68">
            <v>1.7156</v>
          </cell>
        </row>
        <row r="69">
          <cell r="A69">
            <v>36161</v>
          </cell>
          <cell r="B69">
            <v>1.855</v>
          </cell>
          <cell r="C69">
            <v>1.8351999999999999</v>
          </cell>
        </row>
        <row r="70">
          <cell r="A70">
            <v>36192</v>
          </cell>
          <cell r="B70">
            <v>1.7749999999999999</v>
          </cell>
          <cell r="C70">
            <v>1.7495000000000001</v>
          </cell>
        </row>
        <row r="71">
          <cell r="A71">
            <v>36220</v>
          </cell>
          <cell r="B71">
            <v>1.754</v>
          </cell>
          <cell r="C71">
            <v>1.7282999999999999</v>
          </cell>
        </row>
        <row r="72">
          <cell r="A72">
            <v>36251</v>
          </cell>
          <cell r="B72">
            <v>2.0430000000000001</v>
          </cell>
          <cell r="C72">
            <v>2.0179999999999998</v>
          </cell>
        </row>
        <row r="73">
          <cell r="A73">
            <v>36281</v>
          </cell>
          <cell r="B73">
            <v>2.2589999999999999</v>
          </cell>
          <cell r="C73">
            <v>2.2298</v>
          </cell>
        </row>
        <row r="74">
          <cell r="A74">
            <v>36312</v>
          </cell>
          <cell r="B74">
            <v>2.2789999999999999</v>
          </cell>
          <cell r="C74">
            <v>2.2530999999999999</v>
          </cell>
        </row>
        <row r="75">
          <cell r="A75">
            <v>36342</v>
          </cell>
          <cell r="B75">
            <v>2.2210000000000001</v>
          </cell>
          <cell r="C75">
            <v>2.2006999999999999</v>
          </cell>
        </row>
        <row r="76">
          <cell r="A76">
            <v>36373</v>
          </cell>
          <cell r="B76">
            <v>2.738</v>
          </cell>
          <cell r="C76">
            <v>2.7161</v>
          </cell>
        </row>
        <row r="77">
          <cell r="A77">
            <v>36404</v>
          </cell>
          <cell r="B77">
            <v>2.605</v>
          </cell>
          <cell r="C77">
            <v>2.5716000000000001</v>
          </cell>
        </row>
        <row r="78">
          <cell r="A78">
            <v>36434</v>
          </cell>
          <cell r="B78">
            <v>2.625</v>
          </cell>
          <cell r="C78">
            <v>2.6019000000000001</v>
          </cell>
        </row>
        <row r="79">
          <cell r="A79">
            <v>36465</v>
          </cell>
          <cell r="B79">
            <v>2.4700000000000002</v>
          </cell>
          <cell r="C79">
            <v>2.4413</v>
          </cell>
        </row>
        <row r="80">
          <cell r="A80">
            <v>36495</v>
          </cell>
          <cell r="B80">
            <v>2.3450000000000002</v>
          </cell>
          <cell r="C80">
            <v>2.3149999999999999</v>
          </cell>
        </row>
        <row r="81">
          <cell r="A81">
            <v>36526</v>
          </cell>
          <cell r="B81">
            <v>2.375</v>
          </cell>
          <cell r="C81">
            <v>2.3475000000000001</v>
          </cell>
        </row>
        <row r="82">
          <cell r="A82">
            <v>36557</v>
          </cell>
          <cell r="B82">
            <v>2.6389999999999998</v>
          </cell>
          <cell r="C82">
            <v>2.6040999999999999</v>
          </cell>
        </row>
        <row r="83">
          <cell r="A83">
            <v>36586</v>
          </cell>
          <cell r="B83">
            <v>2.7389999999999999</v>
          </cell>
          <cell r="C83">
            <v>2.7080000000000002</v>
          </cell>
        </row>
        <row r="84">
          <cell r="A84">
            <v>36617</v>
          </cell>
          <cell r="B84">
            <v>2.9849999999999999</v>
          </cell>
          <cell r="C84">
            <v>2.9456000000000002</v>
          </cell>
        </row>
        <row r="85">
          <cell r="A85">
            <v>36647</v>
          </cell>
          <cell r="B85">
            <v>3.411</v>
          </cell>
          <cell r="C85">
            <v>3.3708</v>
          </cell>
        </row>
        <row r="86">
          <cell r="A86">
            <v>36678</v>
          </cell>
          <cell r="B86">
            <v>4.2709999999999999</v>
          </cell>
          <cell r="C86">
            <v>4.2159000000000004</v>
          </cell>
        </row>
        <row r="87">
          <cell r="A87">
            <v>36708</v>
          </cell>
          <cell r="B87">
            <v>4.0659999999999998</v>
          </cell>
          <cell r="C87">
            <v>4.0281000000000002</v>
          </cell>
        </row>
        <row r="88">
          <cell r="A88">
            <v>36739</v>
          </cell>
          <cell r="B88">
            <v>4.3289999999999997</v>
          </cell>
          <cell r="C88">
            <v>4.282</v>
          </cell>
        </row>
        <row r="89">
          <cell r="A89">
            <v>36770</v>
          </cell>
          <cell r="B89">
            <v>4.9189999999999996</v>
          </cell>
          <cell r="C89">
            <v>4.8779000000000003</v>
          </cell>
        </row>
        <row r="90">
          <cell r="A90">
            <v>36800</v>
          </cell>
          <cell r="B90">
            <v>5.101</v>
          </cell>
          <cell r="C90">
            <v>5.0475000000000003</v>
          </cell>
        </row>
        <row r="91">
          <cell r="A91">
            <v>36831</v>
          </cell>
          <cell r="B91">
            <v>5.3540000000000001</v>
          </cell>
          <cell r="C91">
            <v>5.2946</v>
          </cell>
        </row>
        <row r="92">
          <cell r="A92">
            <v>36861</v>
          </cell>
          <cell r="B92">
            <v>8.0909999999999993</v>
          </cell>
          <cell r="C92">
            <v>8.0318000000000005</v>
          </cell>
        </row>
        <row r="93">
          <cell r="A93">
            <v>36892</v>
          </cell>
          <cell r="B93">
            <v>8.8379999999999992</v>
          </cell>
          <cell r="C93">
            <v>8.6751000000000005</v>
          </cell>
        </row>
        <row r="94">
          <cell r="A94">
            <v>36923</v>
          </cell>
          <cell r="B94">
            <v>5.6980000000000004</v>
          </cell>
          <cell r="C94">
            <v>5.5682999999999998</v>
          </cell>
        </row>
        <row r="95">
          <cell r="A95">
            <v>36951</v>
          </cell>
          <cell r="B95">
            <v>5.1150000000000002</v>
          </cell>
          <cell r="C95">
            <v>5.0426000000000002</v>
          </cell>
        </row>
        <row r="96">
          <cell r="A96">
            <v>36982</v>
          </cell>
          <cell r="B96">
            <v>5.24</v>
          </cell>
          <cell r="C96">
            <v>5.1776</v>
          </cell>
        </row>
        <row r="97">
          <cell r="A97">
            <v>37012</v>
          </cell>
          <cell r="B97">
            <v>4.2759999999999998</v>
          </cell>
          <cell r="C97">
            <v>4.2365000000000004</v>
          </cell>
        </row>
        <row r="98">
          <cell r="A98">
            <v>37043</v>
          </cell>
          <cell r="B98">
            <v>3.835</v>
          </cell>
          <cell r="C98">
            <v>3.7776999999999998</v>
          </cell>
        </row>
        <row r="99">
          <cell r="A99">
            <v>37073</v>
          </cell>
          <cell r="B99">
            <v>3.1309999999999998</v>
          </cell>
          <cell r="C99">
            <v>3.0878000000000001</v>
          </cell>
        </row>
        <row r="100">
          <cell r="A100">
            <v>37104</v>
          </cell>
          <cell r="B100">
            <v>3.11</v>
          </cell>
          <cell r="C100">
            <v>3.0716000000000001</v>
          </cell>
        </row>
        <row r="101">
          <cell r="A101">
            <v>37135</v>
          </cell>
          <cell r="B101">
            <v>2.2989999999999999</v>
          </cell>
          <cell r="C101">
            <v>2.2692000000000001</v>
          </cell>
        </row>
        <row r="102">
          <cell r="A102">
            <v>37165</v>
          </cell>
          <cell r="B102">
            <v>2.4020000000000001</v>
          </cell>
          <cell r="C102">
            <v>2.2201</v>
          </cell>
        </row>
        <row r="103">
          <cell r="A103">
            <v>37196</v>
          </cell>
          <cell r="B103">
            <v>2.411</v>
          </cell>
          <cell r="C103">
            <v>2.4853000000000001</v>
          </cell>
        </row>
        <row r="104">
          <cell r="A104">
            <v>37226</v>
          </cell>
          <cell r="B104">
            <v>2.387</v>
          </cell>
          <cell r="C104">
            <v>2.3001</v>
          </cell>
        </row>
        <row r="105">
          <cell r="A105">
            <v>37257</v>
          </cell>
          <cell r="B105">
            <v>2.274</v>
          </cell>
          <cell r="C105">
            <v>2.3105000000000002</v>
          </cell>
        </row>
        <row r="106">
          <cell r="A106">
            <v>37288</v>
          </cell>
          <cell r="B106">
            <v>2.2690000000000001</v>
          </cell>
          <cell r="C106">
            <v>2.1848999999999998</v>
          </cell>
        </row>
        <row r="107">
          <cell r="A107">
            <v>37316</v>
          </cell>
          <cell r="B107">
            <v>2.9329999999999998</v>
          </cell>
          <cell r="C107">
            <v>2.7780999999999998</v>
          </cell>
        </row>
        <row r="108">
          <cell r="A108">
            <v>37347</v>
          </cell>
          <cell r="B108">
            <v>3.448</v>
          </cell>
          <cell r="C108">
            <v>3.3567999999999998</v>
          </cell>
        </row>
        <row r="109">
          <cell r="A109">
            <v>37377</v>
          </cell>
          <cell r="B109">
            <v>3.4830000000000001</v>
          </cell>
          <cell r="C109">
            <v>3.4817999999999998</v>
          </cell>
        </row>
        <row r="110">
          <cell r="A110">
            <v>37408</v>
          </cell>
          <cell r="B110">
            <v>3.23</v>
          </cell>
          <cell r="C110">
            <v>3.1686000000000001</v>
          </cell>
        </row>
        <row r="111">
          <cell r="A111">
            <v>37438</v>
          </cell>
          <cell r="B111">
            <v>3.05</v>
          </cell>
          <cell r="C111">
            <v>3.0398999999999998</v>
          </cell>
        </row>
        <row r="112">
          <cell r="A112">
            <v>37469</v>
          </cell>
          <cell r="B112">
            <v>3.07</v>
          </cell>
          <cell r="C112">
            <v>2.9883000000000002</v>
          </cell>
        </row>
        <row r="113">
          <cell r="A113">
            <v>37500</v>
          </cell>
          <cell r="B113">
            <v>3.4910000000000001</v>
          </cell>
          <cell r="C113">
            <v>3.4297</v>
          </cell>
        </row>
        <row r="114">
          <cell r="A114">
            <v>37530</v>
          </cell>
          <cell r="B114">
            <v>4.0830000000000002</v>
          </cell>
          <cell r="C114">
            <v>4.0129000000000001</v>
          </cell>
        </row>
        <row r="115">
          <cell r="A115">
            <v>37561</v>
          </cell>
          <cell r="B115">
            <v>4.0709999999999997</v>
          </cell>
          <cell r="C115">
            <v>3.9729999999999999</v>
          </cell>
        </row>
        <row r="116">
          <cell r="A116">
            <v>37591</v>
          </cell>
          <cell r="B116">
            <v>4.6379999999999999</v>
          </cell>
          <cell r="C116">
            <v>4.5190999999999999</v>
          </cell>
        </row>
        <row r="117">
          <cell r="A117">
            <v>37622</v>
          </cell>
          <cell r="B117">
            <v>5.3529999999999998</v>
          </cell>
          <cell r="C117">
            <v>5.1736000000000004</v>
          </cell>
        </row>
        <row r="118">
          <cell r="A118">
            <v>37653</v>
          </cell>
          <cell r="B118">
            <v>7.2919999999999998</v>
          </cell>
          <cell r="C118">
            <v>5.9678000000000004</v>
          </cell>
        </row>
        <row r="119">
          <cell r="A119">
            <v>37681</v>
          </cell>
          <cell r="B119">
            <v>6.8330000000000002</v>
          </cell>
          <cell r="C119">
            <v>7.0857999999999999</v>
          </cell>
        </row>
        <row r="120">
          <cell r="A120">
            <v>37712</v>
          </cell>
          <cell r="B120">
            <v>5.2460000000000004</v>
          </cell>
          <cell r="C120">
            <v>5.1413000000000002</v>
          </cell>
        </row>
        <row r="121">
          <cell r="A121">
            <v>37742</v>
          </cell>
          <cell r="B121">
            <v>5.6470000000000002</v>
          </cell>
          <cell r="C121">
            <v>5.5896999999999997</v>
          </cell>
        </row>
        <row r="122">
          <cell r="A122">
            <v>37773</v>
          </cell>
          <cell r="B122">
            <v>5.16</v>
          </cell>
          <cell r="C122">
            <v>5.7409999999999997</v>
          </cell>
        </row>
        <row r="123">
          <cell r="A123">
            <v>37803</v>
          </cell>
          <cell r="B123">
            <v>5.0190000000000001</v>
          </cell>
          <cell r="C123">
            <v>5.0663999999999998</v>
          </cell>
        </row>
        <row r="124">
          <cell r="A124">
            <v>37834</v>
          </cell>
          <cell r="B124">
            <v>4.8330000000000002</v>
          </cell>
          <cell r="C124">
            <v>4.8818999999999999</v>
          </cell>
        </row>
        <row r="125">
          <cell r="A125">
            <v>37865</v>
          </cell>
          <cell r="B125">
            <v>4.5819999999999999</v>
          </cell>
          <cell r="C125">
            <v>4.6372999999999998</v>
          </cell>
        </row>
        <row r="126">
          <cell r="A126">
            <v>37895</v>
          </cell>
          <cell r="B126">
            <v>4.6130000000000004</v>
          </cell>
          <cell r="C126">
            <v>4.6317000000000004</v>
          </cell>
        </row>
        <row r="127">
          <cell r="A127">
            <v>37926</v>
          </cell>
          <cell r="B127">
            <v>4.4539999999999997</v>
          </cell>
          <cell r="C127">
            <v>4.3653000000000004</v>
          </cell>
        </row>
        <row r="128">
          <cell r="A128">
            <v>37956</v>
          </cell>
          <cell r="B128">
            <v>5.7830000000000004</v>
          </cell>
          <cell r="C128">
            <v>5.8990999999999998</v>
          </cell>
        </row>
        <row r="129">
          <cell r="A129">
            <v>37987</v>
          </cell>
          <cell r="B129">
            <v>6.0380000000000003</v>
          </cell>
          <cell r="C129">
            <v>5.8994999999999997</v>
          </cell>
        </row>
        <row r="130">
          <cell r="A130">
            <v>38018</v>
          </cell>
          <cell r="B130">
            <v>5.4539999999999997</v>
          </cell>
          <cell r="C130">
            <v>5.3875999999999999</v>
          </cell>
        </row>
        <row r="131">
          <cell r="A131">
            <v>38047</v>
          </cell>
          <cell r="B131">
            <v>5.34</v>
          </cell>
          <cell r="C131">
            <v>5.2321</v>
          </cell>
        </row>
        <row r="132">
          <cell r="A132">
            <v>38078</v>
          </cell>
          <cell r="B132">
            <v>5.6509999999999998</v>
          </cell>
          <cell r="C132">
            <v>5.5583</v>
          </cell>
        </row>
        <row r="133">
          <cell r="A133">
            <v>38108</v>
          </cell>
          <cell r="B133">
            <v>6.218</v>
          </cell>
          <cell r="C133">
            <v>6.1281999999999996</v>
          </cell>
        </row>
        <row r="134">
          <cell r="A134">
            <v>38139</v>
          </cell>
          <cell r="B134">
            <v>6.2080000000000002</v>
          </cell>
          <cell r="C134">
            <v>6.2229000000000001</v>
          </cell>
        </row>
        <row r="135">
          <cell r="A135">
            <v>38169</v>
          </cell>
          <cell r="B135">
            <v>5.915</v>
          </cell>
          <cell r="C135">
            <v>5.87</v>
          </cell>
        </row>
        <row r="136">
          <cell r="A136">
            <v>38200</v>
          </cell>
          <cell r="B136">
            <v>5.34</v>
          </cell>
          <cell r="C136">
            <v>5.5342000000000002</v>
          </cell>
        </row>
        <row r="137">
          <cell r="A137">
            <v>38231</v>
          </cell>
          <cell r="B137">
            <v>5.0149999999999997</v>
          </cell>
          <cell r="C137">
            <v>4.8259999999999996</v>
          </cell>
        </row>
        <row r="138">
          <cell r="A138">
            <v>38261</v>
          </cell>
          <cell r="B138">
            <v>6.14</v>
          </cell>
          <cell r="C138">
            <v>5.7835000000000001</v>
          </cell>
        </row>
        <row r="139">
          <cell r="A139">
            <v>38292</v>
          </cell>
          <cell r="B139">
            <v>6.1580000000000004</v>
          </cell>
          <cell r="C139">
            <v>6.0369000000000002</v>
          </cell>
        </row>
        <row r="140">
          <cell r="A140">
            <v>38322</v>
          </cell>
          <cell r="B140">
            <v>6.5860000000000003</v>
          </cell>
          <cell r="C140">
            <v>6.5636000000000001</v>
          </cell>
        </row>
      </sheetData>
      <sheetData sheetId="4">
        <row r="7">
          <cell r="A7">
            <v>34335</v>
          </cell>
          <cell r="C7">
            <v>5.5199999999999999E-2</v>
          </cell>
          <cell r="D7">
            <v>6.0400000000000002E-2</v>
          </cell>
          <cell r="E7">
            <v>6.4399999999999999E-2</v>
          </cell>
        </row>
        <row r="8">
          <cell r="A8">
            <v>34455</v>
          </cell>
          <cell r="C8">
            <v>4.48E-2</v>
          </cell>
          <cell r="D8">
            <v>4.9099999999999998E-2</v>
          </cell>
          <cell r="E8">
            <v>5.2900000000000003E-2</v>
          </cell>
        </row>
        <row r="9">
          <cell r="A9">
            <v>34578</v>
          </cell>
          <cell r="C9">
            <v>4.3099999999999999E-2</v>
          </cell>
          <cell r="D9">
            <v>4.7399999999999998E-2</v>
          </cell>
          <cell r="E9">
            <v>5.1200000000000002E-2</v>
          </cell>
        </row>
        <row r="10">
          <cell r="A10">
            <v>34608</v>
          </cell>
          <cell r="C10">
            <v>4.2799999999999998E-2</v>
          </cell>
          <cell r="D10">
            <v>4.7100000000000003E-2</v>
          </cell>
          <cell r="E10">
            <v>5.0900000000000001E-2</v>
          </cell>
        </row>
        <row r="11">
          <cell r="A11">
            <v>34639</v>
          </cell>
          <cell r="C11">
            <v>4.02E-2</v>
          </cell>
          <cell r="D11">
            <v>4.4400000000000002E-2</v>
          </cell>
          <cell r="E11">
            <v>4.7600000000000003E-2</v>
          </cell>
        </row>
        <row r="12">
          <cell r="A12">
            <v>34700</v>
          </cell>
          <cell r="C12">
            <v>4.41E-2</v>
          </cell>
          <cell r="D12">
            <v>4.8300000000000003E-2</v>
          </cell>
          <cell r="E12">
            <v>5.1499999999999997E-2</v>
          </cell>
        </row>
        <row r="13">
          <cell r="A13">
            <v>34790</v>
          </cell>
          <cell r="C13">
            <v>4.1000000000000002E-2</v>
          </cell>
          <cell r="D13">
            <v>4.6199999999999998E-2</v>
          </cell>
          <cell r="E13">
            <v>5.0500000000000003E-2</v>
          </cell>
        </row>
        <row r="14">
          <cell r="A14">
            <v>35004</v>
          </cell>
          <cell r="C14">
            <v>4.0899999999999999E-2</v>
          </cell>
          <cell r="D14">
            <v>4.6100000000000002E-2</v>
          </cell>
          <cell r="E14">
            <v>5.04E-2</v>
          </cell>
        </row>
        <row r="15">
          <cell r="A15">
            <v>35034</v>
          </cell>
          <cell r="C15">
            <v>4.02E-2</v>
          </cell>
          <cell r="D15">
            <v>4.4200000000000003E-2</v>
          </cell>
          <cell r="E15">
            <v>4.8300000000000003E-2</v>
          </cell>
        </row>
        <row r="16">
          <cell r="A16">
            <v>35065</v>
          </cell>
          <cell r="C16">
            <v>4.0500000000000001E-2</v>
          </cell>
          <cell r="D16">
            <v>4.4499999999999998E-2</v>
          </cell>
          <cell r="E16">
            <v>4.8599999999999997E-2</v>
          </cell>
        </row>
        <row r="17">
          <cell r="A17">
            <v>35125</v>
          </cell>
          <cell r="B17" t="str">
            <v>Fifteenth</v>
          </cell>
          <cell r="C17">
            <v>3.1199999999999999E-2</v>
          </cell>
          <cell r="D17">
            <v>3.5200000000000002E-2</v>
          </cell>
          <cell r="E17">
            <v>3.9300000000000002E-2</v>
          </cell>
        </row>
        <row r="18">
          <cell r="A18">
            <v>35247</v>
          </cell>
          <cell r="B18" t="str">
            <v>Sixteenth</v>
          </cell>
          <cell r="C18">
            <v>3.1199999999999999E-2</v>
          </cell>
          <cell r="D18">
            <v>3.5200000000000002E-2</v>
          </cell>
          <cell r="E18">
            <v>3.9300000000000002E-2</v>
          </cell>
        </row>
        <row r="19">
          <cell r="A19">
            <v>35309</v>
          </cell>
          <cell r="B19" t="str">
            <v>Seventeenth</v>
          </cell>
          <cell r="C19">
            <v>2.8299999999999999E-2</v>
          </cell>
          <cell r="D19">
            <v>3.2300000000000002E-2</v>
          </cell>
          <cell r="E19">
            <v>3.6400000000000002E-2</v>
          </cell>
        </row>
        <row r="20">
          <cell r="A20">
            <v>35339</v>
          </cell>
          <cell r="B20" t="str">
            <v>Eighteenth</v>
          </cell>
          <cell r="C20">
            <v>2.8000000000000001E-2</v>
          </cell>
          <cell r="D20">
            <v>3.2000000000000001E-2</v>
          </cell>
          <cell r="E20">
            <v>3.61E-2</v>
          </cell>
        </row>
        <row r="21">
          <cell r="A21">
            <v>35462</v>
          </cell>
          <cell r="B21" t="str">
            <v>Nineteenth</v>
          </cell>
          <cell r="C21">
            <v>2.8000000000000001E-2</v>
          </cell>
          <cell r="D21">
            <v>3.2000000000000001E-2</v>
          </cell>
          <cell r="E21">
            <v>3.61E-2</v>
          </cell>
        </row>
        <row r="22">
          <cell r="A22">
            <v>35490</v>
          </cell>
          <cell r="B22" t="str">
            <v>Twentieth</v>
          </cell>
          <cell r="C22">
            <v>3.3399999999999999E-2</v>
          </cell>
          <cell r="D22">
            <v>3.7400000000000003E-2</v>
          </cell>
          <cell r="E22">
            <v>4.1500000000000002E-2</v>
          </cell>
        </row>
        <row r="23">
          <cell r="A23">
            <v>35612</v>
          </cell>
          <cell r="B23" t="str">
            <v>Twenty-first</v>
          </cell>
          <cell r="C23">
            <v>3.3399999999999999E-2</v>
          </cell>
          <cell r="D23">
            <v>3.7400000000000003E-2</v>
          </cell>
          <cell r="E23">
            <v>4.1500000000000002E-2</v>
          </cell>
        </row>
        <row r="24">
          <cell r="A24">
            <v>35674</v>
          </cell>
          <cell r="B24" t="str">
            <v>Twenty-second</v>
          </cell>
          <cell r="C24">
            <v>3.7999999999999999E-2</v>
          </cell>
          <cell r="D24">
            <v>4.41E-2</v>
          </cell>
          <cell r="E24">
            <v>5.0999999999999997E-2</v>
          </cell>
        </row>
        <row r="25">
          <cell r="A25">
            <v>35735</v>
          </cell>
          <cell r="B25" t="str">
            <v>Sub Twenty-second</v>
          </cell>
          <cell r="C25">
            <v>3.7999999999999999E-2</v>
          </cell>
          <cell r="D25">
            <v>4.41E-2</v>
          </cell>
          <cell r="E25">
            <v>5.0999999999999997E-2</v>
          </cell>
        </row>
        <row r="26">
          <cell r="A26">
            <v>35765</v>
          </cell>
          <cell r="B26" t="str">
            <v>Twenty-third</v>
          </cell>
          <cell r="C26">
            <v>3.8399999999999997E-2</v>
          </cell>
          <cell r="D26">
            <v>4.4499999999999998E-2</v>
          </cell>
          <cell r="E26">
            <v>5.1299999999999998E-2</v>
          </cell>
        </row>
        <row r="27">
          <cell r="A27">
            <v>35827</v>
          </cell>
          <cell r="B27" t="str">
            <v>Twenty-fourth</v>
          </cell>
          <cell r="C27">
            <v>3.8399999999999997E-2</v>
          </cell>
          <cell r="D27">
            <v>4.4499999999999998E-2</v>
          </cell>
          <cell r="E27">
            <v>5.1299999999999998E-2</v>
          </cell>
        </row>
        <row r="28">
          <cell r="A28">
            <v>35977</v>
          </cell>
          <cell r="B28" t="str">
            <v>Twenty-seventh</v>
          </cell>
          <cell r="C28">
            <v>3.4500000000000003E-2</v>
          </cell>
          <cell r="D28">
            <v>3.9199999999999999E-2</v>
          </cell>
          <cell r="E28">
            <v>4.4299999999999999E-2</v>
          </cell>
        </row>
        <row r="29">
          <cell r="A29">
            <v>36192</v>
          </cell>
          <cell r="B29" t="str">
            <v>Thirtieth</v>
          </cell>
          <cell r="C29">
            <v>3.6499999999999998E-2</v>
          </cell>
          <cell r="D29">
            <v>4.1200000000000001E-2</v>
          </cell>
          <cell r="E29">
            <v>4.6300000000000001E-2</v>
          </cell>
        </row>
        <row r="30">
          <cell r="A30">
            <v>36831</v>
          </cell>
          <cell r="B30" t="str">
            <v>Thirty-first</v>
          </cell>
          <cell r="C30">
            <v>3.5299999999999998E-2</v>
          </cell>
          <cell r="D30">
            <v>0.04</v>
          </cell>
          <cell r="E30">
            <v>4.5100000000000001E-2</v>
          </cell>
        </row>
        <row r="31">
          <cell r="A31">
            <v>36923</v>
          </cell>
          <cell r="B31" t="str">
            <v>Thirty-fourth</v>
          </cell>
          <cell r="C31">
            <v>3.5200000000000002E-2</v>
          </cell>
          <cell r="D31">
            <v>3.4700000000000002E-2</v>
          </cell>
          <cell r="E31">
            <v>4.07E-2</v>
          </cell>
        </row>
        <row r="32">
          <cell r="A32">
            <v>37012</v>
          </cell>
          <cell r="B32" t="str">
            <v>Thirty-seventh</v>
          </cell>
          <cell r="C32">
            <v>3.5000000000000003E-2</v>
          </cell>
          <cell r="D32">
            <v>3.4500000000000003E-2</v>
          </cell>
          <cell r="E32">
            <v>4.0500000000000001E-2</v>
          </cell>
        </row>
        <row r="33">
          <cell r="A33">
            <v>37165</v>
          </cell>
          <cell r="B33" t="str">
            <v>Thirty-eighth</v>
          </cell>
          <cell r="C33">
            <v>3.49E-2</v>
          </cell>
          <cell r="D33">
            <v>3.44E-2</v>
          </cell>
          <cell r="E33">
            <v>4.0399999999999998E-2</v>
          </cell>
        </row>
        <row r="34">
          <cell r="A34">
            <v>37561</v>
          </cell>
          <cell r="B34" t="str">
            <v>Fortieth</v>
          </cell>
          <cell r="C34">
            <v>4.6899999999999997E-2</v>
          </cell>
          <cell r="D34">
            <v>5.7000000000000002E-2</v>
          </cell>
          <cell r="E34">
            <v>6.4600000000000005E-2</v>
          </cell>
        </row>
        <row r="35">
          <cell r="A35">
            <v>37834</v>
          </cell>
          <cell r="B35" t="str">
            <v>First</v>
          </cell>
          <cell r="C35">
            <v>4.53E-2</v>
          </cell>
          <cell r="D35">
            <v>5.5399999999999998E-2</v>
          </cell>
          <cell r="E35">
            <v>6.3E-2</v>
          </cell>
        </row>
        <row r="36">
          <cell r="A36">
            <v>38292</v>
          </cell>
          <cell r="B36" t="str">
            <v>Second</v>
          </cell>
          <cell r="C36">
            <v>4.1300000000000003E-2</v>
          </cell>
          <cell r="D36">
            <v>5.1400000000000001E-2</v>
          </cell>
          <cell r="E36">
            <v>5.8999999999999997E-2</v>
          </cell>
        </row>
        <row r="37">
          <cell r="A37">
            <v>38322</v>
          </cell>
          <cell r="B37" t="str">
            <v>Third</v>
          </cell>
          <cell r="C37">
            <v>4.1099999999999998E-2</v>
          </cell>
          <cell r="D37">
            <v>5.1200000000000002E-2</v>
          </cell>
          <cell r="E37">
            <v>5.8799999999999998E-2</v>
          </cell>
        </row>
      </sheetData>
      <sheetData sheetId="5">
        <row r="8">
          <cell r="A8">
            <v>34973</v>
          </cell>
          <cell r="B8">
            <v>1.6199999999999999E-2</v>
          </cell>
          <cell r="C8">
            <v>2.2000000000000001E-3</v>
          </cell>
          <cell r="D8">
            <v>0.02</v>
          </cell>
          <cell r="E8">
            <v>3.1E-2</v>
          </cell>
          <cell r="F8">
            <v>6.9400000000000003E-2</v>
          </cell>
        </row>
        <row r="9">
          <cell r="A9">
            <v>35004</v>
          </cell>
          <cell r="B9">
            <v>1.6199999999999999E-2</v>
          </cell>
          <cell r="C9">
            <v>2.2000000000000001E-3</v>
          </cell>
          <cell r="D9">
            <v>0.02</v>
          </cell>
          <cell r="E9">
            <v>0</v>
          </cell>
          <cell r="F9">
            <v>3.8400000000000004E-2</v>
          </cell>
        </row>
        <row r="10">
          <cell r="A10">
            <v>35096</v>
          </cell>
          <cell r="B10">
            <v>1.6199999999999999E-2</v>
          </cell>
          <cell r="C10">
            <v>2.2000000000000001E-3</v>
          </cell>
          <cell r="D10">
            <v>0.02</v>
          </cell>
          <cell r="E10">
            <v>0</v>
          </cell>
          <cell r="F10">
            <v>3.8400000000000004E-2</v>
          </cell>
        </row>
        <row r="11">
          <cell r="A11">
            <v>35339</v>
          </cell>
          <cell r="B11">
            <v>1.6199999999999999E-2</v>
          </cell>
          <cell r="C11">
            <v>1.9E-3</v>
          </cell>
          <cell r="D11">
            <v>8.8000000000000005E-3</v>
          </cell>
          <cell r="E11">
            <v>0</v>
          </cell>
          <cell r="F11">
            <v>2.69E-2</v>
          </cell>
        </row>
        <row r="12">
          <cell r="A12">
            <v>35490</v>
          </cell>
          <cell r="B12">
            <v>1.61E-2</v>
          </cell>
          <cell r="C12">
            <v>1.9E-3</v>
          </cell>
          <cell r="D12">
            <v>8.8000000000000005E-3</v>
          </cell>
          <cell r="E12">
            <v>0</v>
          </cell>
          <cell r="F12">
            <v>2.6799999999999997E-2</v>
          </cell>
        </row>
        <row r="13">
          <cell r="A13">
            <v>35704</v>
          </cell>
          <cell r="B13">
            <v>1.61E-2</v>
          </cell>
          <cell r="C13">
            <v>2.2000000000000001E-3</v>
          </cell>
          <cell r="D13">
            <v>8.8000000000000005E-3</v>
          </cell>
          <cell r="E13">
            <v>0</v>
          </cell>
          <cell r="F13">
            <v>2.7099999999999999E-2</v>
          </cell>
        </row>
        <row r="14">
          <cell r="A14">
            <v>36281</v>
          </cell>
          <cell r="B14">
            <v>1.61E-2</v>
          </cell>
          <cell r="C14">
            <v>2.2000000000000001E-3</v>
          </cell>
          <cell r="D14">
            <v>7.4999999999999997E-3</v>
          </cell>
          <cell r="E14">
            <v>0</v>
          </cell>
          <cell r="F14">
            <v>2.58E-2</v>
          </cell>
        </row>
        <row r="15">
          <cell r="A15">
            <v>36831</v>
          </cell>
          <cell r="B15">
            <v>1.61E-2</v>
          </cell>
          <cell r="C15">
            <v>2.2000000000000001E-3</v>
          </cell>
          <cell r="D15">
            <v>7.1999999999999998E-3</v>
          </cell>
          <cell r="E15">
            <v>0</v>
          </cell>
          <cell r="F15">
            <v>2.5500000000000002E-2</v>
          </cell>
        </row>
        <row r="16">
          <cell r="A16">
            <v>37043</v>
          </cell>
          <cell r="B16">
            <v>1.61E-2</v>
          </cell>
          <cell r="C16">
            <v>2.2000000000000001E-3</v>
          </cell>
          <cell r="D16">
            <v>7.0000000000000001E-3</v>
          </cell>
          <cell r="E16">
            <v>0</v>
          </cell>
          <cell r="F16">
            <v>2.53E-2</v>
          </cell>
        </row>
        <row r="17">
          <cell r="A17">
            <v>37165</v>
          </cell>
          <cell r="B17">
            <v>1.61E-2</v>
          </cell>
          <cell r="C17">
            <v>2.0999999999999999E-3</v>
          </cell>
          <cell r="D17">
            <v>7.0000000000000001E-3</v>
          </cell>
          <cell r="E17">
            <v>0</v>
          </cell>
          <cell r="F17">
            <v>2.52E-2</v>
          </cell>
        </row>
        <row r="18">
          <cell r="A18">
            <v>37561</v>
          </cell>
          <cell r="B18">
            <v>1.61E-2</v>
          </cell>
          <cell r="C18">
            <v>2.0999999999999999E-3</v>
          </cell>
          <cell r="D18">
            <v>5.4999999999999997E-3</v>
          </cell>
          <cell r="E18">
            <v>0</v>
          </cell>
          <cell r="F18">
            <v>2.3699999999999999E-2</v>
          </cell>
        </row>
        <row r="19">
          <cell r="A19">
            <v>37834</v>
          </cell>
          <cell r="B19">
            <v>1.61E-2</v>
          </cell>
          <cell r="C19">
            <v>2.0999999999999999E-3</v>
          </cell>
          <cell r="D19">
            <v>4.0000000000000001E-3</v>
          </cell>
          <cell r="E19">
            <v>0</v>
          </cell>
          <cell r="F19">
            <v>2.2200000000000001E-2</v>
          </cell>
        </row>
        <row r="20">
          <cell r="A20">
            <v>38200</v>
          </cell>
          <cell r="B20">
            <v>1.61E-2</v>
          </cell>
          <cell r="C20">
            <v>2.0999999999999999E-3</v>
          </cell>
          <cell r="D20">
            <v>0</v>
          </cell>
          <cell r="E20">
            <v>0</v>
          </cell>
          <cell r="F20">
            <v>1.8200000000000001E-2</v>
          </cell>
        </row>
        <row r="21">
          <cell r="A21">
            <v>38261</v>
          </cell>
          <cell r="B21">
            <v>1.61E-2</v>
          </cell>
          <cell r="C21">
            <v>1.9E-3</v>
          </cell>
          <cell r="D21">
            <v>0</v>
          </cell>
          <cell r="E21">
            <v>0</v>
          </cell>
          <cell r="F21">
            <v>1.7999999999999999E-2</v>
          </cell>
        </row>
        <row r="22">
          <cell r="A22">
            <v>38353</v>
          </cell>
          <cell r="B22">
            <v>1.61E-2</v>
          </cell>
          <cell r="C22">
            <v>1.9E-3</v>
          </cell>
          <cell r="D22">
            <v>0</v>
          </cell>
          <cell r="E22">
            <v>0</v>
          </cell>
          <cell r="F22">
            <v>1.7999999999999999E-2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Kentucky Tariff"/>
      <sheetName val="Texas Tariff Sheet 20"/>
      <sheetName val="Tenn Tariff Sheet 23A"/>
      <sheetName val="Cashout Schedule (Texas)"/>
      <sheetName val="Cashout Schedule (Tenn)"/>
      <sheetName val="tbl Pipeline Cashout"/>
      <sheetName val="tbl Texas"/>
      <sheetName val="tbl Ten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A8">
            <v>34335</v>
          </cell>
          <cell r="C8">
            <v>5.5199999999999999E-2</v>
          </cell>
          <cell r="D8">
            <v>6.0400000000000002E-2</v>
          </cell>
          <cell r="E8">
            <v>6.4399999999999999E-2</v>
          </cell>
        </row>
        <row r="9">
          <cell r="A9">
            <v>34455</v>
          </cell>
          <cell r="C9">
            <v>4.48E-2</v>
          </cell>
          <cell r="D9">
            <v>4.9099999999999998E-2</v>
          </cell>
          <cell r="E9">
            <v>5.2900000000000003E-2</v>
          </cell>
        </row>
        <row r="10">
          <cell r="A10">
            <v>34578</v>
          </cell>
          <cell r="C10">
            <v>4.3099999999999999E-2</v>
          </cell>
          <cell r="D10">
            <v>4.7399999999999998E-2</v>
          </cell>
          <cell r="E10">
            <v>5.1200000000000002E-2</v>
          </cell>
        </row>
        <row r="11">
          <cell r="A11">
            <v>34608</v>
          </cell>
          <cell r="C11">
            <v>4.2799999999999998E-2</v>
          </cell>
          <cell r="D11">
            <v>4.7100000000000003E-2</v>
          </cell>
          <cell r="E11">
            <v>5.0900000000000001E-2</v>
          </cell>
        </row>
        <row r="12">
          <cell r="A12">
            <v>34639</v>
          </cell>
          <cell r="C12">
            <v>4.02E-2</v>
          </cell>
          <cell r="D12">
            <v>4.4400000000000002E-2</v>
          </cell>
          <cell r="E12">
            <v>4.7600000000000003E-2</v>
          </cell>
        </row>
        <row r="13">
          <cell r="A13">
            <v>34700</v>
          </cell>
          <cell r="C13">
            <v>4.41E-2</v>
          </cell>
          <cell r="D13">
            <v>4.8300000000000003E-2</v>
          </cell>
          <cell r="E13">
            <v>5.1499999999999997E-2</v>
          </cell>
        </row>
        <row r="14">
          <cell r="A14">
            <v>34790</v>
          </cell>
          <cell r="C14">
            <v>4.1000000000000002E-2</v>
          </cell>
          <cell r="D14">
            <v>4.6199999999999998E-2</v>
          </cell>
          <cell r="E14">
            <v>5.0500000000000003E-2</v>
          </cell>
        </row>
        <row r="15">
          <cell r="A15">
            <v>35004</v>
          </cell>
          <cell r="C15">
            <v>4.0899999999999999E-2</v>
          </cell>
          <cell r="D15">
            <v>4.6100000000000002E-2</v>
          </cell>
          <cell r="E15">
            <v>5.04E-2</v>
          </cell>
        </row>
        <row r="16">
          <cell r="A16">
            <v>35034</v>
          </cell>
          <cell r="C16">
            <v>4.02E-2</v>
          </cell>
          <cell r="D16">
            <v>4.4200000000000003E-2</v>
          </cell>
          <cell r="E16">
            <v>4.8300000000000003E-2</v>
          </cell>
        </row>
        <row r="17">
          <cell r="A17">
            <v>35065</v>
          </cell>
          <cell r="C17">
            <v>4.0500000000000001E-2</v>
          </cell>
          <cell r="D17">
            <v>4.4499999999999998E-2</v>
          </cell>
          <cell r="E17">
            <v>4.8599999999999997E-2</v>
          </cell>
        </row>
        <row r="18">
          <cell r="A18">
            <v>35125</v>
          </cell>
          <cell r="B18" t="str">
            <v>Fifteenth</v>
          </cell>
          <cell r="C18">
            <v>3.1199999999999999E-2</v>
          </cell>
          <cell r="D18">
            <v>3.5200000000000002E-2</v>
          </cell>
          <cell r="E18">
            <v>3.9300000000000002E-2</v>
          </cell>
        </row>
        <row r="19">
          <cell r="A19">
            <v>35247</v>
          </cell>
          <cell r="B19" t="str">
            <v>Sixteenth</v>
          </cell>
          <cell r="C19">
            <v>3.1199999999999999E-2</v>
          </cell>
          <cell r="D19">
            <v>3.5200000000000002E-2</v>
          </cell>
          <cell r="E19">
            <v>3.9300000000000002E-2</v>
          </cell>
        </row>
        <row r="20">
          <cell r="A20">
            <v>35309</v>
          </cell>
          <cell r="B20" t="str">
            <v>Seventeenth</v>
          </cell>
          <cell r="C20">
            <v>2.8299999999999999E-2</v>
          </cell>
          <cell r="D20">
            <v>3.2300000000000002E-2</v>
          </cell>
          <cell r="E20">
            <v>3.6400000000000002E-2</v>
          </cell>
        </row>
        <row r="21">
          <cell r="A21">
            <v>35339</v>
          </cell>
          <cell r="B21" t="str">
            <v>Eighteenth</v>
          </cell>
          <cell r="C21">
            <v>2.8000000000000001E-2</v>
          </cell>
          <cell r="D21">
            <v>3.2000000000000001E-2</v>
          </cell>
          <cell r="E21">
            <v>3.61E-2</v>
          </cell>
        </row>
        <row r="22">
          <cell r="A22">
            <v>35462</v>
          </cell>
          <cell r="B22" t="str">
            <v>Nineteenth</v>
          </cell>
          <cell r="C22">
            <v>2.8000000000000001E-2</v>
          </cell>
          <cell r="D22">
            <v>3.2000000000000001E-2</v>
          </cell>
          <cell r="E22">
            <v>3.61E-2</v>
          </cell>
        </row>
        <row r="23">
          <cell r="A23">
            <v>35490</v>
          </cell>
          <cell r="B23" t="str">
            <v>Twentieth</v>
          </cell>
          <cell r="C23">
            <v>3.3399999999999999E-2</v>
          </cell>
          <cell r="D23">
            <v>3.7400000000000003E-2</v>
          </cell>
          <cell r="E23">
            <v>4.1500000000000002E-2</v>
          </cell>
        </row>
        <row r="24">
          <cell r="A24">
            <v>35612</v>
          </cell>
          <cell r="B24" t="str">
            <v>Twenty-first</v>
          </cell>
          <cell r="C24">
            <v>3.3399999999999999E-2</v>
          </cell>
          <cell r="D24">
            <v>3.7400000000000003E-2</v>
          </cell>
          <cell r="E24">
            <v>4.1500000000000002E-2</v>
          </cell>
        </row>
        <row r="25">
          <cell r="A25">
            <v>35674</v>
          </cell>
          <cell r="B25" t="str">
            <v>Twenty-second</v>
          </cell>
          <cell r="C25">
            <v>3.7999999999999999E-2</v>
          </cell>
          <cell r="D25">
            <v>4.41E-2</v>
          </cell>
          <cell r="E25">
            <v>5.0999999999999997E-2</v>
          </cell>
        </row>
        <row r="26">
          <cell r="A26">
            <v>35735</v>
          </cell>
          <cell r="B26" t="str">
            <v>Sub Twenty-second</v>
          </cell>
          <cell r="C26">
            <v>3.7999999999999999E-2</v>
          </cell>
          <cell r="D26">
            <v>4.41E-2</v>
          </cell>
          <cell r="E26">
            <v>5.0999999999999997E-2</v>
          </cell>
        </row>
        <row r="27">
          <cell r="A27">
            <v>35765</v>
          </cell>
          <cell r="B27" t="str">
            <v>Twenty-third</v>
          </cell>
          <cell r="C27">
            <v>3.8399999999999997E-2</v>
          </cell>
          <cell r="D27">
            <v>4.4499999999999998E-2</v>
          </cell>
          <cell r="E27">
            <v>5.1299999999999998E-2</v>
          </cell>
        </row>
        <row r="28">
          <cell r="A28">
            <v>35827</v>
          </cell>
          <cell r="B28" t="str">
            <v>Twenty-fourth</v>
          </cell>
          <cell r="C28">
            <v>3.8399999999999997E-2</v>
          </cell>
          <cell r="D28">
            <v>4.4499999999999998E-2</v>
          </cell>
          <cell r="E28">
            <v>5.1299999999999998E-2</v>
          </cell>
        </row>
        <row r="29">
          <cell r="A29">
            <v>35977</v>
          </cell>
          <cell r="B29" t="str">
            <v>Twenty-seventh</v>
          </cell>
          <cell r="C29">
            <v>3.4500000000000003E-2</v>
          </cell>
          <cell r="D29">
            <v>3.9199999999999999E-2</v>
          </cell>
          <cell r="E29">
            <v>4.4299999999999999E-2</v>
          </cell>
        </row>
        <row r="30">
          <cell r="A30">
            <v>36192</v>
          </cell>
          <cell r="B30" t="str">
            <v>Thirtieth</v>
          </cell>
          <cell r="C30">
            <v>3.6499999999999998E-2</v>
          </cell>
          <cell r="D30">
            <v>4.1200000000000001E-2</v>
          </cell>
          <cell r="E30">
            <v>4.6300000000000001E-2</v>
          </cell>
        </row>
        <row r="31">
          <cell r="A31">
            <v>36831</v>
          </cell>
          <cell r="B31" t="str">
            <v>Thirty-first</v>
          </cell>
          <cell r="C31">
            <v>3.5299999999999998E-2</v>
          </cell>
          <cell r="D31">
            <v>0.04</v>
          </cell>
          <cell r="E31">
            <v>4.5100000000000001E-2</v>
          </cell>
        </row>
        <row r="32">
          <cell r="A32">
            <v>36923</v>
          </cell>
          <cell r="B32" t="str">
            <v>Thirty-fourth</v>
          </cell>
          <cell r="C32">
            <v>3.5200000000000002E-2</v>
          </cell>
          <cell r="D32">
            <v>3.4700000000000002E-2</v>
          </cell>
          <cell r="E32">
            <v>4.07E-2</v>
          </cell>
        </row>
        <row r="33">
          <cell r="A33">
            <v>37012</v>
          </cell>
          <cell r="B33" t="str">
            <v>Thirty-seventh</v>
          </cell>
          <cell r="C33">
            <v>3.5000000000000003E-2</v>
          </cell>
          <cell r="D33">
            <v>3.4500000000000003E-2</v>
          </cell>
          <cell r="E33">
            <v>4.0500000000000001E-2</v>
          </cell>
        </row>
        <row r="34">
          <cell r="A34">
            <v>37165</v>
          </cell>
          <cell r="B34" t="str">
            <v>Thirty-eighth</v>
          </cell>
          <cell r="C34">
            <v>3.49E-2</v>
          </cell>
          <cell r="D34">
            <v>3.44E-2</v>
          </cell>
          <cell r="E34">
            <v>4.0399999999999998E-2</v>
          </cell>
        </row>
        <row r="35">
          <cell r="A35">
            <v>37561</v>
          </cell>
          <cell r="B35" t="str">
            <v>Fortieth</v>
          </cell>
          <cell r="C35">
            <v>4.6899999999999997E-2</v>
          </cell>
          <cell r="D35">
            <v>5.7000000000000002E-2</v>
          </cell>
          <cell r="E35">
            <v>6.4600000000000005E-2</v>
          </cell>
        </row>
        <row r="36">
          <cell r="A36">
            <v>37834</v>
          </cell>
          <cell r="B36" t="str">
            <v>First</v>
          </cell>
          <cell r="C36">
            <v>4.53E-2</v>
          </cell>
          <cell r="D36">
            <v>5.5399999999999998E-2</v>
          </cell>
          <cell r="E36">
            <v>6.3E-2</v>
          </cell>
        </row>
        <row r="37">
          <cell r="A37">
            <v>38292</v>
          </cell>
          <cell r="B37" t="str">
            <v>Second</v>
          </cell>
          <cell r="C37">
            <v>4.1300000000000003E-2</v>
          </cell>
          <cell r="D37">
            <v>5.1400000000000001E-2</v>
          </cell>
          <cell r="E37">
            <v>5.8999999999999997E-2</v>
          </cell>
        </row>
        <row r="38">
          <cell r="A38">
            <v>38322</v>
          </cell>
          <cell r="B38" t="str">
            <v>Third</v>
          </cell>
          <cell r="C38">
            <v>4.1099999999999998E-2</v>
          </cell>
          <cell r="D38">
            <v>5.1200000000000002E-2</v>
          </cell>
          <cell r="E38">
            <v>5.8799999999999998E-2</v>
          </cell>
        </row>
        <row r="39">
          <cell r="A39">
            <v>38353</v>
          </cell>
          <cell r="B39" t="str">
            <v>Third</v>
          </cell>
          <cell r="C39">
            <v>4.1099999999999998E-2</v>
          </cell>
          <cell r="D39">
            <v>5.1200000000000002E-2</v>
          </cell>
          <cell r="E39">
            <v>5.8799999999999998E-2</v>
          </cell>
        </row>
        <row r="40">
          <cell r="A40">
            <v>38443</v>
          </cell>
          <cell r="B40" t="str">
            <v>Fourth</v>
          </cell>
          <cell r="C40">
            <v>4.1099999999999998E-2</v>
          </cell>
          <cell r="D40">
            <v>5.1200000000000002E-2</v>
          </cell>
          <cell r="E40">
            <v>5.8799999999999998E-2</v>
          </cell>
        </row>
        <row r="41">
          <cell r="A41">
            <v>38596</v>
          </cell>
          <cell r="B41" t="str">
            <v>First Rev Fourth Rev Sheet No. 20 : Effective</v>
          </cell>
          <cell r="C41">
            <v>4.1000000000000002E-2</v>
          </cell>
          <cell r="D41">
            <v>5.11E-2</v>
          </cell>
          <cell r="E41">
            <v>5.8700000000000002E-2</v>
          </cell>
        </row>
        <row r="42">
          <cell r="A42">
            <v>38626</v>
          </cell>
          <cell r="B42" t="str">
            <v>Fifth Revised</v>
          </cell>
          <cell r="C42">
            <v>5.2999999999999999E-2</v>
          </cell>
          <cell r="D42">
            <v>5.6300000000000003E-2</v>
          </cell>
          <cell r="E42">
            <v>6.8500000000000005E-2</v>
          </cell>
        </row>
        <row r="43">
          <cell r="A43">
            <v>38657</v>
          </cell>
          <cell r="B43" t="str">
            <v>Sixth Revised</v>
          </cell>
          <cell r="C43">
            <v>5.2999999999999999E-2</v>
          </cell>
          <cell r="D43">
            <v>5.6300000000000003E-2</v>
          </cell>
          <cell r="E43">
            <v>6.8500000000000005E-2</v>
          </cell>
        </row>
        <row r="44">
          <cell r="A44">
            <v>38777</v>
          </cell>
          <cell r="B44" t="str">
            <v>Seventh Revised</v>
          </cell>
          <cell r="C44">
            <v>4.7800000000000002E-2</v>
          </cell>
          <cell r="D44">
            <v>5.0799999999999998E-2</v>
          </cell>
          <cell r="E44">
            <v>6.3200000000000006E-2</v>
          </cell>
        </row>
        <row r="45">
          <cell r="A45">
            <v>38899</v>
          </cell>
          <cell r="B45" t="str">
            <v>Substitute Seventh Revised</v>
          </cell>
          <cell r="C45">
            <v>4.7800000000000002E-2</v>
          </cell>
          <cell r="D45">
            <v>5.0799999999999998E-2</v>
          </cell>
          <cell r="E45">
            <v>6.3200000000000006E-2</v>
          </cell>
        </row>
        <row r="46">
          <cell r="A46">
            <v>38961</v>
          </cell>
          <cell r="B46" t="str">
            <v>Substitute Seventh Revised</v>
          </cell>
          <cell r="C46">
            <v>4.7600000000000003E-2</v>
          </cell>
          <cell r="D46">
            <v>5.0599999999999999E-2</v>
          </cell>
          <cell r="E46">
            <v>6.3E-2</v>
          </cell>
        </row>
        <row r="47">
          <cell r="A47">
            <v>39052</v>
          </cell>
          <cell r="B47" t="str">
            <v>Eighth Revised</v>
          </cell>
          <cell r="C47">
            <v>4.7600000000000003E-2</v>
          </cell>
          <cell r="D47">
            <v>5.0599999999999999E-2</v>
          </cell>
          <cell r="E47">
            <v>6.3E-2</v>
          </cell>
        </row>
        <row r="48">
          <cell r="A48">
            <v>39142</v>
          </cell>
          <cell r="B48" t="str">
            <v>Ninth Revised</v>
          </cell>
          <cell r="C48">
            <v>4.7500000000000001E-2</v>
          </cell>
          <cell r="D48">
            <v>5.0500000000000003E-2</v>
          </cell>
          <cell r="E48">
            <v>6.2899999999999998E-2</v>
          </cell>
        </row>
        <row r="49">
          <cell r="A49">
            <v>39326</v>
          </cell>
          <cell r="B49" t="str">
            <v>Tenth Revised</v>
          </cell>
          <cell r="C49">
            <v>4.7800000000000002E-2</v>
          </cell>
          <cell r="D49">
            <v>5.0799999999999998E-2</v>
          </cell>
          <cell r="E49">
            <v>6.3200000000000006E-2</v>
          </cell>
        </row>
        <row r="50">
          <cell r="A50">
            <v>39417</v>
          </cell>
          <cell r="B50" t="str">
            <v>Twelfth Revised</v>
          </cell>
          <cell r="C50">
            <v>4.7899999999999998E-2</v>
          </cell>
          <cell r="D50">
            <v>5.0900000000000001E-2</v>
          </cell>
          <cell r="E50">
            <v>6.3329999999999997E-2</v>
          </cell>
        </row>
        <row r="51">
          <cell r="A51">
            <v>39729</v>
          </cell>
          <cell r="B51" t="str">
            <v>Fourteenth Revised</v>
          </cell>
          <cell r="C51">
            <v>4.7699999999999999E-2</v>
          </cell>
          <cell r="D51">
            <v>5.0700000000000002E-2</v>
          </cell>
          <cell r="E51">
            <v>6.3100000000000003E-2</v>
          </cell>
        </row>
        <row r="52">
          <cell r="A52">
            <v>73050</v>
          </cell>
        </row>
      </sheetData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Macros"/>
      <sheetName val="Instructions"/>
      <sheetName val="Pipelines Tariffs"/>
      <sheetName val="Texas (21)"/>
      <sheetName val="Texas (21) New"/>
      <sheetName val="Texas (22)"/>
      <sheetName val="Texas (22) New"/>
      <sheetName val="Texas (26)"/>
      <sheetName val="Texas (26) New"/>
      <sheetName val="Texas (36)"/>
      <sheetName val="Texas (36) New"/>
      <sheetName val="Tenn (15)"/>
      <sheetName val="Tenn (15) New"/>
      <sheetName val="Tenn (23)"/>
      <sheetName val="Tenn (23) New"/>
      <sheetName val="Tenn (24)"/>
      <sheetName val="Tenn (24) New"/>
      <sheetName val="Tenn (26)"/>
      <sheetName val="Tenn (26) New"/>
      <sheetName val="Tenn (32)"/>
      <sheetName val="Tenn (61)"/>
      <sheetName val="Tenn (61) New"/>
      <sheetName val="Trunkline (10)"/>
      <sheetName val="Trunkline (10) New"/>
    </sheetNames>
    <sheetDataSet>
      <sheetData sheetId="0" refreshError="1"/>
      <sheetData sheetId="1">
        <row r="9">
          <cell r="D9">
            <v>41214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LVS Rates"/>
      <sheetName val="Backup Page"/>
      <sheetName val="Additional Backup"/>
      <sheetName val="Additional Adjustments"/>
      <sheetName val="History"/>
      <sheetName val="Price History"/>
      <sheetName val="Module1"/>
    </sheetNames>
    <sheetDataSet>
      <sheetData sheetId="0"/>
      <sheetData sheetId="1">
        <row r="5">
          <cell r="E5">
            <v>38384</v>
          </cell>
        </row>
      </sheetData>
      <sheetData sheetId="2"/>
      <sheetData sheetId="3">
        <row r="17">
          <cell r="J17">
            <v>6.4271000000000003</v>
          </cell>
        </row>
        <row r="31">
          <cell r="F31">
            <v>-0.79859999999999953</v>
          </cell>
        </row>
      </sheetData>
      <sheetData sheetId="4">
        <row r="1">
          <cell r="B1">
            <v>36009</v>
          </cell>
          <cell r="J1">
            <v>0</v>
          </cell>
        </row>
        <row r="35">
          <cell r="F35">
            <v>9.8099999999999632E-2</v>
          </cell>
        </row>
        <row r="39">
          <cell r="B39">
            <v>35978</v>
          </cell>
        </row>
        <row r="73">
          <cell r="F73">
            <v>-1.5499999999999847E-2</v>
          </cell>
        </row>
      </sheetData>
      <sheetData sheetId="5"/>
      <sheetData sheetId="6">
        <row r="12">
          <cell r="A12">
            <v>34425</v>
          </cell>
          <cell r="B12">
            <v>11.6</v>
          </cell>
          <cell r="C12">
            <v>100</v>
          </cell>
          <cell r="D12" t="str">
            <v>Eighth</v>
          </cell>
          <cell r="F12">
            <v>0.94189999999999996</v>
          </cell>
          <cell r="G12">
            <v>0.79190000000000005</v>
          </cell>
          <cell r="H12">
            <v>0.64190000000000003</v>
          </cell>
          <cell r="I12">
            <v>0.47749999999999998</v>
          </cell>
          <cell r="J12">
            <v>0.32750000000000001</v>
          </cell>
          <cell r="L12">
            <v>0.93989999999999996</v>
          </cell>
          <cell r="N12">
            <v>0.35899999999999999</v>
          </cell>
        </row>
        <row r="13">
          <cell r="A13">
            <v>34455</v>
          </cell>
          <cell r="B13">
            <v>11.6</v>
          </cell>
          <cell r="C13">
            <v>100</v>
          </cell>
          <cell r="D13" t="str">
            <v>Ninth</v>
          </cell>
          <cell r="F13">
            <v>0.94189999999999996</v>
          </cell>
          <cell r="G13">
            <v>0.79190000000000005</v>
          </cell>
          <cell r="H13">
            <v>0.64190000000000003</v>
          </cell>
          <cell r="I13">
            <v>0.47749999999999998</v>
          </cell>
          <cell r="J13">
            <v>0.32750000000000001</v>
          </cell>
          <cell r="L13">
            <v>0.93869999999999998</v>
          </cell>
          <cell r="N13">
            <v>0.35780000000000001</v>
          </cell>
        </row>
        <row r="14">
          <cell r="A14">
            <v>34486</v>
          </cell>
          <cell r="B14">
            <v>11.6</v>
          </cell>
          <cell r="C14">
            <v>100</v>
          </cell>
          <cell r="D14" t="str">
            <v>Tenth</v>
          </cell>
          <cell r="F14">
            <v>0.94189999999999996</v>
          </cell>
          <cell r="G14">
            <v>0.79190000000000005</v>
          </cell>
          <cell r="H14">
            <v>0.64190000000000003</v>
          </cell>
          <cell r="I14">
            <v>0.47749999999999998</v>
          </cell>
          <cell r="J14">
            <v>0.32750000000000001</v>
          </cell>
          <cell r="L14">
            <v>0.92730000000000001</v>
          </cell>
          <cell r="N14">
            <v>0.34639999999999999</v>
          </cell>
        </row>
        <row r="15">
          <cell r="A15">
            <v>34516</v>
          </cell>
          <cell r="B15">
            <v>11.6</v>
          </cell>
          <cell r="C15">
            <v>100</v>
          </cell>
          <cell r="D15" t="str">
            <v>Eleventh</v>
          </cell>
          <cell r="F15">
            <v>0.94189999999999996</v>
          </cell>
          <cell r="G15">
            <v>0.79190000000000005</v>
          </cell>
          <cell r="H15">
            <v>0.64190000000000003</v>
          </cell>
          <cell r="I15">
            <v>0.47749999999999998</v>
          </cell>
          <cell r="J15">
            <v>0.32750000000000001</v>
          </cell>
          <cell r="L15">
            <v>0.90969999999999995</v>
          </cell>
          <cell r="N15">
            <v>0.34310000000000002</v>
          </cell>
        </row>
        <row r="16">
          <cell r="A16">
            <v>34547</v>
          </cell>
          <cell r="B16">
            <v>11.6</v>
          </cell>
          <cell r="C16">
            <v>100</v>
          </cell>
          <cell r="D16" t="str">
            <v>Twelth</v>
          </cell>
          <cell r="F16">
            <v>0.94189999999999996</v>
          </cell>
          <cell r="G16">
            <v>0.79190000000000005</v>
          </cell>
          <cell r="H16">
            <v>0.64190000000000003</v>
          </cell>
          <cell r="I16">
            <v>0.47749999999999998</v>
          </cell>
          <cell r="J16">
            <v>0.32750000000000001</v>
          </cell>
          <cell r="L16">
            <v>0.90449999999999997</v>
          </cell>
          <cell r="N16">
            <v>0.33789999999999998</v>
          </cell>
        </row>
        <row r="17">
          <cell r="A17">
            <v>34578</v>
          </cell>
          <cell r="B17">
            <v>11.6</v>
          </cell>
          <cell r="C17">
            <v>100</v>
          </cell>
          <cell r="D17" t="str">
            <v>Thirteenth</v>
          </cell>
          <cell r="F17">
            <v>0.94189999999999996</v>
          </cell>
          <cell r="G17">
            <v>0.79190000000000005</v>
          </cell>
          <cell r="H17">
            <v>0.64190000000000003</v>
          </cell>
          <cell r="I17">
            <v>0.47749999999999998</v>
          </cell>
          <cell r="J17">
            <v>0.32750000000000001</v>
          </cell>
          <cell r="L17">
            <v>0.87080000000000002</v>
          </cell>
          <cell r="N17">
            <v>0.3211</v>
          </cell>
        </row>
        <row r="18">
          <cell r="A18">
            <v>34608</v>
          </cell>
          <cell r="B18">
            <v>11.6</v>
          </cell>
          <cell r="C18">
            <v>100</v>
          </cell>
          <cell r="D18" t="str">
            <v>Fourteenth</v>
          </cell>
          <cell r="F18">
            <v>0.94189999999999996</v>
          </cell>
          <cell r="G18">
            <v>0.79190000000000005</v>
          </cell>
          <cell r="H18">
            <v>0.64190000000000003</v>
          </cell>
          <cell r="I18">
            <v>0.47749999999999998</v>
          </cell>
          <cell r="J18">
            <v>0.32750000000000001</v>
          </cell>
          <cell r="L18">
            <v>0.88829999999999998</v>
          </cell>
          <cell r="N18">
            <v>0.33860000000000001</v>
          </cell>
        </row>
        <row r="19">
          <cell r="A19">
            <v>34639</v>
          </cell>
          <cell r="B19">
            <v>11.6</v>
          </cell>
          <cell r="C19">
            <v>100</v>
          </cell>
          <cell r="D19" t="str">
            <v>Fifteenth</v>
          </cell>
          <cell r="F19">
            <v>0.94189999999999996</v>
          </cell>
          <cell r="G19">
            <v>0.79190000000000005</v>
          </cell>
          <cell r="H19">
            <v>0.64190000000000003</v>
          </cell>
          <cell r="I19">
            <v>0.47749999999999998</v>
          </cell>
          <cell r="J19">
            <v>0.32750000000000001</v>
          </cell>
          <cell r="L19">
            <v>0.92190000000000005</v>
          </cell>
          <cell r="N19">
            <v>0.40639999999999998</v>
          </cell>
        </row>
        <row r="20">
          <cell r="A20">
            <v>34669</v>
          </cell>
          <cell r="B20">
            <v>11.6</v>
          </cell>
          <cell r="C20">
            <v>100</v>
          </cell>
          <cell r="D20" t="str">
            <v>Sixteenth</v>
          </cell>
          <cell r="F20">
            <v>0.94189999999999996</v>
          </cell>
          <cell r="G20">
            <v>0.79190000000000005</v>
          </cell>
          <cell r="H20">
            <v>0.64190000000000003</v>
          </cell>
          <cell r="I20">
            <v>0.47749999999999998</v>
          </cell>
          <cell r="J20">
            <v>0.32750000000000001</v>
          </cell>
          <cell r="L20">
            <v>0.88990000000000002</v>
          </cell>
          <cell r="N20">
            <v>0.39839999999999998</v>
          </cell>
        </row>
        <row r="21">
          <cell r="A21">
            <v>34700</v>
          </cell>
          <cell r="B21">
            <v>11.6</v>
          </cell>
          <cell r="C21">
            <v>100</v>
          </cell>
          <cell r="D21" t="str">
            <v>Seventeenth</v>
          </cell>
          <cell r="F21">
            <v>0.94189999999999996</v>
          </cell>
          <cell r="G21">
            <v>0.79190000000000005</v>
          </cell>
          <cell r="H21">
            <v>0.64190000000000003</v>
          </cell>
          <cell r="I21">
            <v>0.47749999999999998</v>
          </cell>
          <cell r="J21">
            <v>0.32750000000000001</v>
          </cell>
          <cell r="L21">
            <v>0.90659999999999996</v>
          </cell>
          <cell r="N21">
            <v>0.41639999999999999</v>
          </cell>
        </row>
        <row r="22">
          <cell r="A22">
            <v>34731</v>
          </cell>
          <cell r="B22">
            <v>11.6</v>
          </cell>
          <cell r="C22">
            <v>100</v>
          </cell>
          <cell r="D22" t="str">
            <v>Eighteenth</v>
          </cell>
          <cell r="F22">
            <v>0.94189999999999996</v>
          </cell>
          <cell r="G22">
            <v>0.79190000000000005</v>
          </cell>
          <cell r="H22">
            <v>0.64190000000000003</v>
          </cell>
          <cell r="I22">
            <v>0.47749999999999998</v>
          </cell>
          <cell r="J22">
            <v>0.32750000000000001</v>
          </cell>
          <cell r="L22">
            <v>0.81010000000000004</v>
          </cell>
          <cell r="N22">
            <v>0.39510000000000001</v>
          </cell>
        </row>
        <row r="23">
          <cell r="A23">
            <v>34759</v>
          </cell>
          <cell r="B23">
            <v>11.6</v>
          </cell>
          <cell r="C23">
            <v>100</v>
          </cell>
          <cell r="D23" t="str">
            <v>Ninteenth</v>
          </cell>
          <cell r="F23">
            <v>0.94189999999999996</v>
          </cell>
          <cell r="G23">
            <v>0.79190000000000005</v>
          </cell>
          <cell r="H23">
            <v>0.64190000000000003</v>
          </cell>
          <cell r="I23">
            <v>0.47749999999999998</v>
          </cell>
          <cell r="J23">
            <v>0.32750000000000001</v>
          </cell>
          <cell r="L23">
            <v>0.81279999999999997</v>
          </cell>
          <cell r="N23">
            <v>0.39179999999999998</v>
          </cell>
        </row>
        <row r="24">
          <cell r="A24">
            <v>34790</v>
          </cell>
          <cell r="B24">
            <v>11.6</v>
          </cell>
          <cell r="C24">
            <v>100</v>
          </cell>
          <cell r="D24" t="str">
            <v>Twentieth</v>
          </cell>
          <cell r="F24">
            <v>0.94189999999999996</v>
          </cell>
          <cell r="G24">
            <v>0.79190000000000005</v>
          </cell>
          <cell r="H24">
            <v>0.64190000000000003</v>
          </cell>
          <cell r="I24">
            <v>0.47749999999999998</v>
          </cell>
          <cell r="J24">
            <v>0.32750000000000001</v>
          </cell>
          <cell r="L24">
            <v>0.99850000000000005</v>
          </cell>
          <cell r="N24">
            <v>0.38650000000000001</v>
          </cell>
        </row>
        <row r="25">
          <cell r="A25">
            <v>34820</v>
          </cell>
          <cell r="B25">
            <v>11.6</v>
          </cell>
          <cell r="C25">
            <v>100</v>
          </cell>
          <cell r="D25" t="str">
            <v>Twenty-First</v>
          </cell>
          <cell r="F25">
            <v>0.94189999999999996</v>
          </cell>
          <cell r="G25">
            <v>0.79190000000000005</v>
          </cell>
          <cell r="H25">
            <v>0.64190000000000003</v>
          </cell>
          <cell r="I25">
            <v>0.47749999999999998</v>
          </cell>
          <cell r="J25">
            <v>0.32750000000000001</v>
          </cell>
          <cell r="L25">
            <v>0.99850000000000005</v>
          </cell>
          <cell r="N25">
            <v>0.38650000000000001</v>
          </cell>
        </row>
        <row r="26">
          <cell r="A26">
            <v>34851</v>
          </cell>
          <cell r="B26">
            <v>11.6</v>
          </cell>
          <cell r="C26">
            <v>100</v>
          </cell>
          <cell r="D26" t="str">
            <v>Twenty-Second</v>
          </cell>
          <cell r="F26">
            <v>0.94189999999999996</v>
          </cell>
          <cell r="G26">
            <v>0.79190000000000005</v>
          </cell>
          <cell r="H26">
            <v>0.64190000000000003</v>
          </cell>
          <cell r="I26">
            <v>0.47749999999999998</v>
          </cell>
          <cell r="J26">
            <v>0.32750000000000001</v>
          </cell>
          <cell r="L26">
            <v>1.0266</v>
          </cell>
          <cell r="N26">
            <v>0.41460000000000002</v>
          </cell>
        </row>
        <row r="27">
          <cell r="A27">
            <v>34881</v>
          </cell>
          <cell r="B27">
            <v>11.6</v>
          </cell>
          <cell r="C27">
            <v>100</v>
          </cell>
          <cell r="D27" t="str">
            <v>Twenty-Third</v>
          </cell>
          <cell r="F27">
            <v>0.94189999999999996</v>
          </cell>
          <cell r="G27">
            <v>0.79190000000000005</v>
          </cell>
          <cell r="H27">
            <v>0.64190000000000003</v>
          </cell>
          <cell r="I27">
            <v>0.47749999999999998</v>
          </cell>
          <cell r="J27">
            <v>0.32750000000000001</v>
          </cell>
          <cell r="L27">
            <v>0.99629999999999996</v>
          </cell>
          <cell r="N27">
            <v>0.38429999999999997</v>
          </cell>
        </row>
        <row r="28">
          <cell r="A28">
            <v>34912</v>
          </cell>
          <cell r="B28">
            <v>11.6</v>
          </cell>
          <cell r="C28">
            <v>100</v>
          </cell>
          <cell r="D28" t="str">
            <v>Twenty-Fourth</v>
          </cell>
          <cell r="F28">
            <v>0.94189999999999996</v>
          </cell>
          <cell r="G28">
            <v>0.79190000000000005</v>
          </cell>
          <cell r="H28">
            <v>0.64190000000000003</v>
          </cell>
          <cell r="I28">
            <v>0.47749999999999998</v>
          </cell>
          <cell r="J28">
            <v>0.32750000000000001</v>
          </cell>
          <cell r="L28">
            <v>0.98340000000000005</v>
          </cell>
          <cell r="N28">
            <v>0.38009999999999999</v>
          </cell>
        </row>
        <row r="29">
          <cell r="A29">
            <v>34943</v>
          </cell>
          <cell r="B29">
            <v>11.6</v>
          </cell>
          <cell r="C29">
            <v>100</v>
          </cell>
          <cell r="D29" t="str">
            <v>Twenty-Fifth</v>
          </cell>
          <cell r="F29">
            <v>0.94189999999999996</v>
          </cell>
          <cell r="G29">
            <v>0.79190000000000005</v>
          </cell>
          <cell r="H29">
            <v>0.64190000000000003</v>
          </cell>
          <cell r="I29">
            <v>0.47749999999999998</v>
          </cell>
          <cell r="J29">
            <v>0.32750000000000001</v>
          </cell>
          <cell r="L29">
            <v>0.97670000000000001</v>
          </cell>
          <cell r="N29">
            <v>0.37959999999999999</v>
          </cell>
        </row>
        <row r="30">
          <cell r="A30">
            <v>34973</v>
          </cell>
          <cell r="B30">
            <v>11.6</v>
          </cell>
          <cell r="C30">
            <v>100</v>
          </cell>
          <cell r="D30" t="str">
            <v>Twenty-Sixth</v>
          </cell>
          <cell r="F30">
            <v>0.94189999999999996</v>
          </cell>
          <cell r="G30">
            <v>0.79190000000000005</v>
          </cell>
          <cell r="H30">
            <v>0.64190000000000003</v>
          </cell>
          <cell r="I30">
            <v>0.47749999999999998</v>
          </cell>
          <cell r="J30">
            <v>0.32750000000000001</v>
          </cell>
          <cell r="L30">
            <v>0.96160000000000001</v>
          </cell>
          <cell r="N30">
            <v>0.36449999999999999</v>
          </cell>
        </row>
        <row r="31">
          <cell r="A31">
            <v>35004</v>
          </cell>
          <cell r="B31">
            <v>13.6</v>
          </cell>
          <cell r="C31">
            <v>150</v>
          </cell>
          <cell r="D31" t="str">
            <v>Twenty-seventh</v>
          </cell>
          <cell r="E31">
            <v>2.1000000000000001E-2</v>
          </cell>
          <cell r="F31">
            <v>1.0106999999999999</v>
          </cell>
          <cell r="G31">
            <v>0.5585</v>
          </cell>
          <cell r="H31">
            <v>0.40849999999999997</v>
          </cell>
          <cell r="I31">
            <v>0.49359999999999998</v>
          </cell>
          <cell r="J31">
            <v>0.34360000000000002</v>
          </cell>
          <cell r="K31">
            <v>5.6445999999999996</v>
          </cell>
          <cell r="L31">
            <v>0.96550000000000002</v>
          </cell>
          <cell r="M31">
            <v>0.23180000000000001</v>
          </cell>
          <cell r="N31">
            <v>0.3342</v>
          </cell>
        </row>
        <row r="32">
          <cell r="A32">
            <v>35034</v>
          </cell>
          <cell r="B32">
            <v>13.6</v>
          </cell>
          <cell r="C32">
            <v>150</v>
          </cell>
          <cell r="D32" t="str">
            <v>Twenty-eighth</v>
          </cell>
          <cell r="E32">
            <v>2.1000000000000001E-2</v>
          </cell>
          <cell r="F32">
            <v>1.0106999999999999</v>
          </cell>
          <cell r="G32">
            <v>0.5585</v>
          </cell>
          <cell r="H32">
            <v>0.40849999999999997</v>
          </cell>
          <cell r="I32">
            <v>0.49359999999999998</v>
          </cell>
          <cell r="J32">
            <v>0.34360000000000002</v>
          </cell>
          <cell r="K32">
            <v>5.6445999999999996</v>
          </cell>
          <cell r="L32">
            <v>0.96189999999999998</v>
          </cell>
          <cell r="M32">
            <v>0.22819999999999999</v>
          </cell>
          <cell r="N32">
            <v>0.33110000000000001</v>
          </cell>
        </row>
        <row r="33">
          <cell r="A33">
            <v>35065</v>
          </cell>
          <cell r="B33">
            <v>13.6</v>
          </cell>
          <cell r="C33">
            <v>150</v>
          </cell>
          <cell r="D33" t="str">
            <v>Twenty-ninth</v>
          </cell>
          <cell r="E33">
            <v>2.1000000000000001E-2</v>
          </cell>
          <cell r="F33">
            <v>1.0106999999999999</v>
          </cell>
          <cell r="G33">
            <v>0.5585</v>
          </cell>
          <cell r="H33">
            <v>0.40849999999999997</v>
          </cell>
          <cell r="I33">
            <v>0.49359999999999998</v>
          </cell>
          <cell r="J33">
            <v>0.34360000000000002</v>
          </cell>
          <cell r="K33">
            <v>5.5761000000000003</v>
          </cell>
          <cell r="L33">
            <v>0.94950000000000001</v>
          </cell>
          <cell r="M33">
            <v>0.22470000000000001</v>
          </cell>
          <cell r="N33">
            <v>0.3276</v>
          </cell>
        </row>
        <row r="34">
          <cell r="A34">
            <v>35096</v>
          </cell>
          <cell r="B34">
            <v>13.6</v>
          </cell>
          <cell r="C34">
            <v>150</v>
          </cell>
          <cell r="D34" t="str">
            <v>Thirtieth</v>
          </cell>
          <cell r="E34">
            <v>2.1000000000000001E-2</v>
          </cell>
          <cell r="F34">
            <v>1.0106999999999999</v>
          </cell>
          <cell r="G34">
            <v>0.5585</v>
          </cell>
          <cell r="H34">
            <v>0.40849999999999997</v>
          </cell>
          <cell r="I34">
            <v>0.49359999999999998</v>
          </cell>
          <cell r="J34">
            <v>0.34360000000000002</v>
          </cell>
          <cell r="K34">
            <v>5.6570999999999998</v>
          </cell>
          <cell r="L34">
            <v>0.96340000000000003</v>
          </cell>
          <cell r="M34">
            <v>0.2092</v>
          </cell>
          <cell r="N34">
            <v>0.31209999999999999</v>
          </cell>
        </row>
        <row r="35">
          <cell r="A35">
            <v>35125</v>
          </cell>
          <cell r="B35">
            <v>13.6</v>
          </cell>
          <cell r="C35">
            <v>150</v>
          </cell>
          <cell r="D35" t="str">
            <v>Thirty-first</v>
          </cell>
          <cell r="E35">
            <v>2.1000000000000001E-2</v>
          </cell>
          <cell r="F35">
            <v>1.0615000000000001</v>
          </cell>
          <cell r="G35">
            <v>0.5585</v>
          </cell>
          <cell r="H35">
            <v>0.40849999999999997</v>
          </cell>
          <cell r="I35">
            <v>0.49359999999999998</v>
          </cell>
          <cell r="J35">
            <v>0.34360000000000002</v>
          </cell>
          <cell r="K35">
            <v>5.6666999999999996</v>
          </cell>
          <cell r="L35">
            <v>1.0442</v>
          </cell>
          <cell r="M35">
            <v>0.28889999999999999</v>
          </cell>
          <cell r="N35">
            <v>0.33700000000000002</v>
          </cell>
        </row>
        <row r="36">
          <cell r="A36">
            <v>35156</v>
          </cell>
          <cell r="B36">
            <v>13.6</v>
          </cell>
          <cell r="C36">
            <v>150</v>
          </cell>
          <cell r="D36" t="str">
            <v>Thirty-second</v>
          </cell>
          <cell r="E36">
            <v>2.1000000000000001E-2</v>
          </cell>
          <cell r="F36">
            <v>1.0615000000000001</v>
          </cell>
          <cell r="G36">
            <v>0.5585</v>
          </cell>
          <cell r="H36">
            <v>0.40849999999999997</v>
          </cell>
          <cell r="I36">
            <v>0.49359999999999998</v>
          </cell>
          <cell r="J36">
            <v>0.34360000000000002</v>
          </cell>
          <cell r="K36">
            <v>4.9048999999999996</v>
          </cell>
          <cell r="L36">
            <v>1.0583</v>
          </cell>
          <cell r="M36">
            <v>0.30909999999999999</v>
          </cell>
          <cell r="N36">
            <v>0.3327</v>
          </cell>
        </row>
        <row r="37">
          <cell r="A37">
            <v>35186</v>
          </cell>
          <cell r="B37">
            <v>13.6</v>
          </cell>
          <cell r="C37">
            <v>150</v>
          </cell>
          <cell r="D37" t="str">
            <v>Thirty-third</v>
          </cell>
          <cell r="E37">
            <v>2.1000000000000001E-2</v>
          </cell>
          <cell r="F37">
            <v>1.0615000000000001</v>
          </cell>
          <cell r="G37">
            <v>0.5585</v>
          </cell>
          <cell r="H37">
            <v>0.40849999999999997</v>
          </cell>
          <cell r="I37">
            <v>0.49359999999999998</v>
          </cell>
          <cell r="J37">
            <v>0.34360000000000002</v>
          </cell>
          <cell r="K37">
            <v>4.9048999999999996</v>
          </cell>
          <cell r="L37">
            <v>0.94279999999999997</v>
          </cell>
          <cell r="M37">
            <v>0.2787</v>
          </cell>
          <cell r="N37">
            <v>0.30230000000000001</v>
          </cell>
        </row>
        <row r="38">
          <cell r="A38">
            <v>35217</v>
          </cell>
          <cell r="B38">
            <v>13.6</v>
          </cell>
          <cell r="C38">
            <v>150</v>
          </cell>
          <cell r="D38" t="str">
            <v>Thirty-fourth</v>
          </cell>
          <cell r="E38">
            <v>2.1000000000000001E-2</v>
          </cell>
          <cell r="F38">
            <v>1.0615000000000001</v>
          </cell>
          <cell r="G38">
            <v>0.5585</v>
          </cell>
          <cell r="H38">
            <v>0.40849999999999997</v>
          </cell>
          <cell r="I38">
            <v>0.49359999999999998</v>
          </cell>
          <cell r="J38">
            <v>0.34360000000000002</v>
          </cell>
          <cell r="K38">
            <v>4.5968999999999998</v>
          </cell>
          <cell r="L38">
            <v>0.80869999999999997</v>
          </cell>
          <cell r="M38">
            <v>0.1741</v>
          </cell>
          <cell r="N38">
            <v>0.245</v>
          </cell>
        </row>
        <row r="39">
          <cell r="A39">
            <v>35247</v>
          </cell>
          <cell r="B39">
            <v>13.6</v>
          </cell>
          <cell r="C39">
            <v>150</v>
          </cell>
          <cell r="D39" t="str">
            <v>Thirty-fifth</v>
          </cell>
          <cell r="E39">
            <v>2.1000000000000001E-2</v>
          </cell>
          <cell r="F39">
            <v>1.0615000000000001</v>
          </cell>
          <cell r="G39">
            <v>0.5585</v>
          </cell>
          <cell r="H39">
            <v>0.40849999999999997</v>
          </cell>
          <cell r="I39">
            <v>0.49359999999999998</v>
          </cell>
          <cell r="J39">
            <v>0.34360000000000002</v>
          </cell>
          <cell r="K39">
            <v>4.5968999999999998</v>
          </cell>
          <cell r="L39">
            <v>0.80269999999999997</v>
          </cell>
          <cell r="M39">
            <v>0.1719</v>
          </cell>
          <cell r="N39">
            <v>0.2445</v>
          </cell>
        </row>
        <row r="40">
          <cell r="A40">
            <v>35278</v>
          </cell>
          <cell r="B40">
            <v>13.6</v>
          </cell>
          <cell r="C40">
            <v>150</v>
          </cell>
          <cell r="D40" t="str">
            <v>Thirty-sixth</v>
          </cell>
          <cell r="E40">
            <v>2.1000000000000001E-2</v>
          </cell>
          <cell r="F40">
            <v>1.0615000000000001</v>
          </cell>
          <cell r="G40">
            <v>0.5585</v>
          </cell>
          <cell r="H40">
            <v>0.40849999999999997</v>
          </cell>
          <cell r="I40">
            <v>0.49359999999999998</v>
          </cell>
          <cell r="J40">
            <v>0.34360000000000002</v>
          </cell>
          <cell r="K40">
            <v>4.5575000000000001</v>
          </cell>
          <cell r="L40">
            <v>0.80049999999999999</v>
          </cell>
          <cell r="M40">
            <v>0.17130000000000001</v>
          </cell>
          <cell r="N40">
            <v>0.24390000000000001</v>
          </cell>
        </row>
        <row r="41">
          <cell r="A41">
            <v>35309</v>
          </cell>
          <cell r="B41">
            <v>13.6</v>
          </cell>
          <cell r="C41">
            <v>150</v>
          </cell>
          <cell r="D41" t="str">
            <v>Thirty-seventh</v>
          </cell>
          <cell r="E41">
            <v>2.1000000000000001E-2</v>
          </cell>
          <cell r="F41">
            <v>1.0615000000000001</v>
          </cell>
          <cell r="G41">
            <v>0.5585</v>
          </cell>
          <cell r="H41">
            <v>0.40849999999999997</v>
          </cell>
          <cell r="I41">
            <v>0.49359999999999998</v>
          </cell>
          <cell r="J41">
            <v>0.34360000000000002</v>
          </cell>
          <cell r="K41">
            <v>4.7096</v>
          </cell>
          <cell r="L41">
            <v>0.83299999999999996</v>
          </cell>
          <cell r="M41">
            <v>0.18279999999999999</v>
          </cell>
          <cell r="N41">
            <v>0.25540000000000002</v>
          </cell>
        </row>
        <row r="42">
          <cell r="A42">
            <v>35339</v>
          </cell>
          <cell r="B42">
            <v>13.6</v>
          </cell>
          <cell r="C42">
            <v>150</v>
          </cell>
          <cell r="D42" t="str">
            <v>Thirty-eighth</v>
          </cell>
          <cell r="E42">
            <v>2.1000000000000001E-2</v>
          </cell>
          <cell r="F42">
            <v>1.0615000000000001</v>
          </cell>
          <cell r="G42">
            <v>0.5585</v>
          </cell>
          <cell r="H42">
            <v>0.40849999999999997</v>
          </cell>
          <cell r="I42">
            <v>0.49359999999999998</v>
          </cell>
          <cell r="J42">
            <v>0.34360000000000002</v>
          </cell>
          <cell r="K42">
            <v>4.7243000000000004</v>
          </cell>
          <cell r="L42">
            <v>0.85729999999999995</v>
          </cell>
          <cell r="M42">
            <v>0.2155</v>
          </cell>
          <cell r="N42">
            <v>0.26500000000000001</v>
          </cell>
        </row>
        <row r="43">
          <cell r="A43">
            <v>35370</v>
          </cell>
          <cell r="B43">
            <v>13.6</v>
          </cell>
          <cell r="C43">
            <v>150</v>
          </cell>
          <cell r="D43" t="str">
            <v>Thirty-ninth</v>
          </cell>
          <cell r="E43">
            <v>2.1000000000000001E-2</v>
          </cell>
          <cell r="F43">
            <v>1.0615000000000001</v>
          </cell>
          <cell r="G43">
            <v>0.5585</v>
          </cell>
          <cell r="H43">
            <v>0.40849999999999997</v>
          </cell>
          <cell r="I43">
            <v>0.49359999999999998</v>
          </cell>
          <cell r="J43">
            <v>0.34360000000000002</v>
          </cell>
          <cell r="K43">
            <v>4.5213999999999999</v>
          </cell>
          <cell r="L43">
            <v>0.8196</v>
          </cell>
          <cell r="M43">
            <v>0.2054</v>
          </cell>
          <cell r="N43">
            <v>0.25490000000000002</v>
          </cell>
        </row>
        <row r="44">
          <cell r="A44">
            <v>35400</v>
          </cell>
          <cell r="B44">
            <v>13.6</v>
          </cell>
          <cell r="C44">
            <v>150</v>
          </cell>
          <cell r="D44" t="str">
            <v>Fortieth</v>
          </cell>
          <cell r="E44">
            <v>1.9E-2</v>
          </cell>
          <cell r="F44">
            <v>1.0615000000000001</v>
          </cell>
          <cell r="G44">
            <v>0.5585</v>
          </cell>
          <cell r="H44">
            <v>0.40849999999999997</v>
          </cell>
          <cell r="I44">
            <v>0.49359999999999998</v>
          </cell>
          <cell r="J44">
            <v>0.34360000000000002</v>
          </cell>
          <cell r="K44">
            <v>4.375</v>
          </cell>
          <cell r="L44">
            <v>0.79310000000000003</v>
          </cell>
          <cell r="M44">
            <v>0.1988</v>
          </cell>
          <cell r="N44">
            <v>0.24779999999999999</v>
          </cell>
        </row>
        <row r="45">
          <cell r="A45">
            <v>35431</v>
          </cell>
          <cell r="B45">
            <v>13.6</v>
          </cell>
          <cell r="C45">
            <v>150</v>
          </cell>
          <cell r="D45" t="str">
            <v>Forty-First</v>
          </cell>
          <cell r="E45">
            <v>1.9E-2</v>
          </cell>
          <cell r="F45">
            <v>1.0615000000000001</v>
          </cell>
          <cell r="G45">
            <v>0.5585</v>
          </cell>
          <cell r="H45">
            <v>0.40849999999999997</v>
          </cell>
          <cell r="I45">
            <v>0.49359999999999998</v>
          </cell>
          <cell r="J45">
            <v>0.34360000000000002</v>
          </cell>
          <cell r="K45">
            <v>4.375</v>
          </cell>
          <cell r="L45">
            <v>0.80520000000000003</v>
          </cell>
          <cell r="M45">
            <v>0.2109</v>
          </cell>
          <cell r="N45">
            <v>0.25990000000000002</v>
          </cell>
        </row>
        <row r="46">
          <cell r="A46">
            <v>35462</v>
          </cell>
          <cell r="B46">
            <v>13.6</v>
          </cell>
          <cell r="C46">
            <v>150</v>
          </cell>
          <cell r="D46" t="str">
            <v>Forty-Second</v>
          </cell>
          <cell r="E46">
            <v>1.9E-2</v>
          </cell>
          <cell r="F46">
            <v>1.0615000000000001</v>
          </cell>
          <cell r="G46">
            <v>0.5585</v>
          </cell>
          <cell r="H46">
            <v>0.40849999999999997</v>
          </cell>
          <cell r="I46">
            <v>0.49359999999999998</v>
          </cell>
          <cell r="J46">
            <v>0.34360000000000002</v>
          </cell>
          <cell r="K46">
            <v>4.375</v>
          </cell>
          <cell r="L46">
            <v>0.80510000000000004</v>
          </cell>
          <cell r="M46">
            <v>0.21079999999999999</v>
          </cell>
          <cell r="N46">
            <v>0.25979999999999998</v>
          </cell>
        </row>
        <row r="47">
          <cell r="A47">
            <v>35490</v>
          </cell>
          <cell r="B47">
            <v>13.6</v>
          </cell>
          <cell r="C47">
            <v>150</v>
          </cell>
          <cell r="D47" t="str">
            <v>Forty-Third</v>
          </cell>
          <cell r="E47">
            <v>1.9E-2</v>
          </cell>
          <cell r="F47">
            <v>1.0615000000000001</v>
          </cell>
          <cell r="G47">
            <v>0.5585</v>
          </cell>
          <cell r="H47">
            <v>0.40849999999999997</v>
          </cell>
          <cell r="I47">
            <v>0.49359999999999998</v>
          </cell>
          <cell r="J47">
            <v>0.34360000000000002</v>
          </cell>
          <cell r="K47">
            <v>4.3760000000000003</v>
          </cell>
          <cell r="L47">
            <v>0.8054</v>
          </cell>
          <cell r="M47">
            <v>0.2109</v>
          </cell>
          <cell r="N47">
            <v>0.25990000000000002</v>
          </cell>
        </row>
        <row r="48">
          <cell r="A48">
            <v>35521</v>
          </cell>
          <cell r="B48">
            <v>13.6</v>
          </cell>
          <cell r="C48">
            <v>150</v>
          </cell>
          <cell r="D48" t="str">
            <v>Forty-Fourth</v>
          </cell>
          <cell r="E48">
            <v>1.9E-2</v>
          </cell>
          <cell r="F48">
            <v>1.0615000000000001</v>
          </cell>
          <cell r="G48">
            <v>0.5585</v>
          </cell>
          <cell r="H48">
            <v>0.40849999999999997</v>
          </cell>
          <cell r="I48">
            <v>0.49359999999999998</v>
          </cell>
          <cell r="J48">
            <v>0.34360000000000002</v>
          </cell>
          <cell r="K48">
            <v>4.2912999999999997</v>
          </cell>
          <cell r="L48">
            <v>0.78969999999999996</v>
          </cell>
          <cell r="M48">
            <v>0.20669999999999999</v>
          </cell>
          <cell r="N48">
            <v>0.25569999999999998</v>
          </cell>
        </row>
        <row r="49">
          <cell r="A49">
            <v>35551</v>
          </cell>
          <cell r="B49">
            <v>13.6</v>
          </cell>
          <cell r="C49">
            <v>150</v>
          </cell>
          <cell r="D49" t="str">
            <v>Forty-Fifth</v>
          </cell>
          <cell r="E49">
            <v>1.9E-2</v>
          </cell>
          <cell r="F49">
            <v>1.0615000000000001</v>
          </cell>
          <cell r="G49">
            <v>0.5585</v>
          </cell>
          <cell r="H49">
            <v>0.40849999999999997</v>
          </cell>
          <cell r="I49">
            <v>0.49359999999999998</v>
          </cell>
          <cell r="J49">
            <v>0.34360000000000002</v>
          </cell>
          <cell r="K49">
            <v>4.2912999999999997</v>
          </cell>
          <cell r="L49">
            <v>0.78969999999999996</v>
          </cell>
          <cell r="M49">
            <v>0.20669999999999999</v>
          </cell>
          <cell r="N49">
            <v>0.25569999999999998</v>
          </cell>
        </row>
        <row r="50">
          <cell r="A50">
            <v>35582</v>
          </cell>
          <cell r="B50">
            <v>13.6</v>
          </cell>
          <cell r="C50">
            <v>150</v>
          </cell>
          <cell r="D50" t="str">
            <v>Forty-Sixth</v>
          </cell>
          <cell r="E50">
            <v>1.9E-2</v>
          </cell>
          <cell r="F50">
            <v>1.0615000000000001</v>
          </cell>
          <cell r="G50">
            <v>0.5585</v>
          </cell>
          <cell r="H50">
            <v>0.40849999999999997</v>
          </cell>
          <cell r="I50">
            <v>0.49359999999999998</v>
          </cell>
          <cell r="J50">
            <v>0.34360000000000002</v>
          </cell>
          <cell r="K50">
            <v>4.5613000000000001</v>
          </cell>
          <cell r="L50">
            <v>0.89570000000000005</v>
          </cell>
          <cell r="M50">
            <v>0.27610000000000001</v>
          </cell>
          <cell r="N50">
            <v>0.27779999999999999</v>
          </cell>
        </row>
        <row r="51">
          <cell r="A51">
            <v>35612</v>
          </cell>
          <cell r="B51">
            <v>13.6</v>
          </cell>
          <cell r="C51">
            <v>150</v>
          </cell>
          <cell r="D51" t="str">
            <v>Forty-Seventh</v>
          </cell>
          <cell r="E51">
            <v>1.9E-2</v>
          </cell>
          <cell r="F51">
            <v>1.0615000000000001</v>
          </cell>
          <cell r="G51">
            <v>0.5585</v>
          </cell>
          <cell r="H51">
            <v>0.40849999999999997</v>
          </cell>
          <cell r="I51">
            <v>0.49359999999999998</v>
          </cell>
          <cell r="J51">
            <v>0.34360000000000002</v>
          </cell>
          <cell r="K51">
            <v>4.5613000000000001</v>
          </cell>
          <cell r="L51">
            <v>0.84919999999999995</v>
          </cell>
          <cell r="M51">
            <v>0.2296</v>
          </cell>
          <cell r="N51">
            <v>0.26490000000000002</v>
          </cell>
        </row>
        <row r="52">
          <cell r="A52">
            <v>35643</v>
          </cell>
          <cell r="B52">
            <v>13.6</v>
          </cell>
          <cell r="C52">
            <v>150</v>
          </cell>
          <cell r="D52" t="str">
            <v>Forty-Eighth</v>
          </cell>
          <cell r="E52">
            <v>1.9E-2</v>
          </cell>
          <cell r="F52">
            <v>1.0615000000000001</v>
          </cell>
          <cell r="G52">
            <v>0.5585</v>
          </cell>
          <cell r="H52">
            <v>0.40849999999999997</v>
          </cell>
          <cell r="I52">
            <v>0.49359999999999998</v>
          </cell>
          <cell r="J52">
            <v>0.34360000000000002</v>
          </cell>
          <cell r="K52">
            <v>5.3216000000000001</v>
          </cell>
          <cell r="L52">
            <v>0.98919999999999997</v>
          </cell>
          <cell r="M52">
            <v>0.26629999999999998</v>
          </cell>
          <cell r="N52">
            <v>0.30159999999999998</v>
          </cell>
        </row>
        <row r="53">
          <cell r="A53">
            <v>35674</v>
          </cell>
          <cell r="B53">
            <v>13.6</v>
          </cell>
          <cell r="C53">
            <v>150</v>
          </cell>
          <cell r="D53" t="str">
            <v>Forty-Ninth</v>
          </cell>
          <cell r="E53">
            <v>1.9E-2</v>
          </cell>
          <cell r="F53">
            <v>1.0615000000000001</v>
          </cell>
          <cell r="G53">
            <v>0.5585</v>
          </cell>
          <cell r="H53">
            <v>0.40849999999999997</v>
          </cell>
          <cell r="I53">
            <v>0.49359999999999998</v>
          </cell>
          <cell r="J53">
            <v>0.34360000000000002</v>
          </cell>
          <cell r="K53">
            <v>4.5003000000000002</v>
          </cell>
          <cell r="L53">
            <v>0.83699999999999997</v>
          </cell>
          <cell r="M53">
            <v>0.22570000000000001</v>
          </cell>
          <cell r="N53">
            <v>0.26100000000000001</v>
          </cell>
        </row>
        <row r="54">
          <cell r="A54">
            <v>35704</v>
          </cell>
          <cell r="B54">
            <v>13.6</v>
          </cell>
          <cell r="C54">
            <v>150</v>
          </cell>
          <cell r="D54" t="str">
            <v>Fiftieth</v>
          </cell>
          <cell r="E54">
            <v>1.9E-2</v>
          </cell>
          <cell r="F54">
            <v>1.0615000000000001</v>
          </cell>
          <cell r="G54">
            <v>0.5585</v>
          </cell>
          <cell r="H54">
            <v>0.40849999999999997</v>
          </cell>
          <cell r="I54">
            <v>0.49359999999999998</v>
          </cell>
          <cell r="J54">
            <v>0.34360000000000002</v>
          </cell>
          <cell r="K54">
            <v>4.7756999999999996</v>
          </cell>
          <cell r="L54">
            <v>0.85189999999999999</v>
          </cell>
          <cell r="M54">
            <v>0.2329</v>
          </cell>
          <cell r="N54">
            <v>0.26819999999999999</v>
          </cell>
        </row>
        <row r="55">
          <cell r="A55">
            <v>35735</v>
          </cell>
          <cell r="B55">
            <v>13.6</v>
          </cell>
          <cell r="C55">
            <v>150</v>
          </cell>
          <cell r="D55" t="str">
            <v>Fifty-first</v>
          </cell>
          <cell r="E55">
            <v>1.9E-2</v>
          </cell>
          <cell r="F55">
            <v>1.0615000000000001</v>
          </cell>
          <cell r="G55">
            <v>0.5585</v>
          </cell>
          <cell r="H55">
            <v>0.40849999999999997</v>
          </cell>
          <cell r="I55">
            <v>0.49359999999999998</v>
          </cell>
          <cell r="J55">
            <v>0.34360000000000002</v>
          </cell>
          <cell r="K55">
            <v>4.7756999999999996</v>
          </cell>
          <cell r="L55">
            <v>0.85189999999999999</v>
          </cell>
          <cell r="M55">
            <v>0.2329</v>
          </cell>
          <cell r="N55">
            <v>0.26819999999999999</v>
          </cell>
        </row>
        <row r="56">
          <cell r="A56">
            <v>35765</v>
          </cell>
          <cell r="B56">
            <v>13.6</v>
          </cell>
          <cell r="C56">
            <v>150</v>
          </cell>
          <cell r="D56" t="str">
            <v>Fifty-second</v>
          </cell>
          <cell r="E56">
            <v>1.9E-2</v>
          </cell>
          <cell r="F56">
            <v>1.0615000000000001</v>
          </cell>
          <cell r="G56">
            <v>0.5585</v>
          </cell>
          <cell r="H56">
            <v>0.40849999999999997</v>
          </cell>
          <cell r="I56">
            <v>0.49359999999999998</v>
          </cell>
          <cell r="J56">
            <v>0.34360000000000002</v>
          </cell>
          <cell r="K56">
            <v>5.6473000000000004</v>
          </cell>
          <cell r="L56">
            <v>1.0055000000000001</v>
          </cell>
          <cell r="M56">
            <v>0.27350000000000002</v>
          </cell>
          <cell r="N56">
            <v>0.30880000000000002</v>
          </cell>
        </row>
        <row r="57">
          <cell r="A57">
            <v>35796</v>
          </cell>
          <cell r="B57">
            <v>13.6</v>
          </cell>
          <cell r="C57">
            <v>150</v>
          </cell>
          <cell r="D57" t="str">
            <v>Fifty-third</v>
          </cell>
          <cell r="E57">
            <v>1.6E-2</v>
          </cell>
          <cell r="F57">
            <v>1.0615000000000001</v>
          </cell>
          <cell r="G57">
            <v>0.5585</v>
          </cell>
          <cell r="H57">
            <v>0.40849999999999997</v>
          </cell>
          <cell r="I57">
            <v>0.49359999999999998</v>
          </cell>
          <cell r="J57">
            <v>0.34360000000000002</v>
          </cell>
          <cell r="K57">
            <v>5.6473000000000004</v>
          </cell>
          <cell r="L57">
            <v>1.0055000000000001</v>
          </cell>
          <cell r="M57">
            <v>0.27350000000000002</v>
          </cell>
          <cell r="N57">
            <v>0.30880000000000002</v>
          </cell>
        </row>
        <row r="58">
          <cell r="A58">
            <v>35827</v>
          </cell>
          <cell r="B58">
            <v>13.6</v>
          </cell>
          <cell r="C58">
            <v>150</v>
          </cell>
          <cell r="D58" t="str">
            <v>Fifty-fourth</v>
          </cell>
          <cell r="E58">
            <v>1.6E-2</v>
          </cell>
          <cell r="F58">
            <v>1.0615000000000001</v>
          </cell>
          <cell r="G58">
            <v>0.5585</v>
          </cell>
          <cell r="H58">
            <v>0.40849999999999997</v>
          </cell>
          <cell r="I58">
            <v>0.49359999999999998</v>
          </cell>
          <cell r="J58">
            <v>0.34360000000000002</v>
          </cell>
          <cell r="K58">
            <v>5.6473000000000004</v>
          </cell>
          <cell r="L58">
            <v>1.0055000000000001</v>
          </cell>
          <cell r="M58">
            <v>0.27350000000000002</v>
          </cell>
          <cell r="N58">
            <v>0.30880000000000002</v>
          </cell>
        </row>
        <row r="59">
          <cell r="A59">
            <v>35855</v>
          </cell>
          <cell r="B59">
            <v>13.6</v>
          </cell>
          <cell r="C59">
            <v>150</v>
          </cell>
          <cell r="D59" t="str">
            <v>Fifty-fifth</v>
          </cell>
          <cell r="E59">
            <v>1.6E-2</v>
          </cell>
          <cell r="F59">
            <v>1.0615000000000001</v>
          </cell>
          <cell r="G59">
            <v>0.5585</v>
          </cell>
          <cell r="H59">
            <v>0.40849999999999997</v>
          </cell>
          <cell r="I59">
            <v>0.49359999999999998</v>
          </cell>
          <cell r="J59">
            <v>0.34360000000000002</v>
          </cell>
          <cell r="K59">
            <v>4.9629000000000003</v>
          </cell>
          <cell r="L59">
            <v>0.85660000000000003</v>
          </cell>
          <cell r="M59">
            <v>0.21329999999999999</v>
          </cell>
          <cell r="N59">
            <v>0.24859999999999999</v>
          </cell>
        </row>
        <row r="60">
          <cell r="A60">
            <v>35886</v>
          </cell>
          <cell r="B60">
            <v>13.6</v>
          </cell>
          <cell r="C60">
            <v>150</v>
          </cell>
          <cell r="D60" t="str">
            <v>Fifty-sixth</v>
          </cell>
          <cell r="E60">
            <v>1.6E-2</v>
          </cell>
          <cell r="F60">
            <v>1.0615000000000001</v>
          </cell>
          <cell r="G60">
            <v>0.5585</v>
          </cell>
          <cell r="H60">
            <v>0.40849999999999997</v>
          </cell>
          <cell r="I60">
            <v>0.49359999999999998</v>
          </cell>
          <cell r="J60">
            <v>0.34360000000000002</v>
          </cell>
          <cell r="K60">
            <v>4.6656000000000004</v>
          </cell>
          <cell r="L60">
            <v>0.79020000000000001</v>
          </cell>
          <cell r="M60">
            <v>0.1867</v>
          </cell>
          <cell r="N60">
            <v>0.222</v>
          </cell>
        </row>
        <row r="61">
          <cell r="A61">
            <v>35916</v>
          </cell>
          <cell r="B61">
            <v>13.6</v>
          </cell>
          <cell r="C61">
            <v>150</v>
          </cell>
          <cell r="D61" t="str">
            <v>Fifty-seventh</v>
          </cell>
          <cell r="E61">
            <v>1.6E-2</v>
          </cell>
          <cell r="F61">
            <v>1.0615000000000001</v>
          </cell>
          <cell r="G61">
            <v>0.5585</v>
          </cell>
          <cell r="H61">
            <v>0.40849999999999997</v>
          </cell>
          <cell r="I61">
            <v>0.49359999999999998</v>
          </cell>
          <cell r="J61">
            <v>0.34360000000000002</v>
          </cell>
          <cell r="K61">
            <v>4.6555999999999997</v>
          </cell>
          <cell r="L61">
            <v>0.79020000000000001</v>
          </cell>
          <cell r="M61">
            <v>0.1867</v>
          </cell>
          <cell r="N61">
            <v>0.222</v>
          </cell>
        </row>
        <row r="62">
          <cell r="A62">
            <v>35947</v>
          </cell>
          <cell r="B62">
            <v>13.6</v>
          </cell>
          <cell r="C62">
            <v>150</v>
          </cell>
          <cell r="D62" t="str">
            <v>Fifty-eighth</v>
          </cell>
          <cell r="E62">
            <v>1.6E-2</v>
          </cell>
          <cell r="F62">
            <v>1.0615000000000001</v>
          </cell>
          <cell r="G62">
            <v>0.5585</v>
          </cell>
          <cell r="H62">
            <v>0.40849999999999997</v>
          </cell>
          <cell r="I62">
            <v>0.49359999999999998</v>
          </cell>
          <cell r="J62">
            <v>0.34360000000000002</v>
          </cell>
          <cell r="K62">
            <v>4.6555999999999997</v>
          </cell>
          <cell r="L62">
            <v>0.83899999999999997</v>
          </cell>
          <cell r="M62">
            <v>0.23549999999999999</v>
          </cell>
          <cell r="N62">
            <v>0.23549999999999999</v>
          </cell>
        </row>
        <row r="63">
          <cell r="A63">
            <v>35977</v>
          </cell>
          <cell r="B63">
            <v>13.6</v>
          </cell>
          <cell r="C63">
            <v>150</v>
          </cell>
          <cell r="D63" t="str">
            <v>Fifty-ninth</v>
          </cell>
          <cell r="E63">
            <v>1.6E-2</v>
          </cell>
          <cell r="F63">
            <v>1.0615000000000001</v>
          </cell>
          <cell r="G63">
            <v>0.5585</v>
          </cell>
          <cell r="H63">
            <v>0.40849999999999997</v>
          </cell>
          <cell r="I63">
            <v>0.49359999999999998</v>
          </cell>
          <cell r="J63">
            <v>0.34360000000000002</v>
          </cell>
          <cell r="K63">
            <v>4.6656000000000004</v>
          </cell>
          <cell r="L63">
            <v>0.83599999999999997</v>
          </cell>
          <cell r="M63">
            <v>0.23250000000000001</v>
          </cell>
          <cell r="N63">
            <v>0.23469999999999999</v>
          </cell>
        </row>
        <row r="64">
          <cell r="A64">
            <v>36008</v>
          </cell>
          <cell r="B64">
            <v>13.6</v>
          </cell>
          <cell r="C64">
            <v>150</v>
          </cell>
          <cell r="D64" t="str">
            <v>Sixtieth</v>
          </cell>
          <cell r="E64">
            <v>1.6E-2</v>
          </cell>
          <cell r="F64">
            <v>1.0615000000000001</v>
          </cell>
          <cell r="G64">
            <v>0.5585</v>
          </cell>
          <cell r="H64">
            <v>0.40849999999999997</v>
          </cell>
          <cell r="I64">
            <v>0.49359999999999998</v>
          </cell>
          <cell r="J64">
            <v>0.34360000000000002</v>
          </cell>
          <cell r="K64">
            <v>4.6656000000000004</v>
          </cell>
          <cell r="L64">
            <v>0.83599999999999997</v>
          </cell>
          <cell r="M64">
            <v>0.23250000000000001</v>
          </cell>
          <cell r="N64">
            <v>0.23469999999999999</v>
          </cell>
        </row>
        <row r="65">
          <cell r="A65">
            <v>36039</v>
          </cell>
          <cell r="B65">
            <v>13.6</v>
          </cell>
          <cell r="C65">
            <v>150</v>
          </cell>
          <cell r="D65" t="str">
            <v>Sixty-first</v>
          </cell>
          <cell r="E65">
            <v>1.6E-2</v>
          </cell>
          <cell r="F65">
            <v>1.0615000000000001</v>
          </cell>
          <cell r="G65">
            <v>0.5585</v>
          </cell>
          <cell r="H65">
            <v>0.40849999999999997</v>
          </cell>
          <cell r="I65">
            <v>0.49359999999999998</v>
          </cell>
          <cell r="J65">
            <v>0.34360000000000002</v>
          </cell>
          <cell r="K65">
            <v>4.6555999999999997</v>
          </cell>
          <cell r="L65">
            <v>0.83599999999999997</v>
          </cell>
          <cell r="M65">
            <v>0.23250000000000001</v>
          </cell>
          <cell r="N65">
            <v>0.23469999999999999</v>
          </cell>
        </row>
        <row r="66">
          <cell r="A66">
            <v>36069</v>
          </cell>
          <cell r="B66">
            <v>13.6</v>
          </cell>
          <cell r="C66">
            <v>150</v>
          </cell>
          <cell r="D66" t="str">
            <v>Sixty-second</v>
          </cell>
          <cell r="E66">
            <v>1.6E-2</v>
          </cell>
          <cell r="F66">
            <v>1.0615000000000001</v>
          </cell>
          <cell r="G66">
            <v>0.5585</v>
          </cell>
          <cell r="H66">
            <v>0.40849999999999997</v>
          </cell>
          <cell r="I66">
            <v>0.49359999999999998</v>
          </cell>
          <cell r="J66">
            <v>0.34360000000000002</v>
          </cell>
          <cell r="K66">
            <v>4.6555999999999997</v>
          </cell>
          <cell r="L66">
            <v>0.83599999999999997</v>
          </cell>
          <cell r="M66">
            <v>0.23250000000000001</v>
          </cell>
          <cell r="N66">
            <v>0.23469999999999999</v>
          </cell>
        </row>
        <row r="67">
          <cell r="A67">
            <v>36100</v>
          </cell>
          <cell r="B67">
            <v>13.6</v>
          </cell>
          <cell r="C67">
            <v>150</v>
          </cell>
          <cell r="D67" t="str">
            <v>Sixty-third</v>
          </cell>
          <cell r="E67">
            <v>1.6E-2</v>
          </cell>
          <cell r="F67">
            <v>1.0615000000000001</v>
          </cell>
          <cell r="G67">
            <v>0.5585</v>
          </cell>
          <cell r="H67">
            <v>0.40849999999999997</v>
          </cell>
          <cell r="I67">
            <v>0.49359999999999998</v>
          </cell>
          <cell r="J67">
            <v>0.34360000000000002</v>
          </cell>
          <cell r="K67">
            <v>4.2808999999999999</v>
          </cell>
          <cell r="L67">
            <v>0.76990000000000003</v>
          </cell>
          <cell r="M67">
            <v>0.215</v>
          </cell>
          <cell r="N67">
            <v>0.2172</v>
          </cell>
        </row>
        <row r="68">
          <cell r="A68">
            <v>36130</v>
          </cell>
          <cell r="B68">
            <v>13.6</v>
          </cell>
          <cell r="C68">
            <v>150</v>
          </cell>
          <cell r="D68" t="str">
            <v>Sixty-fourth</v>
          </cell>
          <cell r="E68">
            <v>1.6E-2</v>
          </cell>
          <cell r="F68">
            <v>1.0615000000000001</v>
          </cell>
          <cell r="G68">
            <v>0.5585</v>
          </cell>
          <cell r="H68">
            <v>0.40849999999999997</v>
          </cell>
          <cell r="I68">
            <v>0.49359999999999998</v>
          </cell>
          <cell r="J68">
            <v>0.34360000000000002</v>
          </cell>
          <cell r="K68">
            <v>4.2808999999999999</v>
          </cell>
          <cell r="L68">
            <v>0.76990000000000003</v>
          </cell>
          <cell r="M68">
            <v>0.215</v>
          </cell>
          <cell r="N68">
            <v>0.2172</v>
          </cell>
        </row>
        <row r="69">
          <cell r="A69">
            <v>36161</v>
          </cell>
          <cell r="B69">
            <v>13.6</v>
          </cell>
          <cell r="C69">
            <v>150</v>
          </cell>
          <cell r="D69" t="str">
            <v>Sixty-fifth</v>
          </cell>
          <cell r="E69">
            <v>1.9E-2</v>
          </cell>
          <cell r="F69">
            <v>1.0615000000000001</v>
          </cell>
          <cell r="G69">
            <v>0.5585</v>
          </cell>
          <cell r="H69">
            <v>0.40849999999999997</v>
          </cell>
          <cell r="I69">
            <v>0.49359999999999998</v>
          </cell>
          <cell r="J69">
            <v>0.34360000000000002</v>
          </cell>
          <cell r="K69">
            <v>4.2808999999999999</v>
          </cell>
          <cell r="L69">
            <v>0.76990000000000003</v>
          </cell>
          <cell r="M69">
            <v>0.215</v>
          </cell>
          <cell r="N69">
            <v>0.2172</v>
          </cell>
        </row>
        <row r="70">
          <cell r="A70">
            <v>36192</v>
          </cell>
          <cell r="B70">
            <v>13.6</v>
          </cell>
          <cell r="C70">
            <v>150</v>
          </cell>
          <cell r="D70" t="str">
            <v>Sixty-sixth</v>
          </cell>
          <cell r="E70">
            <v>1.9E-2</v>
          </cell>
          <cell r="F70">
            <v>1.0615000000000001</v>
          </cell>
          <cell r="G70">
            <v>0.5585</v>
          </cell>
          <cell r="H70">
            <v>0.40849999999999997</v>
          </cell>
          <cell r="I70">
            <v>0.49359999999999998</v>
          </cell>
          <cell r="J70">
            <v>0.34360000000000002</v>
          </cell>
          <cell r="K70">
            <v>4.2808999999999999</v>
          </cell>
          <cell r="L70">
            <v>0.76990000000000003</v>
          </cell>
          <cell r="M70">
            <v>0.215</v>
          </cell>
          <cell r="N70">
            <v>0.2172</v>
          </cell>
        </row>
        <row r="71">
          <cell r="A71">
            <v>36220</v>
          </cell>
          <cell r="B71">
            <v>13.6</v>
          </cell>
          <cell r="C71">
            <v>150</v>
          </cell>
          <cell r="D71" t="str">
            <v>Sixty-seventh</v>
          </cell>
          <cell r="E71">
            <v>1.9E-2</v>
          </cell>
          <cell r="F71">
            <v>1.0615000000000001</v>
          </cell>
          <cell r="G71">
            <v>0.5585</v>
          </cell>
          <cell r="H71">
            <v>0.40849999999999997</v>
          </cell>
          <cell r="I71">
            <v>0.49359999999999998</v>
          </cell>
          <cell r="J71">
            <v>0.34360000000000002</v>
          </cell>
          <cell r="K71">
            <v>4.2808999999999999</v>
          </cell>
          <cell r="L71">
            <v>0.76990000000000003</v>
          </cell>
          <cell r="M71">
            <v>0.215</v>
          </cell>
          <cell r="N71">
            <v>0.2172</v>
          </cell>
        </row>
        <row r="72">
          <cell r="A72">
            <v>36251</v>
          </cell>
          <cell r="B72">
            <v>13.6</v>
          </cell>
          <cell r="C72">
            <v>150</v>
          </cell>
          <cell r="D72" t="str">
            <v>Sixty-eighth</v>
          </cell>
          <cell r="E72">
            <v>1.9E-2</v>
          </cell>
          <cell r="F72">
            <v>1.0615000000000001</v>
          </cell>
          <cell r="G72">
            <v>0.5585</v>
          </cell>
          <cell r="H72">
            <v>0.40849999999999997</v>
          </cell>
          <cell r="I72">
            <v>0.49359999999999998</v>
          </cell>
          <cell r="J72">
            <v>0.34360000000000002</v>
          </cell>
          <cell r="K72">
            <v>4.2808999999999999</v>
          </cell>
          <cell r="L72">
            <v>0.72870000000000001</v>
          </cell>
          <cell r="M72">
            <v>0.17380000000000001</v>
          </cell>
          <cell r="N72">
            <v>0.20619999999999999</v>
          </cell>
        </row>
        <row r="73">
          <cell r="A73">
            <v>36281</v>
          </cell>
          <cell r="B73">
            <v>13.6</v>
          </cell>
          <cell r="C73">
            <v>150</v>
          </cell>
          <cell r="D73" t="str">
            <v>Sixty-ninth</v>
          </cell>
          <cell r="E73">
            <v>1.9E-2</v>
          </cell>
          <cell r="F73">
            <v>1.0615000000000001</v>
          </cell>
          <cell r="G73">
            <v>0.5585</v>
          </cell>
          <cell r="H73">
            <v>0.40849999999999997</v>
          </cell>
          <cell r="I73">
            <v>0.49359999999999998</v>
          </cell>
          <cell r="J73">
            <v>0.34360000000000002</v>
          </cell>
          <cell r="K73">
            <v>4.2808999999999999</v>
          </cell>
          <cell r="L73">
            <v>0.72870000000000001</v>
          </cell>
          <cell r="M73">
            <v>0.17380000000000001</v>
          </cell>
          <cell r="N73">
            <v>0.20619999999999999</v>
          </cell>
        </row>
        <row r="74">
          <cell r="A74">
            <v>36312</v>
          </cell>
          <cell r="B74">
            <v>13.6</v>
          </cell>
          <cell r="C74">
            <v>150</v>
          </cell>
          <cell r="D74" t="str">
            <v>Seventieth</v>
          </cell>
          <cell r="E74">
            <v>1.9E-2</v>
          </cell>
          <cell r="F74">
            <v>1.0615000000000001</v>
          </cell>
          <cell r="G74">
            <v>0.5585</v>
          </cell>
          <cell r="H74">
            <v>0.40849999999999997</v>
          </cell>
          <cell r="I74">
            <v>0.49359999999999998</v>
          </cell>
          <cell r="J74">
            <v>0.34360000000000002</v>
          </cell>
          <cell r="K74">
            <v>4.2808999999999999</v>
          </cell>
          <cell r="L74">
            <v>0.72870000000000001</v>
          </cell>
          <cell r="M74">
            <v>0.17380000000000001</v>
          </cell>
          <cell r="N74">
            <v>0.20619999999999999</v>
          </cell>
        </row>
        <row r="75">
          <cell r="A75">
            <v>36342</v>
          </cell>
          <cell r="B75">
            <v>13.6</v>
          </cell>
          <cell r="C75">
            <v>150</v>
          </cell>
          <cell r="D75" t="str">
            <v>Seventy-first</v>
          </cell>
          <cell r="E75">
            <v>1.9E-2</v>
          </cell>
          <cell r="F75">
            <v>1.0615000000000001</v>
          </cell>
          <cell r="G75">
            <v>0.5585</v>
          </cell>
          <cell r="H75">
            <v>0.40849999999999997</v>
          </cell>
          <cell r="I75">
            <v>0.49359999999999998</v>
          </cell>
          <cell r="J75">
            <v>0.34360000000000002</v>
          </cell>
          <cell r="K75">
            <v>4.2808999999999999</v>
          </cell>
          <cell r="L75">
            <v>0.73170000000000002</v>
          </cell>
          <cell r="M75">
            <v>0.17680000000000001</v>
          </cell>
          <cell r="N75">
            <v>0.20699999999999999</v>
          </cell>
        </row>
        <row r="76">
          <cell r="A76">
            <v>36373</v>
          </cell>
          <cell r="B76">
            <v>13.6</v>
          </cell>
          <cell r="C76">
            <v>150</v>
          </cell>
          <cell r="D76" t="str">
            <v>Seventy-second</v>
          </cell>
          <cell r="E76">
            <v>1.9E-2</v>
          </cell>
          <cell r="F76">
            <v>1.0615000000000001</v>
          </cell>
          <cell r="G76">
            <v>0.5585</v>
          </cell>
          <cell r="H76">
            <v>0.40849999999999997</v>
          </cell>
          <cell r="I76">
            <v>0.49359999999999998</v>
          </cell>
          <cell r="J76">
            <v>0.34360000000000002</v>
          </cell>
          <cell r="K76">
            <v>4.2808999999999999</v>
          </cell>
          <cell r="L76">
            <v>0.73170000000000002</v>
          </cell>
          <cell r="M76">
            <v>0.17680000000000001</v>
          </cell>
          <cell r="N76">
            <v>0.20699999999999999</v>
          </cell>
        </row>
        <row r="77">
          <cell r="A77">
            <v>36404</v>
          </cell>
          <cell r="B77">
            <v>13.6</v>
          </cell>
          <cell r="C77">
            <v>150</v>
          </cell>
          <cell r="D77" t="str">
            <v>Seventy-third</v>
          </cell>
          <cell r="E77">
            <v>1.9E-2</v>
          </cell>
          <cell r="F77">
            <v>1.0615000000000001</v>
          </cell>
          <cell r="G77">
            <v>0.5585</v>
          </cell>
          <cell r="H77">
            <v>0.40849999999999997</v>
          </cell>
          <cell r="I77">
            <v>0.49359999999999998</v>
          </cell>
          <cell r="J77">
            <v>0.34360000000000002</v>
          </cell>
          <cell r="K77">
            <v>4.2808999999999999</v>
          </cell>
          <cell r="L77">
            <v>0.73170000000000002</v>
          </cell>
          <cell r="M77">
            <v>0.17680000000000001</v>
          </cell>
          <cell r="N77">
            <v>0.20699999999999999</v>
          </cell>
        </row>
        <row r="78">
          <cell r="A78">
            <v>36434</v>
          </cell>
          <cell r="B78">
            <v>13.6</v>
          </cell>
          <cell r="C78">
            <v>150</v>
          </cell>
          <cell r="D78" t="str">
            <v>Seventy-fourth</v>
          </cell>
          <cell r="E78">
            <v>1.9E-2</v>
          </cell>
          <cell r="F78">
            <v>1.0615000000000001</v>
          </cell>
          <cell r="G78">
            <v>0.5585</v>
          </cell>
          <cell r="H78">
            <v>0.40849999999999997</v>
          </cell>
          <cell r="I78">
            <v>0.49359999999999998</v>
          </cell>
          <cell r="J78">
            <v>0.34360000000000002</v>
          </cell>
          <cell r="K78">
            <v>4.2808999999999999</v>
          </cell>
          <cell r="L78">
            <v>0.73170000000000002</v>
          </cell>
          <cell r="M78">
            <v>0.17680000000000001</v>
          </cell>
          <cell r="N78">
            <v>0.20699999999999999</v>
          </cell>
        </row>
        <row r="79">
          <cell r="A79">
            <v>36465</v>
          </cell>
          <cell r="B79">
            <v>13.6</v>
          </cell>
          <cell r="C79">
            <v>150</v>
          </cell>
          <cell r="D79" t="str">
            <v>Seventy-fifth</v>
          </cell>
          <cell r="E79">
            <v>1.9E-2</v>
          </cell>
          <cell r="F79">
            <v>1.0615000000000001</v>
          </cell>
          <cell r="G79">
            <v>0.5585</v>
          </cell>
          <cell r="H79">
            <v>0.40849999999999997</v>
          </cell>
          <cell r="I79">
            <v>0.49359999999999998</v>
          </cell>
          <cell r="J79">
            <v>0.34360000000000002</v>
          </cell>
          <cell r="K79">
            <v>4.3211000000000004</v>
          </cell>
          <cell r="L79">
            <v>0.72319999999999995</v>
          </cell>
          <cell r="M79">
            <v>0.16309999999999999</v>
          </cell>
          <cell r="N79">
            <v>0.1933</v>
          </cell>
        </row>
        <row r="80">
          <cell r="A80">
            <v>36495</v>
          </cell>
          <cell r="B80">
            <v>13.6</v>
          </cell>
          <cell r="C80">
            <v>150</v>
          </cell>
          <cell r="D80" t="str">
            <v>Seventy-sixth</v>
          </cell>
          <cell r="E80">
            <v>1.9E-2</v>
          </cell>
          <cell r="F80">
            <v>1.0615000000000001</v>
          </cell>
          <cell r="G80">
            <v>0.5585</v>
          </cell>
          <cell r="H80">
            <v>0.40849999999999997</v>
          </cell>
          <cell r="I80">
            <v>0.49359999999999998</v>
          </cell>
          <cell r="J80">
            <v>0.34360000000000002</v>
          </cell>
          <cell r="K80">
            <v>4.2945000000000002</v>
          </cell>
          <cell r="L80">
            <v>0.71860000000000002</v>
          </cell>
          <cell r="M80">
            <v>0.16189999999999999</v>
          </cell>
          <cell r="N80">
            <v>0.19209999999999999</v>
          </cell>
        </row>
        <row r="81">
          <cell r="A81">
            <v>36515</v>
          </cell>
          <cell r="B81">
            <v>20</v>
          </cell>
          <cell r="C81">
            <v>220</v>
          </cell>
          <cell r="D81" t="str">
            <v>Seventy-seventh</v>
          </cell>
          <cell r="E81">
            <v>1.9E-2</v>
          </cell>
          <cell r="F81">
            <v>1.19</v>
          </cell>
          <cell r="G81">
            <v>0.65900000000000003</v>
          </cell>
          <cell r="H81">
            <v>0.43</v>
          </cell>
          <cell r="I81">
            <v>0.53</v>
          </cell>
          <cell r="J81">
            <v>0.35909999999999997</v>
          </cell>
          <cell r="K81">
            <v>4.2945000000000002</v>
          </cell>
          <cell r="L81">
            <v>0.71860000000000002</v>
          </cell>
          <cell r="M81">
            <v>0.16189999999999999</v>
          </cell>
          <cell r="N81">
            <v>0.19209999999999999</v>
          </cell>
        </row>
        <row r="82">
          <cell r="A82">
            <v>36526</v>
          </cell>
          <cell r="B82">
            <v>20</v>
          </cell>
          <cell r="C82">
            <v>220</v>
          </cell>
          <cell r="D82" t="str">
            <v>Seventy-seventh</v>
          </cell>
          <cell r="E82">
            <v>1.9E-2</v>
          </cell>
          <cell r="F82">
            <v>1.19</v>
          </cell>
          <cell r="G82">
            <v>0.65900000000000003</v>
          </cell>
          <cell r="H82">
            <v>0.43</v>
          </cell>
          <cell r="I82">
            <v>0.53</v>
          </cell>
          <cell r="J82">
            <v>0.35909999999999997</v>
          </cell>
          <cell r="K82">
            <v>4.2945000000000002</v>
          </cell>
          <cell r="L82">
            <v>0.71860000000000002</v>
          </cell>
          <cell r="M82">
            <v>0.16189999999999999</v>
          </cell>
          <cell r="N82">
            <v>0.19209999999999999</v>
          </cell>
        </row>
        <row r="83">
          <cell r="A83">
            <v>36557</v>
          </cell>
          <cell r="B83">
            <v>20</v>
          </cell>
          <cell r="C83">
            <v>220</v>
          </cell>
          <cell r="D83" t="str">
            <v>Seventy-eighth</v>
          </cell>
          <cell r="E83">
            <v>1.9E-2</v>
          </cell>
          <cell r="F83">
            <v>1.19</v>
          </cell>
          <cell r="G83">
            <v>0.65900000000000003</v>
          </cell>
          <cell r="H83">
            <v>0.43</v>
          </cell>
          <cell r="I83">
            <v>0.53</v>
          </cell>
          <cell r="J83">
            <v>0.35909999999999997</v>
          </cell>
          <cell r="K83">
            <v>4.3144999999999998</v>
          </cell>
          <cell r="L83">
            <v>0.72209999999999996</v>
          </cell>
          <cell r="M83">
            <v>0.1628</v>
          </cell>
          <cell r="N83">
            <v>0.193</v>
          </cell>
        </row>
        <row r="84">
          <cell r="A84">
            <v>36586</v>
          </cell>
          <cell r="B84">
            <v>20</v>
          </cell>
          <cell r="C84">
            <v>220</v>
          </cell>
          <cell r="D84" t="str">
            <v>Seventy-eighth</v>
          </cell>
          <cell r="E84">
            <v>1.9E-2</v>
          </cell>
          <cell r="F84">
            <v>1.19</v>
          </cell>
          <cell r="G84">
            <v>0.65900000000000003</v>
          </cell>
          <cell r="H84">
            <v>0.43</v>
          </cell>
          <cell r="I84">
            <v>0.53</v>
          </cell>
          <cell r="J84">
            <v>0.35909999999999997</v>
          </cell>
          <cell r="K84">
            <v>4.3144999999999998</v>
          </cell>
          <cell r="L84">
            <v>0.72209999999999996</v>
          </cell>
          <cell r="M84">
            <v>0.1628</v>
          </cell>
          <cell r="N84">
            <v>0.193</v>
          </cell>
        </row>
        <row r="85">
          <cell r="A85">
            <v>36617</v>
          </cell>
          <cell r="B85">
            <v>20</v>
          </cell>
          <cell r="C85">
            <v>220</v>
          </cell>
          <cell r="D85" t="str">
            <v>Seventy-ninth</v>
          </cell>
          <cell r="E85">
            <v>1.9E-2</v>
          </cell>
          <cell r="F85">
            <v>1.19</v>
          </cell>
          <cell r="G85">
            <v>0.65900000000000003</v>
          </cell>
          <cell r="H85">
            <v>0.43</v>
          </cell>
          <cell r="I85">
            <v>0.53</v>
          </cell>
          <cell r="J85">
            <v>0.35909999999999997</v>
          </cell>
          <cell r="K85">
            <v>4.3144999999999998</v>
          </cell>
          <cell r="L85">
            <v>0.76329999999999998</v>
          </cell>
          <cell r="M85">
            <v>0.20399999999999999</v>
          </cell>
          <cell r="N85">
            <v>0.20399999999999999</v>
          </cell>
        </row>
        <row r="86">
          <cell r="A86">
            <v>36647</v>
          </cell>
          <cell r="B86">
            <v>20</v>
          </cell>
          <cell r="C86">
            <v>220</v>
          </cell>
          <cell r="D86" t="str">
            <v>Eightieth</v>
          </cell>
          <cell r="E86">
            <v>1.9E-2</v>
          </cell>
          <cell r="F86">
            <v>1.19</v>
          </cell>
          <cell r="G86">
            <v>0.65900000000000003</v>
          </cell>
          <cell r="H86">
            <v>0.43</v>
          </cell>
          <cell r="I86">
            <v>0.53</v>
          </cell>
          <cell r="J86">
            <v>0.35909999999999997</v>
          </cell>
          <cell r="K86">
            <v>4.3144999999999998</v>
          </cell>
          <cell r="L86">
            <v>0.76329999999999998</v>
          </cell>
          <cell r="M86">
            <v>0.20399999999999999</v>
          </cell>
          <cell r="N86">
            <v>0.20399999999999999</v>
          </cell>
        </row>
        <row r="87">
          <cell r="A87">
            <v>36678</v>
          </cell>
          <cell r="B87">
            <v>20</v>
          </cell>
          <cell r="C87">
            <v>220</v>
          </cell>
          <cell r="D87" t="str">
            <v>Eightieth</v>
          </cell>
          <cell r="E87">
            <v>1.9E-2</v>
          </cell>
          <cell r="F87">
            <v>1.19</v>
          </cell>
          <cell r="G87">
            <v>0.65900000000000003</v>
          </cell>
          <cell r="H87">
            <v>0.43</v>
          </cell>
          <cell r="I87">
            <v>0.53</v>
          </cell>
          <cell r="J87">
            <v>0.35909999999999997</v>
          </cell>
          <cell r="K87">
            <v>4.3144999999999998</v>
          </cell>
          <cell r="L87">
            <v>0.76329999999999998</v>
          </cell>
          <cell r="M87">
            <v>0.20399999999999999</v>
          </cell>
          <cell r="N87">
            <v>0.20399999999999999</v>
          </cell>
        </row>
        <row r="88">
          <cell r="A88">
            <v>36708</v>
          </cell>
          <cell r="B88">
            <v>20</v>
          </cell>
          <cell r="C88">
            <v>220</v>
          </cell>
          <cell r="D88" t="str">
            <v>Eighty-first</v>
          </cell>
          <cell r="E88">
            <v>1.9E-2</v>
          </cell>
          <cell r="F88">
            <v>1.19</v>
          </cell>
          <cell r="G88">
            <v>0.65900000000000003</v>
          </cell>
          <cell r="H88">
            <v>0.43</v>
          </cell>
          <cell r="I88">
            <v>0.53</v>
          </cell>
          <cell r="J88">
            <v>0.35909999999999997</v>
          </cell>
          <cell r="K88">
            <v>4.3144999999999998</v>
          </cell>
          <cell r="L88">
            <v>0.76329999999999998</v>
          </cell>
          <cell r="M88">
            <v>0.20399999999999999</v>
          </cell>
          <cell r="N88">
            <v>0.20399999999999999</v>
          </cell>
        </row>
        <row r="89">
          <cell r="A89">
            <v>36739</v>
          </cell>
          <cell r="B89">
            <v>20</v>
          </cell>
          <cell r="C89">
            <v>220</v>
          </cell>
          <cell r="D89" t="str">
            <v>Eighty-second</v>
          </cell>
          <cell r="E89">
            <v>1.9E-2</v>
          </cell>
          <cell r="F89">
            <v>1.19</v>
          </cell>
          <cell r="G89">
            <v>0.65900000000000003</v>
          </cell>
          <cell r="H89">
            <v>0.43</v>
          </cell>
          <cell r="I89">
            <v>0.53</v>
          </cell>
          <cell r="J89">
            <v>0.35909999999999997</v>
          </cell>
          <cell r="K89">
            <v>4.3144999999999998</v>
          </cell>
          <cell r="L89">
            <v>0.76329999999999998</v>
          </cell>
          <cell r="M89">
            <v>0.20399999999999999</v>
          </cell>
          <cell r="N89">
            <v>0.20399999999999999</v>
          </cell>
        </row>
        <row r="90">
          <cell r="A90">
            <v>36770</v>
          </cell>
          <cell r="B90">
            <v>20</v>
          </cell>
          <cell r="C90">
            <v>220</v>
          </cell>
          <cell r="D90" t="str">
            <v>Eighty-second</v>
          </cell>
          <cell r="E90">
            <v>1.9E-2</v>
          </cell>
          <cell r="F90">
            <v>1.19</v>
          </cell>
          <cell r="G90">
            <v>0.65900000000000003</v>
          </cell>
          <cell r="H90">
            <v>0.43</v>
          </cell>
          <cell r="I90">
            <v>0.53</v>
          </cell>
          <cell r="J90">
            <v>0.35909999999999997</v>
          </cell>
          <cell r="K90">
            <v>4.3144999999999998</v>
          </cell>
          <cell r="L90">
            <v>0.76329999999999998</v>
          </cell>
          <cell r="M90">
            <v>0.20399999999999999</v>
          </cell>
          <cell r="N90">
            <v>0.20399999999999999</v>
          </cell>
        </row>
        <row r="91">
          <cell r="A91">
            <v>36800</v>
          </cell>
          <cell r="B91">
            <v>20</v>
          </cell>
          <cell r="C91">
            <v>220</v>
          </cell>
          <cell r="D91" t="str">
            <v>Eighty-third</v>
          </cell>
          <cell r="E91">
            <v>1.9E-2</v>
          </cell>
          <cell r="F91">
            <v>1.19</v>
          </cell>
          <cell r="G91">
            <v>0.65900000000000003</v>
          </cell>
          <cell r="H91">
            <v>0.43</v>
          </cell>
          <cell r="I91">
            <v>0.53</v>
          </cell>
          <cell r="J91">
            <v>0.35909999999999997</v>
          </cell>
          <cell r="K91">
            <v>4.3144999999999998</v>
          </cell>
          <cell r="L91">
            <v>0.76329999999999998</v>
          </cell>
          <cell r="M91">
            <v>0.20399999999999999</v>
          </cell>
          <cell r="N91">
            <v>0.20399999999999999</v>
          </cell>
        </row>
        <row r="92">
          <cell r="A92">
            <v>36831</v>
          </cell>
          <cell r="B92">
            <v>20</v>
          </cell>
          <cell r="C92">
            <v>220</v>
          </cell>
          <cell r="D92" t="str">
            <v>Eighty-fourth</v>
          </cell>
          <cell r="E92">
            <v>1.9E-2</v>
          </cell>
          <cell r="F92">
            <v>1.19</v>
          </cell>
          <cell r="G92">
            <v>0.65900000000000003</v>
          </cell>
          <cell r="H92">
            <v>0.43</v>
          </cell>
          <cell r="I92">
            <v>0.53</v>
          </cell>
          <cell r="J92">
            <v>0.35909999999999997</v>
          </cell>
          <cell r="K92">
            <v>4.5294999999999996</v>
          </cell>
          <cell r="L92">
            <v>0.9506</v>
          </cell>
          <cell r="M92">
            <v>0.18820000000000001</v>
          </cell>
          <cell r="N92">
            <v>0.18820000000000001</v>
          </cell>
        </row>
        <row r="93">
          <cell r="A93">
            <v>36861</v>
          </cell>
          <cell r="B93">
            <v>20</v>
          </cell>
          <cell r="C93">
            <v>220</v>
          </cell>
          <cell r="D93" t="str">
            <v>Eighty-fourth</v>
          </cell>
          <cell r="E93">
            <v>1.9E-2</v>
          </cell>
          <cell r="F93">
            <v>1.19</v>
          </cell>
          <cell r="G93">
            <v>0.65900000000000003</v>
          </cell>
          <cell r="H93">
            <v>0.43</v>
          </cell>
          <cell r="I93">
            <v>0.53</v>
          </cell>
          <cell r="J93">
            <v>0.35909999999999997</v>
          </cell>
          <cell r="K93">
            <v>4.5294999999999996</v>
          </cell>
          <cell r="L93">
            <v>0.9506</v>
          </cell>
          <cell r="M93">
            <v>0.18820000000000001</v>
          </cell>
          <cell r="N93">
            <v>0.18820000000000001</v>
          </cell>
        </row>
        <row r="94">
          <cell r="A94">
            <v>36892</v>
          </cell>
          <cell r="B94">
            <v>20</v>
          </cell>
          <cell r="C94">
            <v>220</v>
          </cell>
          <cell r="D94" t="str">
            <v>Eighty-fourth</v>
          </cell>
          <cell r="E94">
            <v>1.9E-2</v>
          </cell>
          <cell r="F94">
            <v>1.19</v>
          </cell>
          <cell r="G94">
            <v>0.65900000000000003</v>
          </cell>
          <cell r="H94">
            <v>0.43</v>
          </cell>
          <cell r="I94">
            <v>0.53</v>
          </cell>
          <cell r="J94">
            <v>0.35909999999999997</v>
          </cell>
          <cell r="K94">
            <v>4.5294999999999996</v>
          </cell>
          <cell r="L94">
            <v>0.9506</v>
          </cell>
          <cell r="M94">
            <v>0.18820000000000001</v>
          </cell>
          <cell r="N94">
            <v>0.18820000000000001</v>
          </cell>
        </row>
        <row r="95">
          <cell r="A95">
            <v>36923</v>
          </cell>
          <cell r="B95">
            <v>20</v>
          </cell>
          <cell r="C95">
            <v>220</v>
          </cell>
          <cell r="D95" t="str">
            <v>Eighty-fifth</v>
          </cell>
          <cell r="E95">
            <v>1.9E-2</v>
          </cell>
          <cell r="F95">
            <v>1.19</v>
          </cell>
          <cell r="G95">
            <v>0.65900000000000003</v>
          </cell>
          <cell r="H95">
            <v>0.43</v>
          </cell>
          <cell r="I95">
            <v>0.53</v>
          </cell>
          <cell r="J95">
            <v>0.35909999999999997</v>
          </cell>
          <cell r="K95">
            <v>5.8369999999999997</v>
          </cell>
          <cell r="L95">
            <v>1.2250000000000001</v>
          </cell>
          <cell r="M95">
            <v>0.24249999999999999</v>
          </cell>
          <cell r="N95">
            <v>0.24249999999999999</v>
          </cell>
        </row>
        <row r="96">
          <cell r="A96">
            <v>36951</v>
          </cell>
          <cell r="B96">
            <v>20</v>
          </cell>
          <cell r="C96">
            <v>220</v>
          </cell>
          <cell r="D96" t="str">
            <v>Eighty-sixth</v>
          </cell>
          <cell r="E96">
            <v>1.9E-2</v>
          </cell>
          <cell r="F96">
            <v>1.19</v>
          </cell>
          <cell r="G96">
            <v>0.65900000000000003</v>
          </cell>
          <cell r="H96">
            <v>0.43</v>
          </cell>
          <cell r="I96">
            <v>0.53</v>
          </cell>
          <cell r="J96">
            <v>0.35909999999999997</v>
          </cell>
          <cell r="K96">
            <v>5.8369999999999997</v>
          </cell>
          <cell r="L96">
            <v>1.2250000000000001</v>
          </cell>
          <cell r="M96">
            <v>0.24249999999999999</v>
          </cell>
          <cell r="N96">
            <v>0.24249999999999999</v>
          </cell>
        </row>
        <row r="97">
          <cell r="A97">
            <v>36982</v>
          </cell>
          <cell r="B97">
            <v>20</v>
          </cell>
          <cell r="C97">
            <v>220</v>
          </cell>
          <cell r="D97" t="str">
            <v>Eighty-seventh</v>
          </cell>
          <cell r="E97">
            <v>1.9E-2</v>
          </cell>
          <cell r="F97">
            <v>1.19</v>
          </cell>
          <cell r="G97">
            <v>0.65900000000000003</v>
          </cell>
          <cell r="H97">
            <v>0.43</v>
          </cell>
          <cell r="I97">
            <v>0.53</v>
          </cell>
          <cell r="J97">
            <v>0.35909999999999997</v>
          </cell>
          <cell r="K97">
            <v>5.8369999999999997</v>
          </cell>
          <cell r="L97">
            <v>1.2250000000000001</v>
          </cell>
          <cell r="M97">
            <v>0.24249999999999999</v>
          </cell>
          <cell r="N97">
            <v>0.24249999999999999</v>
          </cell>
        </row>
        <row r="98">
          <cell r="A98">
            <v>37012</v>
          </cell>
          <cell r="B98">
            <v>20</v>
          </cell>
          <cell r="C98">
            <v>220</v>
          </cell>
          <cell r="D98" t="str">
            <v>Eighty-eighth</v>
          </cell>
          <cell r="E98">
            <v>1.9E-2</v>
          </cell>
          <cell r="F98">
            <v>1.19</v>
          </cell>
          <cell r="G98">
            <v>0.65900000000000003</v>
          </cell>
          <cell r="H98">
            <v>0.43</v>
          </cell>
          <cell r="I98">
            <v>0.53</v>
          </cell>
          <cell r="J98">
            <v>0.35909999999999997</v>
          </cell>
          <cell r="K98">
            <v>5.0563000000000002</v>
          </cell>
          <cell r="L98">
            <v>1.0611999999999999</v>
          </cell>
          <cell r="M98">
            <v>0.21010000000000001</v>
          </cell>
          <cell r="N98">
            <v>0.21010000000000001</v>
          </cell>
        </row>
        <row r="99">
          <cell r="A99">
            <v>37043</v>
          </cell>
          <cell r="B99">
            <v>20</v>
          </cell>
          <cell r="C99">
            <v>220</v>
          </cell>
          <cell r="D99" t="str">
            <v>Eighty-ninth</v>
          </cell>
          <cell r="E99">
            <v>1.9E-2</v>
          </cell>
          <cell r="F99">
            <v>1.19</v>
          </cell>
          <cell r="G99">
            <v>0.65900000000000003</v>
          </cell>
          <cell r="H99">
            <v>0.43</v>
          </cell>
          <cell r="I99">
            <v>0.53</v>
          </cell>
          <cell r="J99">
            <v>0.35909999999999997</v>
          </cell>
          <cell r="K99">
            <v>5.0563000000000002</v>
          </cell>
          <cell r="L99">
            <v>1.0611999999999999</v>
          </cell>
          <cell r="M99">
            <v>0.21010000000000001</v>
          </cell>
          <cell r="N99">
            <v>0.21010000000000001</v>
          </cell>
        </row>
        <row r="100">
          <cell r="A100">
            <v>37073</v>
          </cell>
          <cell r="B100">
            <v>20</v>
          </cell>
          <cell r="C100">
            <v>220</v>
          </cell>
          <cell r="D100" t="str">
            <v>Ninetieth</v>
          </cell>
          <cell r="E100">
            <v>1.9E-2</v>
          </cell>
          <cell r="F100">
            <v>1.19</v>
          </cell>
          <cell r="G100">
            <v>0.65900000000000003</v>
          </cell>
          <cell r="H100">
            <v>0.43</v>
          </cell>
          <cell r="I100">
            <v>0.53</v>
          </cell>
          <cell r="J100">
            <v>0.35909999999999997</v>
          </cell>
          <cell r="K100">
            <v>5.0563000000000002</v>
          </cell>
          <cell r="L100">
            <v>1.0611999999999999</v>
          </cell>
          <cell r="M100">
            <v>0.21010000000000001</v>
          </cell>
          <cell r="N100">
            <v>0.21010000000000001</v>
          </cell>
        </row>
        <row r="101">
          <cell r="A101">
            <v>37104</v>
          </cell>
          <cell r="B101">
            <v>20</v>
          </cell>
          <cell r="C101">
            <v>220</v>
          </cell>
          <cell r="D101" t="str">
            <v>Ninety-first</v>
          </cell>
          <cell r="E101">
            <v>1.9E-2</v>
          </cell>
          <cell r="F101">
            <v>1.19</v>
          </cell>
          <cell r="G101">
            <v>0.65900000000000003</v>
          </cell>
          <cell r="H101">
            <v>0.43</v>
          </cell>
          <cell r="I101">
            <v>0.53</v>
          </cell>
          <cell r="J101">
            <v>0.35909999999999997</v>
          </cell>
          <cell r="K101">
            <v>5.0563000000000002</v>
          </cell>
          <cell r="L101">
            <v>1.0611999999999999</v>
          </cell>
          <cell r="M101">
            <v>0.21010000000000001</v>
          </cell>
          <cell r="N101">
            <v>0.21010000000000001</v>
          </cell>
        </row>
        <row r="102">
          <cell r="A102">
            <v>37135</v>
          </cell>
          <cell r="B102">
            <v>20</v>
          </cell>
          <cell r="C102">
            <v>220</v>
          </cell>
          <cell r="D102" t="str">
            <v>Ninety-first</v>
          </cell>
          <cell r="E102">
            <v>1.9E-2</v>
          </cell>
          <cell r="F102">
            <v>1.19</v>
          </cell>
          <cell r="G102">
            <v>0.65900000000000003</v>
          </cell>
          <cell r="H102">
            <v>0.43</v>
          </cell>
          <cell r="I102">
            <v>0.53</v>
          </cell>
          <cell r="J102">
            <v>0.35909999999999997</v>
          </cell>
          <cell r="K102">
            <v>5.0563000000000002</v>
          </cell>
          <cell r="L102">
            <v>1.0611999999999999</v>
          </cell>
          <cell r="M102">
            <v>0.21010000000000001</v>
          </cell>
          <cell r="N102">
            <v>0.21010000000000001</v>
          </cell>
        </row>
        <row r="103">
          <cell r="A103">
            <v>37165</v>
          </cell>
          <cell r="B103">
            <v>20</v>
          </cell>
          <cell r="C103">
            <v>220</v>
          </cell>
          <cell r="D103" t="str">
            <v>Ninety-first</v>
          </cell>
          <cell r="E103">
            <v>1.9E-2</v>
          </cell>
          <cell r="F103">
            <v>1.19</v>
          </cell>
          <cell r="G103">
            <v>0.65900000000000003</v>
          </cell>
          <cell r="H103">
            <v>0.43</v>
          </cell>
          <cell r="I103">
            <v>0.53</v>
          </cell>
          <cell r="J103">
            <v>0.35909999999999997</v>
          </cell>
          <cell r="K103">
            <v>5.0563000000000002</v>
          </cell>
          <cell r="L103">
            <v>1.0611999999999999</v>
          </cell>
          <cell r="M103">
            <v>0.21010000000000001</v>
          </cell>
          <cell r="N103">
            <v>0.21010000000000001</v>
          </cell>
        </row>
        <row r="104">
          <cell r="A104">
            <v>37196</v>
          </cell>
          <cell r="B104">
            <v>20</v>
          </cell>
          <cell r="C104">
            <v>220</v>
          </cell>
          <cell r="D104" t="str">
            <v>Ninety-second</v>
          </cell>
          <cell r="E104">
            <v>1.9E-2</v>
          </cell>
          <cell r="F104">
            <v>1.19</v>
          </cell>
          <cell r="G104">
            <v>0.65900000000000003</v>
          </cell>
          <cell r="H104">
            <v>0.43</v>
          </cell>
          <cell r="I104">
            <v>0.53</v>
          </cell>
          <cell r="J104">
            <v>0.35909999999999997</v>
          </cell>
          <cell r="K104">
            <v>5.0563000000000002</v>
          </cell>
          <cell r="L104">
            <v>1.0611999999999999</v>
          </cell>
          <cell r="M104">
            <v>0.21010000000000001</v>
          </cell>
          <cell r="N104">
            <v>0.21010000000000001</v>
          </cell>
        </row>
        <row r="105">
          <cell r="A105">
            <v>37226</v>
          </cell>
          <cell r="B105">
            <v>20</v>
          </cell>
          <cell r="C105">
            <v>220</v>
          </cell>
          <cell r="D105" t="str">
            <v>Ninety-second</v>
          </cell>
          <cell r="E105">
            <v>1.9E-2</v>
          </cell>
          <cell r="F105">
            <v>1.19</v>
          </cell>
          <cell r="G105">
            <v>0.65900000000000003</v>
          </cell>
          <cell r="H105">
            <v>0.43</v>
          </cell>
          <cell r="I105">
            <v>0.53</v>
          </cell>
          <cell r="J105">
            <v>0.35909999999999997</v>
          </cell>
          <cell r="K105">
            <v>5.0563000000000002</v>
          </cell>
          <cell r="L105">
            <v>1.0611999999999999</v>
          </cell>
          <cell r="M105">
            <v>0.21010000000000001</v>
          </cell>
          <cell r="N105">
            <v>0.21010000000000001</v>
          </cell>
        </row>
        <row r="106">
          <cell r="A106">
            <v>37257</v>
          </cell>
          <cell r="B106">
            <v>20</v>
          </cell>
          <cell r="C106">
            <v>220</v>
          </cell>
          <cell r="D106" t="str">
            <v>Ninety-second</v>
          </cell>
          <cell r="E106">
            <v>1.9E-2</v>
          </cell>
          <cell r="F106">
            <v>1.19</v>
          </cell>
          <cell r="G106">
            <v>0.65900000000000003</v>
          </cell>
          <cell r="H106">
            <v>0.43</v>
          </cell>
          <cell r="I106">
            <v>0.53</v>
          </cell>
          <cell r="J106">
            <v>0.35909999999999997</v>
          </cell>
          <cell r="K106">
            <v>5.0563000000000002</v>
          </cell>
          <cell r="L106">
            <v>1.0611999999999999</v>
          </cell>
          <cell r="M106">
            <v>0.21010000000000001</v>
          </cell>
          <cell r="N106">
            <v>0.21010000000000001</v>
          </cell>
        </row>
        <row r="107">
          <cell r="A107">
            <v>37288</v>
          </cell>
          <cell r="B107">
            <v>20</v>
          </cell>
          <cell r="C107">
            <v>220</v>
          </cell>
          <cell r="D107" t="str">
            <v>Ninety-third</v>
          </cell>
          <cell r="E107">
            <v>1.09E-2</v>
          </cell>
          <cell r="F107">
            <v>1.19</v>
          </cell>
          <cell r="G107">
            <v>0.65900000000000003</v>
          </cell>
          <cell r="H107">
            <v>0.43</v>
          </cell>
          <cell r="I107">
            <v>0.53</v>
          </cell>
          <cell r="J107">
            <v>0.35909999999999997</v>
          </cell>
          <cell r="K107">
            <v>5.0563000000000002</v>
          </cell>
          <cell r="L107">
            <v>1.0611999999999999</v>
          </cell>
          <cell r="M107">
            <v>0.21010000000000001</v>
          </cell>
          <cell r="N107">
            <v>0.21010000000000001</v>
          </cell>
        </row>
        <row r="108">
          <cell r="A108">
            <v>37316</v>
          </cell>
          <cell r="B108">
            <v>20</v>
          </cell>
          <cell r="C108">
            <v>220</v>
          </cell>
          <cell r="D108" t="str">
            <v>Ninety-third</v>
          </cell>
          <cell r="E108">
            <v>1.09E-2</v>
          </cell>
          <cell r="F108">
            <v>1.19</v>
          </cell>
          <cell r="G108">
            <v>0.65900000000000003</v>
          </cell>
          <cell r="H108">
            <v>0.43</v>
          </cell>
          <cell r="I108">
            <v>0.53</v>
          </cell>
          <cell r="J108">
            <v>0.35909999999999997</v>
          </cell>
          <cell r="K108">
            <v>5.0563000000000002</v>
          </cell>
          <cell r="L108">
            <v>1.0611999999999999</v>
          </cell>
          <cell r="M108">
            <v>0.21010000000000001</v>
          </cell>
          <cell r="N108">
            <v>0.21010000000000001</v>
          </cell>
        </row>
        <row r="109">
          <cell r="A109">
            <v>37347</v>
          </cell>
          <cell r="B109">
            <v>20</v>
          </cell>
          <cell r="C109">
            <v>220</v>
          </cell>
          <cell r="D109" t="str">
            <v>Ninety-third</v>
          </cell>
          <cell r="E109">
            <v>1.09E-2</v>
          </cell>
          <cell r="F109">
            <v>1.19</v>
          </cell>
          <cell r="G109">
            <v>0.65900000000000003</v>
          </cell>
          <cell r="H109">
            <v>0.43</v>
          </cell>
          <cell r="I109">
            <v>0.53</v>
          </cell>
          <cell r="J109">
            <v>0.35909999999999997</v>
          </cell>
          <cell r="K109">
            <v>5.0563000000000002</v>
          </cell>
          <cell r="L109">
            <v>1.0611999999999999</v>
          </cell>
          <cell r="M109">
            <v>0.21010000000000001</v>
          </cell>
          <cell r="N109">
            <v>0.21010000000000001</v>
          </cell>
        </row>
        <row r="110">
          <cell r="A110">
            <v>37377</v>
          </cell>
          <cell r="B110">
            <v>20</v>
          </cell>
          <cell r="C110">
            <v>220</v>
          </cell>
          <cell r="D110" t="str">
            <v>Ninety-fourth</v>
          </cell>
          <cell r="E110">
            <v>1.09E-2</v>
          </cell>
          <cell r="F110">
            <v>1.19</v>
          </cell>
          <cell r="G110">
            <v>0.65900000000000003</v>
          </cell>
          <cell r="H110">
            <v>0.43</v>
          </cell>
          <cell r="I110">
            <v>0.53</v>
          </cell>
          <cell r="J110">
            <v>0.35909999999999997</v>
          </cell>
          <cell r="K110">
            <v>5.0563000000000002</v>
          </cell>
          <cell r="L110">
            <v>1.0611999999999999</v>
          </cell>
          <cell r="M110">
            <v>0.21010000000000001</v>
          </cell>
          <cell r="N110">
            <v>0.21010000000000001</v>
          </cell>
        </row>
        <row r="111">
          <cell r="A111">
            <v>37408</v>
          </cell>
          <cell r="B111">
            <v>20</v>
          </cell>
          <cell r="C111">
            <v>220</v>
          </cell>
          <cell r="D111" t="str">
            <v>Ninety-fourth</v>
          </cell>
          <cell r="E111">
            <v>1.09E-2</v>
          </cell>
          <cell r="F111">
            <v>1.19</v>
          </cell>
          <cell r="G111">
            <v>0.65900000000000003</v>
          </cell>
          <cell r="H111">
            <v>0.43</v>
          </cell>
          <cell r="I111">
            <v>0.53</v>
          </cell>
          <cell r="J111">
            <v>0.35909999999999997</v>
          </cell>
          <cell r="K111">
            <v>5.0563000000000002</v>
          </cell>
          <cell r="L111">
            <v>1.0611999999999999</v>
          </cell>
          <cell r="M111">
            <v>0.21010000000000001</v>
          </cell>
          <cell r="N111">
            <v>0.21010000000000001</v>
          </cell>
        </row>
        <row r="112">
          <cell r="A112">
            <v>37438</v>
          </cell>
          <cell r="B112">
            <v>20</v>
          </cell>
          <cell r="C112">
            <v>220</v>
          </cell>
          <cell r="D112" t="str">
            <v>Ninety-fourth</v>
          </cell>
          <cell r="E112">
            <v>1.09E-2</v>
          </cell>
          <cell r="F112">
            <v>1.19</v>
          </cell>
          <cell r="G112">
            <v>0.65900000000000003</v>
          </cell>
          <cell r="H112">
            <v>0.43</v>
          </cell>
          <cell r="I112">
            <v>0.53</v>
          </cell>
          <cell r="J112">
            <v>0.35909999999999997</v>
          </cell>
          <cell r="K112">
            <v>5.0563000000000002</v>
          </cell>
          <cell r="L112">
            <v>1.0611999999999999</v>
          </cell>
          <cell r="M112">
            <v>0.21010000000000001</v>
          </cell>
          <cell r="N112">
            <v>0.21010000000000001</v>
          </cell>
        </row>
        <row r="113">
          <cell r="A113">
            <v>37469</v>
          </cell>
          <cell r="B113">
            <v>20</v>
          </cell>
          <cell r="C113">
            <v>220</v>
          </cell>
          <cell r="D113" t="str">
            <v>Ninety-fifth</v>
          </cell>
          <cell r="E113">
            <v>1.09E-2</v>
          </cell>
          <cell r="F113">
            <v>1.19</v>
          </cell>
          <cell r="G113">
            <v>0.65900000000000003</v>
          </cell>
          <cell r="H113">
            <v>0.43</v>
          </cell>
          <cell r="I113">
            <v>0.53</v>
          </cell>
          <cell r="J113">
            <v>0.35909999999999997</v>
          </cell>
          <cell r="K113">
            <v>5.0563000000000002</v>
          </cell>
          <cell r="L113">
            <v>1.0518000000000001</v>
          </cell>
          <cell r="M113">
            <v>0.20069999999999999</v>
          </cell>
          <cell r="N113">
            <v>0.20830000000000001</v>
          </cell>
        </row>
        <row r="114">
          <cell r="A114">
            <v>37500</v>
          </cell>
          <cell r="B114">
            <v>20</v>
          </cell>
          <cell r="C114">
            <v>220</v>
          </cell>
          <cell r="D114" t="str">
            <v>Ninety-fifth</v>
          </cell>
          <cell r="E114">
            <v>1.09E-2</v>
          </cell>
          <cell r="F114">
            <v>1.19</v>
          </cell>
          <cell r="G114">
            <v>0.65900000000000003</v>
          </cell>
          <cell r="H114">
            <v>0.43</v>
          </cell>
          <cell r="I114">
            <v>0.53</v>
          </cell>
          <cell r="J114">
            <v>0.35909999999999997</v>
          </cell>
          <cell r="K114">
            <v>5.0563000000000002</v>
          </cell>
          <cell r="L114">
            <v>1.0518000000000001</v>
          </cell>
          <cell r="M114">
            <v>0.20069999999999999</v>
          </cell>
          <cell r="N114">
            <v>0.20830000000000001</v>
          </cell>
        </row>
        <row r="115">
          <cell r="A115">
            <v>37530</v>
          </cell>
          <cell r="B115">
            <v>20</v>
          </cell>
          <cell r="C115">
            <v>220</v>
          </cell>
          <cell r="D115" t="str">
            <v>Ninety-fifth</v>
          </cell>
          <cell r="E115">
            <v>1.09E-2</v>
          </cell>
          <cell r="F115">
            <v>1.19</v>
          </cell>
          <cell r="G115">
            <v>0.65900000000000003</v>
          </cell>
          <cell r="H115">
            <v>0.43</v>
          </cell>
          <cell r="I115">
            <v>0.53</v>
          </cell>
          <cell r="J115">
            <v>0.35909999999999997</v>
          </cell>
          <cell r="K115">
            <v>5.0563000000000002</v>
          </cell>
          <cell r="L115">
            <v>1.0518000000000001</v>
          </cell>
          <cell r="M115">
            <v>0.20069999999999999</v>
          </cell>
          <cell r="N115">
            <v>0.20830000000000001</v>
          </cell>
        </row>
        <row r="116">
          <cell r="A116">
            <v>37561</v>
          </cell>
          <cell r="B116">
            <v>20</v>
          </cell>
          <cell r="C116">
            <v>220</v>
          </cell>
          <cell r="D116" t="str">
            <v>First</v>
          </cell>
          <cell r="E116">
            <v>1.09E-2</v>
          </cell>
          <cell r="F116">
            <v>1.19</v>
          </cell>
          <cell r="G116">
            <v>0.65900000000000003</v>
          </cell>
          <cell r="H116">
            <v>0.43</v>
          </cell>
          <cell r="I116">
            <v>0.53</v>
          </cell>
          <cell r="J116">
            <v>0.35909999999999997</v>
          </cell>
          <cell r="K116">
            <v>4.5831999999999997</v>
          </cell>
          <cell r="L116">
            <v>0.80489999999999995</v>
          </cell>
          <cell r="M116">
            <v>3.3399999999999999E-2</v>
          </cell>
          <cell r="N116">
            <v>0.1593</v>
          </cell>
        </row>
        <row r="117">
          <cell r="A117">
            <v>37591</v>
          </cell>
          <cell r="B117">
            <v>20</v>
          </cell>
          <cell r="C117">
            <v>220</v>
          </cell>
          <cell r="D117" t="str">
            <v>First</v>
          </cell>
          <cell r="E117">
            <v>1.09E-2</v>
          </cell>
          <cell r="F117">
            <v>1.19</v>
          </cell>
          <cell r="G117">
            <v>0.65900000000000003</v>
          </cell>
          <cell r="H117">
            <v>0.43</v>
          </cell>
          <cell r="I117">
            <v>0.53</v>
          </cell>
          <cell r="J117">
            <v>0.35909999999999997</v>
          </cell>
          <cell r="K117">
            <v>4.5831999999999997</v>
          </cell>
          <cell r="L117">
            <v>0.80489999999999995</v>
          </cell>
          <cell r="M117">
            <v>3.3399999999999999E-2</v>
          </cell>
          <cell r="N117">
            <v>0.1593</v>
          </cell>
        </row>
        <row r="118">
          <cell r="A118">
            <v>37622</v>
          </cell>
          <cell r="B118">
            <v>20</v>
          </cell>
          <cell r="C118">
            <v>220</v>
          </cell>
          <cell r="D118" t="str">
            <v>First</v>
          </cell>
          <cell r="E118">
            <v>1.09E-2</v>
          </cell>
          <cell r="F118">
            <v>1.19</v>
          </cell>
          <cell r="G118">
            <v>0.65900000000000003</v>
          </cell>
          <cell r="H118">
            <v>0.43</v>
          </cell>
          <cell r="I118">
            <v>0.53</v>
          </cell>
          <cell r="J118">
            <v>0.35909999999999997</v>
          </cell>
          <cell r="K118">
            <v>4.5831999999999997</v>
          </cell>
          <cell r="L118">
            <v>0.80489999999999995</v>
          </cell>
          <cell r="M118">
            <v>3.3399999999999999E-2</v>
          </cell>
          <cell r="N118">
            <v>0.1593</v>
          </cell>
        </row>
        <row r="119">
          <cell r="A119">
            <v>37653</v>
          </cell>
          <cell r="B119">
            <v>20</v>
          </cell>
          <cell r="C119">
            <v>220</v>
          </cell>
          <cell r="D119" t="str">
            <v>Second</v>
          </cell>
          <cell r="E119">
            <v>1.38E-2</v>
          </cell>
          <cell r="F119">
            <v>1.19</v>
          </cell>
          <cell r="G119">
            <v>0.65900000000000003</v>
          </cell>
          <cell r="H119">
            <v>0.43</v>
          </cell>
          <cell r="I119">
            <v>0.53</v>
          </cell>
          <cell r="J119">
            <v>0.35909999999999997</v>
          </cell>
          <cell r="K119">
            <v>4.7106000000000003</v>
          </cell>
          <cell r="L119">
            <v>0.92749999999999999</v>
          </cell>
          <cell r="M119">
            <v>3.3399999999999999E-2</v>
          </cell>
          <cell r="N119">
            <v>0.1593</v>
          </cell>
        </row>
        <row r="120">
          <cell r="A120">
            <v>37681</v>
          </cell>
          <cell r="B120">
            <v>20</v>
          </cell>
          <cell r="C120">
            <v>220</v>
          </cell>
          <cell r="D120" t="str">
            <v>Second</v>
          </cell>
          <cell r="E120">
            <v>1.38E-2</v>
          </cell>
          <cell r="F120">
            <v>1.19</v>
          </cell>
          <cell r="G120">
            <v>0.65900000000000003</v>
          </cell>
          <cell r="H120">
            <v>0.43</v>
          </cell>
          <cell r="I120">
            <v>0.53</v>
          </cell>
          <cell r="J120">
            <v>0.35909999999999997</v>
          </cell>
          <cell r="K120">
            <v>4.7106000000000003</v>
          </cell>
          <cell r="L120">
            <v>0.92749999999999999</v>
          </cell>
          <cell r="M120">
            <v>3.3399999999999999E-2</v>
          </cell>
          <cell r="N120">
            <v>0.1593</v>
          </cell>
        </row>
        <row r="121">
          <cell r="A121">
            <v>37712</v>
          </cell>
          <cell r="B121">
            <v>20</v>
          </cell>
          <cell r="C121">
            <v>220</v>
          </cell>
          <cell r="D121" t="str">
            <v>Third</v>
          </cell>
          <cell r="E121">
            <v>1.38E-2</v>
          </cell>
          <cell r="F121">
            <v>1.19</v>
          </cell>
          <cell r="G121">
            <v>0.65900000000000003</v>
          </cell>
          <cell r="H121">
            <v>0.43</v>
          </cell>
          <cell r="I121">
            <v>0.53</v>
          </cell>
          <cell r="J121">
            <v>0.35909999999999997</v>
          </cell>
          <cell r="K121">
            <v>4.7106000000000003</v>
          </cell>
          <cell r="L121">
            <v>0.92749999999999999</v>
          </cell>
          <cell r="M121">
            <v>3.3399999999999999E-2</v>
          </cell>
          <cell r="N121">
            <v>0.1593</v>
          </cell>
        </row>
        <row r="122">
          <cell r="A122">
            <v>37742</v>
          </cell>
          <cell r="B122">
            <v>20</v>
          </cell>
          <cell r="C122">
            <v>220</v>
          </cell>
          <cell r="D122" t="str">
            <v>Fourth</v>
          </cell>
          <cell r="E122">
            <v>1.38E-2</v>
          </cell>
          <cell r="F122">
            <v>1.19</v>
          </cell>
          <cell r="G122">
            <v>0.65900000000000003</v>
          </cell>
          <cell r="H122">
            <v>0.43</v>
          </cell>
          <cell r="I122">
            <v>0.53</v>
          </cell>
          <cell r="J122">
            <v>0.35909999999999997</v>
          </cell>
          <cell r="K122">
            <v>4.7106000000000003</v>
          </cell>
          <cell r="L122">
            <v>0.92749999999999999</v>
          </cell>
          <cell r="M122">
            <v>3.3399999999999999E-2</v>
          </cell>
          <cell r="N122">
            <v>0.1593</v>
          </cell>
        </row>
        <row r="123">
          <cell r="A123">
            <v>37773</v>
          </cell>
          <cell r="B123">
            <v>20</v>
          </cell>
          <cell r="C123">
            <v>220</v>
          </cell>
          <cell r="D123" t="str">
            <v>Fourth</v>
          </cell>
          <cell r="E123">
            <v>1.38E-2</v>
          </cell>
          <cell r="F123">
            <v>1.19</v>
          </cell>
          <cell r="G123">
            <v>0.65900000000000003</v>
          </cell>
          <cell r="H123">
            <v>0.43</v>
          </cell>
          <cell r="I123">
            <v>0.53</v>
          </cell>
          <cell r="J123">
            <v>0.35909999999999997</v>
          </cell>
          <cell r="K123">
            <v>4.7106000000000003</v>
          </cell>
          <cell r="L123">
            <v>0.92749999999999999</v>
          </cell>
          <cell r="M123">
            <v>3.3399999999999999E-2</v>
          </cell>
          <cell r="N123">
            <v>0.1593</v>
          </cell>
        </row>
        <row r="124">
          <cell r="A124">
            <v>37803</v>
          </cell>
          <cell r="B124">
            <v>20</v>
          </cell>
          <cell r="C124">
            <v>220</v>
          </cell>
          <cell r="D124" t="str">
            <v>Fourth</v>
          </cell>
          <cell r="E124">
            <v>1.38E-2</v>
          </cell>
          <cell r="F124">
            <v>1.19</v>
          </cell>
          <cell r="G124">
            <v>0.65900000000000003</v>
          </cell>
          <cell r="H124">
            <v>0.43</v>
          </cell>
          <cell r="I124">
            <v>0.53</v>
          </cell>
          <cell r="J124">
            <v>0.35909999999999997</v>
          </cell>
          <cell r="K124">
            <v>4.7106000000000003</v>
          </cell>
          <cell r="L124">
            <v>0.92749999999999999</v>
          </cell>
          <cell r="M124">
            <v>3.3399999999999999E-2</v>
          </cell>
          <cell r="N124">
            <v>0.1593</v>
          </cell>
        </row>
        <row r="125">
          <cell r="A125">
            <v>37834</v>
          </cell>
          <cell r="B125">
            <v>20</v>
          </cell>
          <cell r="C125">
            <v>220</v>
          </cell>
          <cell r="D125" t="str">
            <v>Fifth</v>
          </cell>
          <cell r="E125">
            <v>1.38E-2</v>
          </cell>
          <cell r="F125">
            <v>1.19</v>
          </cell>
          <cell r="G125">
            <v>0.65900000000000003</v>
          </cell>
          <cell r="H125">
            <v>0.43</v>
          </cell>
          <cell r="I125">
            <v>0.53</v>
          </cell>
          <cell r="J125">
            <v>0.35909999999999997</v>
          </cell>
          <cell r="K125">
            <v>4.6295999999999999</v>
          </cell>
          <cell r="L125">
            <v>0.91820000000000002</v>
          </cell>
          <cell r="M125">
            <v>3.95E-2</v>
          </cell>
          <cell r="N125">
            <v>0.1578</v>
          </cell>
        </row>
        <row r="126">
          <cell r="A126">
            <v>37865</v>
          </cell>
          <cell r="B126">
            <v>20</v>
          </cell>
          <cell r="C126">
            <v>220</v>
          </cell>
          <cell r="D126" t="str">
            <v>Fifth</v>
          </cell>
          <cell r="E126">
            <v>1.38E-2</v>
          </cell>
          <cell r="F126">
            <v>1.19</v>
          </cell>
          <cell r="G126">
            <v>0.65900000000000003</v>
          </cell>
          <cell r="H126">
            <v>0.43</v>
          </cell>
          <cell r="I126">
            <v>0.53</v>
          </cell>
          <cell r="J126">
            <v>0.35909999999999997</v>
          </cell>
          <cell r="K126">
            <v>4.6295999999999999</v>
          </cell>
          <cell r="L126">
            <v>0.91820000000000002</v>
          </cell>
          <cell r="M126">
            <v>3.95E-2</v>
          </cell>
          <cell r="N126">
            <v>0.1578</v>
          </cell>
        </row>
        <row r="127">
          <cell r="A127">
            <v>37895</v>
          </cell>
          <cell r="B127">
            <v>20</v>
          </cell>
          <cell r="C127">
            <v>220</v>
          </cell>
          <cell r="D127" t="str">
            <v>Fifth</v>
          </cell>
          <cell r="E127">
            <v>1.38E-2</v>
          </cell>
          <cell r="F127">
            <v>1.19</v>
          </cell>
          <cell r="G127">
            <v>0.65900000000000003</v>
          </cell>
          <cell r="H127">
            <v>0.43</v>
          </cell>
          <cell r="I127">
            <v>0.53</v>
          </cell>
          <cell r="J127">
            <v>0.35909999999999997</v>
          </cell>
          <cell r="K127">
            <v>4.6295999999999999</v>
          </cell>
          <cell r="L127">
            <v>0.91820000000000002</v>
          </cell>
          <cell r="M127">
            <v>3.95E-2</v>
          </cell>
          <cell r="N127">
            <v>0.1578</v>
          </cell>
        </row>
        <row r="128">
          <cell r="A128">
            <v>37926</v>
          </cell>
          <cell r="B128">
            <v>20</v>
          </cell>
          <cell r="C128">
            <v>220</v>
          </cell>
          <cell r="D128" t="str">
            <v>Sixth</v>
          </cell>
          <cell r="E128">
            <v>1.38E-2</v>
          </cell>
          <cell r="F128">
            <v>1.19</v>
          </cell>
          <cell r="G128">
            <v>0.65900000000000003</v>
          </cell>
          <cell r="H128">
            <v>0.43</v>
          </cell>
          <cell r="I128">
            <v>0.53</v>
          </cell>
          <cell r="J128">
            <v>0.35909999999999997</v>
          </cell>
          <cell r="K128">
            <v>4.6387</v>
          </cell>
          <cell r="L128">
            <v>0.92830000000000001</v>
          </cell>
          <cell r="M128">
            <v>3.95E-2</v>
          </cell>
          <cell r="N128">
            <v>0.1578</v>
          </cell>
        </row>
        <row r="129">
          <cell r="A129">
            <v>37956</v>
          </cell>
          <cell r="B129">
            <v>20</v>
          </cell>
          <cell r="C129">
            <v>220</v>
          </cell>
          <cell r="D129" t="str">
            <v>Sixth</v>
          </cell>
          <cell r="E129">
            <v>1.38E-2</v>
          </cell>
          <cell r="F129">
            <v>1.19</v>
          </cell>
          <cell r="G129">
            <v>0.65900000000000003</v>
          </cell>
          <cell r="H129">
            <v>0.43</v>
          </cell>
          <cell r="I129">
            <v>0.53</v>
          </cell>
          <cell r="J129">
            <v>0.35909999999999997</v>
          </cell>
          <cell r="K129">
            <v>4.6387</v>
          </cell>
          <cell r="L129">
            <v>0.92830000000000001</v>
          </cell>
          <cell r="M129">
            <v>3.95E-2</v>
          </cell>
          <cell r="N129">
            <v>0.1578</v>
          </cell>
        </row>
        <row r="130">
          <cell r="A130">
            <v>37987</v>
          </cell>
          <cell r="B130">
            <v>20</v>
          </cell>
          <cell r="C130">
            <v>220</v>
          </cell>
          <cell r="D130" t="str">
            <v>Sixth</v>
          </cell>
          <cell r="E130">
            <v>1.38E-2</v>
          </cell>
          <cell r="F130">
            <v>1.19</v>
          </cell>
          <cell r="G130">
            <v>0.65900000000000003</v>
          </cell>
          <cell r="H130">
            <v>0.43</v>
          </cell>
          <cell r="I130">
            <v>0.53</v>
          </cell>
          <cell r="J130">
            <v>0.35909999999999997</v>
          </cell>
          <cell r="K130">
            <v>4.6387</v>
          </cell>
          <cell r="L130">
            <v>0.92830000000000001</v>
          </cell>
          <cell r="M130">
            <v>3.95E-2</v>
          </cell>
          <cell r="N130">
            <v>0.1578</v>
          </cell>
        </row>
        <row r="131">
          <cell r="A131">
            <v>38018</v>
          </cell>
          <cell r="B131">
            <v>20</v>
          </cell>
          <cell r="C131">
            <v>220</v>
          </cell>
          <cell r="D131" t="str">
            <v>Seventh</v>
          </cell>
          <cell r="E131">
            <v>1.38E-2</v>
          </cell>
          <cell r="F131">
            <v>1.19</v>
          </cell>
          <cell r="G131">
            <v>0.65900000000000003</v>
          </cell>
          <cell r="H131">
            <v>0.43</v>
          </cell>
          <cell r="I131">
            <v>0.53</v>
          </cell>
          <cell r="J131">
            <v>0.35909999999999997</v>
          </cell>
          <cell r="K131">
            <v>4.6387</v>
          </cell>
          <cell r="L131">
            <v>1.0759000000000001</v>
          </cell>
          <cell r="M131">
            <v>0.18709999999999999</v>
          </cell>
          <cell r="N131">
            <v>0.18709999999999999</v>
          </cell>
        </row>
        <row r="132">
          <cell r="A132">
            <v>38047</v>
          </cell>
          <cell r="B132">
            <v>20</v>
          </cell>
          <cell r="C132">
            <v>220</v>
          </cell>
          <cell r="D132" t="str">
            <v>Seventh</v>
          </cell>
          <cell r="E132">
            <v>1.38E-2</v>
          </cell>
          <cell r="F132">
            <v>1.19</v>
          </cell>
          <cell r="G132">
            <v>0.65900000000000003</v>
          </cell>
          <cell r="H132">
            <v>0.43</v>
          </cell>
          <cell r="I132">
            <v>0.53</v>
          </cell>
          <cell r="J132">
            <v>0.35909999999999997</v>
          </cell>
          <cell r="K132">
            <v>4.6387</v>
          </cell>
          <cell r="L132">
            <v>1.0759000000000001</v>
          </cell>
          <cell r="M132">
            <v>0.18709999999999999</v>
          </cell>
          <cell r="N132">
            <v>0.18709999999999999</v>
          </cell>
        </row>
        <row r="133">
          <cell r="A133">
            <v>38078</v>
          </cell>
          <cell r="B133">
            <v>20</v>
          </cell>
          <cell r="C133">
            <v>220</v>
          </cell>
          <cell r="D133" t="str">
            <v>Seventh</v>
          </cell>
          <cell r="E133">
            <v>1.38E-2</v>
          </cell>
          <cell r="F133">
            <v>1.19</v>
          </cell>
          <cell r="G133">
            <v>0.65900000000000003</v>
          </cell>
          <cell r="H133">
            <v>0.43</v>
          </cell>
          <cell r="I133">
            <v>0.53</v>
          </cell>
          <cell r="J133">
            <v>0.35909999999999997</v>
          </cell>
          <cell r="K133">
            <v>4.6387</v>
          </cell>
          <cell r="L133">
            <v>1.0759000000000001</v>
          </cell>
          <cell r="M133">
            <v>0.18709999999999999</v>
          </cell>
          <cell r="N133">
            <v>0.18709999999999999</v>
          </cell>
        </row>
        <row r="134">
          <cell r="A134">
            <v>38108</v>
          </cell>
          <cell r="B134">
            <v>20</v>
          </cell>
          <cell r="C134">
            <v>220</v>
          </cell>
          <cell r="D134" t="str">
            <v>Eighth</v>
          </cell>
          <cell r="E134">
            <v>1.38E-2</v>
          </cell>
          <cell r="F134">
            <v>1.19</v>
          </cell>
          <cell r="G134">
            <v>0.65900000000000003</v>
          </cell>
          <cell r="H134">
            <v>0.43</v>
          </cell>
          <cell r="I134">
            <v>0.53</v>
          </cell>
          <cell r="J134">
            <v>0.35909999999999997</v>
          </cell>
          <cell r="K134">
            <v>4.6387</v>
          </cell>
          <cell r="L134">
            <v>1.0759000000000001</v>
          </cell>
          <cell r="M134">
            <v>0.18709999999999999</v>
          </cell>
          <cell r="N134">
            <v>0.18709999999999999</v>
          </cell>
        </row>
        <row r="135">
          <cell r="A135">
            <v>38139</v>
          </cell>
          <cell r="B135">
            <v>20</v>
          </cell>
          <cell r="C135">
            <v>220</v>
          </cell>
          <cell r="D135" t="str">
            <v>Eighth</v>
          </cell>
          <cell r="E135">
            <v>1.38E-2</v>
          </cell>
          <cell r="F135">
            <v>1.19</v>
          </cell>
          <cell r="G135">
            <v>0.65900000000000003</v>
          </cell>
          <cell r="H135">
            <v>0.43</v>
          </cell>
          <cell r="I135">
            <v>0.53</v>
          </cell>
          <cell r="J135">
            <v>0.35909999999999997</v>
          </cell>
          <cell r="K135">
            <v>4.6387</v>
          </cell>
          <cell r="L135">
            <v>1.0759000000000001</v>
          </cell>
          <cell r="M135">
            <v>0.18709999999999999</v>
          </cell>
          <cell r="N135">
            <v>0.18709999999999999</v>
          </cell>
        </row>
        <row r="136">
          <cell r="A136">
            <v>38169</v>
          </cell>
          <cell r="B136">
            <v>20</v>
          </cell>
          <cell r="C136">
            <v>220</v>
          </cell>
          <cell r="D136" t="str">
            <v>Eighth</v>
          </cell>
          <cell r="E136">
            <v>1.38E-2</v>
          </cell>
          <cell r="F136">
            <v>1.19</v>
          </cell>
          <cell r="G136">
            <v>0.65900000000000003</v>
          </cell>
          <cell r="H136">
            <v>0.43</v>
          </cell>
          <cell r="I136">
            <v>0.53</v>
          </cell>
          <cell r="J136">
            <v>0.35909999999999997</v>
          </cell>
          <cell r="K136">
            <v>4.6387</v>
          </cell>
          <cell r="L136">
            <v>1.0759000000000001</v>
          </cell>
          <cell r="M136">
            <v>0.18709999999999999</v>
          </cell>
          <cell r="N136">
            <v>0.18709999999999999</v>
          </cell>
        </row>
        <row r="137">
          <cell r="A137">
            <v>38200</v>
          </cell>
          <cell r="B137">
            <v>20</v>
          </cell>
          <cell r="C137">
            <v>220</v>
          </cell>
          <cell r="D137" t="str">
            <v>Ninth</v>
          </cell>
          <cell r="E137">
            <v>1.38E-2</v>
          </cell>
          <cell r="F137">
            <v>1.19</v>
          </cell>
          <cell r="G137">
            <v>0.65900000000000003</v>
          </cell>
          <cell r="H137">
            <v>0.43</v>
          </cell>
          <cell r="I137">
            <v>0.53</v>
          </cell>
          <cell r="J137">
            <v>0.35909999999999997</v>
          </cell>
          <cell r="K137">
            <v>4.6387</v>
          </cell>
          <cell r="L137">
            <v>1.0759000000000001</v>
          </cell>
          <cell r="M137">
            <v>0.18709999999999999</v>
          </cell>
          <cell r="N137">
            <v>0.18709999999999999</v>
          </cell>
        </row>
        <row r="138">
          <cell r="A138">
            <v>38231</v>
          </cell>
          <cell r="B138">
            <v>20</v>
          </cell>
          <cell r="C138">
            <v>220</v>
          </cell>
          <cell r="D138" t="str">
            <v>Ninth</v>
          </cell>
          <cell r="E138">
            <v>1.38E-2</v>
          </cell>
          <cell r="F138">
            <v>1.19</v>
          </cell>
          <cell r="G138">
            <v>0.65900000000000003</v>
          </cell>
          <cell r="H138">
            <v>0.43</v>
          </cell>
          <cell r="I138">
            <v>0.53</v>
          </cell>
          <cell r="J138">
            <v>0.35909999999999997</v>
          </cell>
          <cell r="K138">
            <v>4.6387</v>
          </cell>
          <cell r="L138">
            <v>1.0759000000000001</v>
          </cell>
          <cell r="M138">
            <v>0.18709999999999999</v>
          </cell>
          <cell r="N138">
            <v>0.18709999999999999</v>
          </cell>
        </row>
        <row r="139">
          <cell r="A139">
            <v>38261</v>
          </cell>
          <cell r="B139">
            <v>20</v>
          </cell>
          <cell r="C139">
            <v>220</v>
          </cell>
          <cell r="D139" t="str">
            <v>Ninth</v>
          </cell>
          <cell r="E139">
            <v>1.38E-2</v>
          </cell>
          <cell r="F139">
            <v>1.19</v>
          </cell>
          <cell r="G139">
            <v>0.65900000000000003</v>
          </cell>
          <cell r="H139">
            <v>0.43</v>
          </cell>
          <cell r="I139">
            <v>0.53</v>
          </cell>
          <cell r="J139">
            <v>0.35909999999999997</v>
          </cell>
          <cell r="K139">
            <v>4.6387</v>
          </cell>
          <cell r="L139">
            <v>1.0759000000000001</v>
          </cell>
          <cell r="M139">
            <v>0.18709999999999999</v>
          </cell>
          <cell r="N139">
            <v>0.18709999999999999</v>
          </cell>
        </row>
        <row r="140">
          <cell r="A140">
            <v>38292</v>
          </cell>
          <cell r="B140">
            <v>20</v>
          </cell>
          <cell r="C140">
            <v>220</v>
          </cell>
          <cell r="D140" t="str">
            <v>Tenth</v>
          </cell>
          <cell r="E140">
            <v>1.38E-2</v>
          </cell>
          <cell r="F140">
            <v>1.19</v>
          </cell>
          <cell r="G140">
            <v>0.65900000000000003</v>
          </cell>
          <cell r="H140">
            <v>0.43</v>
          </cell>
          <cell r="I140">
            <v>0.53</v>
          </cell>
          <cell r="J140">
            <v>0.35909999999999997</v>
          </cell>
          <cell r="K140">
            <v>4.6207000000000003</v>
          </cell>
          <cell r="L140">
            <v>1.0718000000000001</v>
          </cell>
          <cell r="M140">
            <v>0.18640000000000001</v>
          </cell>
          <cell r="N140">
            <v>0.18640000000000001</v>
          </cell>
        </row>
        <row r="141">
          <cell r="A141">
            <v>38322</v>
          </cell>
          <cell r="B141">
            <v>20</v>
          </cell>
          <cell r="C141">
            <v>220</v>
          </cell>
          <cell r="D141" t="str">
            <v>Tenth</v>
          </cell>
          <cell r="E141">
            <v>1.38E-2</v>
          </cell>
          <cell r="F141">
            <v>1.19</v>
          </cell>
          <cell r="G141">
            <v>0.65900000000000003</v>
          </cell>
          <cell r="H141">
            <v>0.43</v>
          </cell>
          <cell r="I141">
            <v>0.53</v>
          </cell>
          <cell r="J141">
            <v>0.35909999999999997</v>
          </cell>
          <cell r="K141">
            <v>4.6207000000000003</v>
          </cell>
          <cell r="L141">
            <v>1.0718000000000001</v>
          </cell>
          <cell r="M141">
            <v>0.18640000000000001</v>
          </cell>
          <cell r="N141">
            <v>0.18640000000000001</v>
          </cell>
        </row>
        <row r="142">
          <cell r="A142">
            <v>38353</v>
          </cell>
          <cell r="B142">
            <v>20</v>
          </cell>
          <cell r="C142">
            <v>220</v>
          </cell>
          <cell r="D142" t="str">
            <v>Tenth</v>
          </cell>
          <cell r="E142">
            <v>1.38E-2</v>
          </cell>
          <cell r="F142">
            <v>1.19</v>
          </cell>
          <cell r="G142">
            <v>0.65900000000000003</v>
          </cell>
          <cell r="H142">
            <v>0.43</v>
          </cell>
          <cell r="I142">
            <v>0.53</v>
          </cell>
          <cell r="J142">
            <v>0.35909999999999997</v>
          </cell>
          <cell r="K142">
            <v>4.6207000000000003</v>
          </cell>
          <cell r="L142">
            <v>1.0718000000000001</v>
          </cell>
          <cell r="M142">
            <v>0.18640000000000001</v>
          </cell>
          <cell r="N142">
            <v>0.18640000000000001</v>
          </cell>
        </row>
        <row r="143">
          <cell r="A143">
            <v>38384</v>
          </cell>
          <cell r="B143">
            <v>20</v>
          </cell>
          <cell r="C143">
            <v>220</v>
          </cell>
          <cell r="D143" t="str">
            <v>Eleventh</v>
          </cell>
          <cell r="E143">
            <v>1.38E-2</v>
          </cell>
          <cell r="F143">
            <v>1.19</v>
          </cell>
          <cell r="G143">
            <v>0.65900000000000003</v>
          </cell>
          <cell r="H143">
            <v>0.43</v>
          </cell>
          <cell r="I143">
            <v>0.53</v>
          </cell>
          <cell r="J143">
            <v>0.35909999999999997</v>
          </cell>
          <cell r="K143">
            <v>4.6207000000000003</v>
          </cell>
          <cell r="L143">
            <v>1.0718000000000001</v>
          </cell>
          <cell r="M143">
            <v>0.18640000000000001</v>
          </cell>
          <cell r="N143">
            <v>0.18640000000000001</v>
          </cell>
        </row>
        <row r="144">
          <cell r="A144">
            <v>54789</v>
          </cell>
          <cell r="B144">
            <v>13.6</v>
          </cell>
          <cell r="C144">
            <v>150</v>
          </cell>
          <cell r="D144" t="str">
            <v>Sixty-seventh</v>
          </cell>
          <cell r="E144">
            <v>1.9E-2</v>
          </cell>
          <cell r="F144">
            <v>1.0615000000000001</v>
          </cell>
          <cell r="G144">
            <v>0.5585</v>
          </cell>
          <cell r="H144">
            <v>0.40849999999999997</v>
          </cell>
          <cell r="I144">
            <v>0.49359999999999998</v>
          </cell>
          <cell r="J144">
            <v>0.34360000000000002</v>
          </cell>
          <cell r="K144">
            <v>4.2808999999999999</v>
          </cell>
          <cell r="L144">
            <v>0.76990000000000003</v>
          </cell>
          <cell r="M144">
            <v>0.215</v>
          </cell>
          <cell r="N144">
            <v>0.2172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tchell Template"/>
      <sheetName val="A.1"/>
      <sheetName val="A.2"/>
      <sheetName val="B.1"/>
      <sheetName val="B.2"/>
      <sheetName val="B.3"/>
      <sheetName val="B.4"/>
      <sheetName val="B.5"/>
      <sheetName val="B.6"/>
      <sheetName val="B.7"/>
      <sheetName val="B.8"/>
      <sheetName val="C.1"/>
      <sheetName val="C.2"/>
      <sheetName val="D.1"/>
      <sheetName val="D.2"/>
      <sheetName val="D.3"/>
      <sheetName val="D.4"/>
      <sheetName val="D.5"/>
      <sheetName val="D.6"/>
      <sheetName val="E.1"/>
      <sheetName val="E.2"/>
      <sheetName val="WorkPaper"/>
      <sheetName val="WP-E.1"/>
      <sheetName val="Data Mart Inputs"/>
      <sheetName val="Holidays"/>
      <sheetName val="Rate Validation"/>
    </sheetNames>
    <sheetDataSet>
      <sheetData sheetId="0" refreshError="1"/>
      <sheetData sheetId="1">
        <row r="20">
          <cell r="G20">
            <v>4.5525000000000002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"/>
      <sheetName val="Main Inputs"/>
      <sheetName val="D1 (Summary)"/>
      <sheetName val="D2 (Purchase Volumes)"/>
      <sheetName val="D3 (Purchase Costs)"/>
      <sheetName val="D4 (Recoveries)"/>
      <sheetName val="D5 (Supply Detail)"/>
      <sheetName val="D6 (Bad Debt)"/>
      <sheetName val="PBR Savings"/>
    </sheetNames>
    <sheetDataSet>
      <sheetData sheetId="0"/>
      <sheetData sheetId="1">
        <row r="5">
          <cell r="C5">
            <v>40513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edule IV (2)"/>
      <sheetName val="Schedule IV (Lost Gas Cost) (Q)"/>
      <sheetName val="Schedule IV - AppB. For FO"/>
      <sheetName val="Schedule IV (Lost Gas Cost)"/>
      <sheetName val="GCR Rate and Recovery ACA Sheet"/>
      <sheetName val="Sheet5"/>
      <sheetName val="Tables"/>
      <sheetName val="Purchases and Sales Data"/>
      <sheetName val="Purchases and Sales Data (2)"/>
      <sheetName val="Schedule IV (2019)"/>
      <sheetName val="GCR Rate and Recovery"/>
      <sheetName val="Schedule IV (NO LIMIT)"/>
      <sheetName val="Sheet3"/>
      <sheetName val="GCR Rate and Recovery (2)"/>
      <sheetName val="Difference Calculation (23-385)"/>
      <sheetName val="Difference Calculation (1.2023)"/>
      <sheetName val="Difference Calculation (1.2019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B1" t="str">
            <v>Sales</v>
          </cell>
        </row>
      </sheetData>
      <sheetData sheetId="8" refreshError="1"/>
      <sheetData sheetId="9" refreshError="1"/>
      <sheetData sheetId="10">
        <row r="1">
          <cell r="C1" t="str">
            <v>Sales</v>
          </cell>
        </row>
        <row r="2">
          <cell r="A2" t="str">
            <v>VLOOKUP Value</v>
          </cell>
          <cell r="B2" t="str">
            <v>Date</v>
          </cell>
          <cell r="C2" t="str">
            <v>Total Usage</v>
          </cell>
          <cell r="E2" t="str">
            <v>Case number approving rate</v>
          </cell>
          <cell r="F2" t="str">
            <v>Approved EGC</v>
          </cell>
        </row>
        <row r="3">
          <cell r="A3">
            <v>43466</v>
          </cell>
          <cell r="B3">
            <v>43466</v>
          </cell>
          <cell r="C3">
            <v>6625</v>
          </cell>
          <cell r="E3" t="str">
            <v>2018-00409</v>
          </cell>
          <cell r="F3">
            <v>3.2094</v>
          </cell>
        </row>
        <row r="4">
          <cell r="A4">
            <v>43497</v>
          </cell>
          <cell r="B4">
            <v>43497</v>
          </cell>
          <cell r="C4">
            <v>5800</v>
          </cell>
          <cell r="E4" t="str">
            <v>2018-00409</v>
          </cell>
          <cell r="F4">
            <v>3.2094</v>
          </cell>
        </row>
        <row r="5">
          <cell r="A5">
            <v>43525</v>
          </cell>
          <cell r="B5">
            <v>43525</v>
          </cell>
          <cell r="C5">
            <v>5811</v>
          </cell>
          <cell r="E5" t="str">
            <v>2018-00409</v>
          </cell>
          <cell r="F5">
            <v>3.2094</v>
          </cell>
        </row>
        <row r="6">
          <cell r="A6">
            <v>43556</v>
          </cell>
          <cell r="B6">
            <v>43556</v>
          </cell>
          <cell r="C6">
            <v>2255</v>
          </cell>
          <cell r="E6" t="str">
            <v>2019-00094</v>
          </cell>
          <cell r="F6">
            <v>4.4542000000000002</v>
          </cell>
        </row>
        <row r="7">
          <cell r="A7">
            <v>43586</v>
          </cell>
          <cell r="B7">
            <v>43586</v>
          </cell>
          <cell r="C7">
            <v>738</v>
          </cell>
          <cell r="E7" t="str">
            <v>2019-00094</v>
          </cell>
          <cell r="F7">
            <v>4.4542000000000002</v>
          </cell>
        </row>
        <row r="8">
          <cell r="A8">
            <v>43617</v>
          </cell>
          <cell r="B8">
            <v>43617</v>
          </cell>
          <cell r="C8">
            <v>2544</v>
          </cell>
          <cell r="E8" t="str">
            <v>2019-00094</v>
          </cell>
          <cell r="F8">
            <v>4.4542000000000002</v>
          </cell>
        </row>
        <row r="9">
          <cell r="A9">
            <v>43647</v>
          </cell>
          <cell r="B9">
            <v>43647</v>
          </cell>
          <cell r="C9">
            <v>4729</v>
          </cell>
          <cell r="E9" t="str">
            <v>2019-00203</v>
          </cell>
          <cell r="F9">
            <v>4.1299000000000001</v>
          </cell>
        </row>
        <row r="10">
          <cell r="A10">
            <v>43678</v>
          </cell>
          <cell r="B10">
            <v>43678</v>
          </cell>
          <cell r="C10">
            <v>2115</v>
          </cell>
          <cell r="E10" t="str">
            <v>2019-00203</v>
          </cell>
          <cell r="F10">
            <v>4.1299000000000001</v>
          </cell>
        </row>
        <row r="11">
          <cell r="A11">
            <v>43709</v>
          </cell>
          <cell r="B11">
            <v>43709</v>
          </cell>
          <cell r="C11">
            <v>475</v>
          </cell>
          <cell r="E11" t="str">
            <v>2019-00203</v>
          </cell>
          <cell r="F11">
            <v>4.1299000000000001</v>
          </cell>
        </row>
        <row r="12">
          <cell r="A12">
            <v>43739</v>
          </cell>
          <cell r="B12">
            <v>43739</v>
          </cell>
          <cell r="C12">
            <v>1885</v>
          </cell>
          <cell r="E12" t="str">
            <v>2019-00344</v>
          </cell>
          <cell r="F12">
            <v>4.4542000000000002</v>
          </cell>
        </row>
        <row r="13">
          <cell r="A13">
            <v>43770</v>
          </cell>
          <cell r="B13">
            <v>43770</v>
          </cell>
          <cell r="C13">
            <v>3679</v>
          </cell>
          <cell r="E13" t="str">
            <v>2019-00344</v>
          </cell>
          <cell r="F13">
            <v>4.4542000000000002</v>
          </cell>
        </row>
        <row r="14">
          <cell r="A14">
            <v>43800</v>
          </cell>
          <cell r="B14">
            <v>43800</v>
          </cell>
          <cell r="C14">
            <v>4658</v>
          </cell>
          <cell r="E14" t="str">
            <v>2019-00344</v>
          </cell>
          <cell r="F14">
            <v>4.4542000000000002</v>
          </cell>
        </row>
        <row r="15">
          <cell r="A15">
            <v>43831</v>
          </cell>
          <cell r="B15">
            <v>43831</v>
          </cell>
          <cell r="C15">
            <v>5351</v>
          </cell>
          <cell r="E15" t="str">
            <v>2019-00431</v>
          </cell>
          <cell r="F15">
            <v>4.1845999999999997</v>
          </cell>
        </row>
        <row r="16">
          <cell r="A16">
            <v>43862</v>
          </cell>
          <cell r="B16">
            <v>43862</v>
          </cell>
          <cell r="C16">
            <v>5531</v>
          </cell>
          <cell r="E16" t="str">
            <v>2019-00431</v>
          </cell>
          <cell r="F16">
            <v>4.1845999999999997</v>
          </cell>
        </row>
        <row r="17">
          <cell r="A17">
            <v>43891</v>
          </cell>
          <cell r="B17">
            <v>43891</v>
          </cell>
          <cell r="C17">
            <v>3611</v>
          </cell>
          <cell r="E17" t="str">
            <v>2019-00431</v>
          </cell>
          <cell r="F17">
            <v>4.1845999999999997</v>
          </cell>
        </row>
        <row r="18">
          <cell r="A18">
            <v>43922</v>
          </cell>
          <cell r="B18">
            <v>43922</v>
          </cell>
          <cell r="C18">
            <v>1862</v>
          </cell>
          <cell r="E18" t="str">
            <v>2020-00065</v>
          </cell>
          <cell r="F18">
            <v>3.2536</v>
          </cell>
        </row>
        <row r="19">
          <cell r="A19">
            <v>43952</v>
          </cell>
          <cell r="B19">
            <v>43952</v>
          </cell>
          <cell r="C19">
            <v>2206</v>
          </cell>
          <cell r="E19" t="str">
            <v>2020-00065</v>
          </cell>
          <cell r="F19">
            <v>3.2536</v>
          </cell>
        </row>
        <row r="20">
          <cell r="A20">
            <v>43983</v>
          </cell>
          <cell r="B20">
            <v>43983</v>
          </cell>
          <cell r="C20">
            <v>2729</v>
          </cell>
          <cell r="E20" t="str">
            <v>2020-00065</v>
          </cell>
          <cell r="F20">
            <v>3.2536</v>
          </cell>
        </row>
        <row r="21">
          <cell r="A21">
            <v>44013</v>
          </cell>
          <cell r="B21">
            <v>44013</v>
          </cell>
          <cell r="C21">
            <v>507</v>
          </cell>
          <cell r="E21" t="str">
            <v>2020-00164</v>
          </cell>
          <cell r="F21">
            <v>3.7262</v>
          </cell>
        </row>
        <row r="22">
          <cell r="A22">
            <v>44044</v>
          </cell>
          <cell r="B22">
            <v>44044</v>
          </cell>
          <cell r="C22">
            <v>465</v>
          </cell>
          <cell r="E22" t="str">
            <v>2020-00164</v>
          </cell>
          <cell r="F22">
            <v>3.7262</v>
          </cell>
        </row>
        <row r="23">
          <cell r="A23">
            <v>44075</v>
          </cell>
          <cell r="B23">
            <v>44075</v>
          </cell>
          <cell r="C23">
            <v>580</v>
          </cell>
          <cell r="E23" t="str">
            <v>2020-00164</v>
          </cell>
          <cell r="F23">
            <v>3.7262</v>
          </cell>
        </row>
        <row r="24">
          <cell r="A24">
            <v>44105</v>
          </cell>
          <cell r="B24">
            <v>44105</v>
          </cell>
          <cell r="C24">
            <v>884</v>
          </cell>
          <cell r="E24" t="str">
            <v>2020-00286</v>
          </cell>
          <cell r="F24">
            <v>2.8809999999999998</v>
          </cell>
        </row>
        <row r="25">
          <cell r="A25">
            <v>44136</v>
          </cell>
          <cell r="B25">
            <v>44136</v>
          </cell>
          <cell r="C25">
            <v>2115</v>
          </cell>
          <cell r="E25" t="str">
            <v>2020-00286</v>
          </cell>
          <cell r="F25">
            <v>2.8809999999999998</v>
          </cell>
        </row>
        <row r="26">
          <cell r="A26">
            <v>44166</v>
          </cell>
          <cell r="B26">
            <v>44166</v>
          </cell>
          <cell r="C26">
            <v>4065</v>
          </cell>
          <cell r="E26" t="str">
            <v>2020-00286</v>
          </cell>
          <cell r="F26">
            <v>2.8809999999999998</v>
          </cell>
        </row>
        <row r="27">
          <cell r="A27">
            <v>44197</v>
          </cell>
          <cell r="B27">
            <v>44197</v>
          </cell>
          <cell r="C27">
            <v>7601</v>
          </cell>
          <cell r="E27" t="str">
            <v>2020-00389</v>
          </cell>
          <cell r="F27">
            <v>2.9788000000000001</v>
          </cell>
        </row>
        <row r="28">
          <cell r="A28">
            <v>44228</v>
          </cell>
          <cell r="B28">
            <v>44228</v>
          </cell>
          <cell r="C28">
            <v>7444</v>
          </cell>
          <cell r="E28" t="str">
            <v>2020-00389</v>
          </cell>
          <cell r="F28">
            <v>2.9788000000000001</v>
          </cell>
        </row>
        <row r="29">
          <cell r="A29">
            <v>44256</v>
          </cell>
          <cell r="B29">
            <v>44256</v>
          </cell>
          <cell r="C29">
            <v>3023</v>
          </cell>
          <cell r="E29" t="str">
            <v>2020-00389</v>
          </cell>
          <cell r="F29">
            <v>2.9788000000000001</v>
          </cell>
        </row>
        <row r="30">
          <cell r="A30">
            <v>44287</v>
          </cell>
          <cell r="B30">
            <v>44287</v>
          </cell>
          <cell r="C30">
            <v>5366</v>
          </cell>
          <cell r="E30" t="str">
            <v>2021-00093</v>
          </cell>
          <cell r="F30">
            <v>2.2907000000000002</v>
          </cell>
        </row>
        <row r="31">
          <cell r="A31">
            <v>44317</v>
          </cell>
          <cell r="B31">
            <v>44317</v>
          </cell>
          <cell r="C31">
            <v>4966</v>
          </cell>
          <cell r="E31" t="str">
            <v>2021-00093</v>
          </cell>
          <cell r="F31">
            <v>2.2907000000000002</v>
          </cell>
        </row>
        <row r="32">
          <cell r="A32">
            <v>44348</v>
          </cell>
          <cell r="B32">
            <v>44348</v>
          </cell>
          <cell r="C32">
            <v>479</v>
          </cell>
          <cell r="E32" t="str">
            <v>2021-00093</v>
          </cell>
          <cell r="F32">
            <v>2.2907000000000002</v>
          </cell>
        </row>
        <row r="33">
          <cell r="A33">
            <v>44378</v>
          </cell>
          <cell r="B33">
            <v>44378</v>
          </cell>
          <cell r="C33">
            <v>3196</v>
          </cell>
          <cell r="E33" t="str">
            <v>2021-00200</v>
          </cell>
          <cell r="F33">
            <v>3.9984000000000002</v>
          </cell>
        </row>
        <row r="34">
          <cell r="A34">
            <v>44409</v>
          </cell>
          <cell r="B34">
            <v>44409</v>
          </cell>
          <cell r="C34">
            <v>478</v>
          </cell>
          <cell r="E34" t="str">
            <v>2021-00200</v>
          </cell>
          <cell r="F34">
            <v>3.9984000000000002</v>
          </cell>
        </row>
        <row r="35">
          <cell r="A35">
            <v>44440</v>
          </cell>
          <cell r="B35">
            <v>44440</v>
          </cell>
          <cell r="C35">
            <v>1460</v>
          </cell>
          <cell r="E35" t="str">
            <v>2021-00200</v>
          </cell>
          <cell r="F35">
            <v>3.9984000000000002</v>
          </cell>
        </row>
        <row r="36">
          <cell r="A36">
            <v>44470</v>
          </cell>
          <cell r="B36">
            <v>44470</v>
          </cell>
          <cell r="C36">
            <v>1600</v>
          </cell>
          <cell r="E36" t="str">
            <v>2021-00344</v>
          </cell>
          <cell r="F36">
            <v>3.758</v>
          </cell>
        </row>
        <row r="37">
          <cell r="A37">
            <v>44501</v>
          </cell>
          <cell r="B37">
            <v>44501</v>
          </cell>
          <cell r="C37">
            <v>3263</v>
          </cell>
          <cell r="E37" t="str">
            <v>2021-00344</v>
          </cell>
          <cell r="F37">
            <v>3.758</v>
          </cell>
        </row>
        <row r="38">
          <cell r="A38">
            <v>44531</v>
          </cell>
          <cell r="B38">
            <v>44531</v>
          </cell>
          <cell r="C38">
            <v>3786</v>
          </cell>
          <cell r="E38" t="str">
            <v>2021-00344</v>
          </cell>
          <cell r="F38">
            <v>3.758</v>
          </cell>
        </row>
        <row r="39">
          <cell r="A39">
            <v>44562</v>
          </cell>
          <cell r="B39">
            <v>44562</v>
          </cell>
          <cell r="C39">
            <v>6900</v>
          </cell>
          <cell r="E39" t="str">
            <v>2021-00435</v>
          </cell>
          <cell r="F39">
            <v>2.6107</v>
          </cell>
        </row>
        <row r="40">
          <cell r="A40">
            <v>44593</v>
          </cell>
          <cell r="B40">
            <v>44593</v>
          </cell>
          <cell r="C40">
            <v>7136</v>
          </cell>
          <cell r="E40" t="str">
            <v>2021-00435</v>
          </cell>
          <cell r="F40">
            <v>2.6107</v>
          </cell>
        </row>
        <row r="41">
          <cell r="A41">
            <v>44621</v>
          </cell>
          <cell r="B41">
            <v>44621</v>
          </cell>
          <cell r="C41">
            <v>3735</v>
          </cell>
          <cell r="E41" t="str">
            <v>2021-00435</v>
          </cell>
          <cell r="F41">
            <v>2.6107</v>
          </cell>
        </row>
        <row r="42">
          <cell r="A42">
            <v>44652</v>
          </cell>
          <cell r="B42">
            <v>44652</v>
          </cell>
          <cell r="C42">
            <v>2150</v>
          </cell>
          <cell r="E42" t="str">
            <v>2022-00055</v>
          </cell>
          <cell r="F42">
            <v>4.5182000000000002</v>
          </cell>
        </row>
        <row r="43">
          <cell r="A43">
            <v>44682</v>
          </cell>
          <cell r="B43">
            <v>44682</v>
          </cell>
          <cell r="C43">
            <v>1685</v>
          </cell>
          <cell r="E43" t="str">
            <v>2022-00055</v>
          </cell>
          <cell r="F43">
            <v>4.5182000000000002</v>
          </cell>
        </row>
        <row r="44">
          <cell r="A44">
            <v>44713</v>
          </cell>
          <cell r="B44">
            <v>44713</v>
          </cell>
          <cell r="C44">
            <v>3535</v>
          </cell>
          <cell r="E44" t="str">
            <v>2022-00055</v>
          </cell>
          <cell r="F44">
            <v>4.5182000000000002</v>
          </cell>
        </row>
        <row r="45">
          <cell r="A45">
            <v>44743</v>
          </cell>
          <cell r="B45">
            <v>44743</v>
          </cell>
          <cell r="C45">
            <v>2121</v>
          </cell>
          <cell r="E45" t="str">
            <v>2022-00149</v>
          </cell>
          <cell r="F45">
            <v>4.2187000000000001</v>
          </cell>
        </row>
        <row r="46">
          <cell r="A46">
            <v>44774</v>
          </cell>
          <cell r="B46">
            <v>44774</v>
          </cell>
          <cell r="C46">
            <v>1826</v>
          </cell>
          <cell r="E46" t="str">
            <v>2022-00149</v>
          </cell>
          <cell r="F46">
            <v>4.2187000000000001</v>
          </cell>
        </row>
        <row r="47">
          <cell r="A47">
            <v>44805</v>
          </cell>
          <cell r="B47">
            <v>44805</v>
          </cell>
          <cell r="C47">
            <v>955</v>
          </cell>
          <cell r="E47" t="str">
            <v>2022-00149</v>
          </cell>
          <cell r="F47">
            <v>4.2187000000000001</v>
          </cell>
        </row>
        <row r="48">
          <cell r="A48">
            <v>44835</v>
          </cell>
          <cell r="B48">
            <v>44835</v>
          </cell>
          <cell r="C48">
            <v>5545</v>
          </cell>
          <cell r="E48" t="str">
            <v>2022-00303</v>
          </cell>
          <cell r="F48">
            <v>5.6650999999999998</v>
          </cell>
        </row>
        <row r="49">
          <cell r="A49">
            <v>44866</v>
          </cell>
          <cell r="B49">
            <v>44866</v>
          </cell>
          <cell r="C49">
            <v>4109</v>
          </cell>
          <cell r="E49" t="str">
            <v>2022-00303</v>
          </cell>
          <cell r="F49">
            <v>5.6650999999999998</v>
          </cell>
        </row>
        <row r="50">
          <cell r="A50">
            <v>44896</v>
          </cell>
          <cell r="B50">
            <v>44896</v>
          </cell>
          <cell r="C50">
            <v>4501</v>
          </cell>
          <cell r="E50" t="str">
            <v>2022-00303</v>
          </cell>
          <cell r="F50">
            <v>5.6650999999999998</v>
          </cell>
        </row>
        <row r="51">
          <cell r="A51">
            <v>44927</v>
          </cell>
          <cell r="B51">
            <v>44927</v>
          </cell>
          <cell r="C51">
            <v>5186</v>
          </cell>
          <cell r="E51" t="str">
            <v>2022-00411</v>
          </cell>
          <cell r="F51">
            <v>4.8204000000000002</v>
          </cell>
        </row>
        <row r="52">
          <cell r="A52">
            <v>44958</v>
          </cell>
          <cell r="B52">
            <v>44958</v>
          </cell>
          <cell r="C52">
            <v>4631</v>
          </cell>
          <cell r="E52" t="str">
            <v>2022-00411</v>
          </cell>
          <cell r="F52">
            <v>4.8204000000000002</v>
          </cell>
        </row>
        <row r="53">
          <cell r="A53">
            <v>44986</v>
          </cell>
          <cell r="B53">
            <v>44986</v>
          </cell>
          <cell r="C53">
            <v>4683</v>
          </cell>
          <cell r="E53" t="str">
            <v>2022-00411</v>
          </cell>
          <cell r="F53">
            <v>4.8204000000000002</v>
          </cell>
        </row>
        <row r="54">
          <cell r="A54">
            <v>45017</v>
          </cell>
          <cell r="B54">
            <v>45017</v>
          </cell>
          <cell r="C54">
            <v>2255</v>
          </cell>
          <cell r="E54" t="str">
            <v>2023-00065</v>
          </cell>
          <cell r="F54">
            <v>2.8616999999999999</v>
          </cell>
        </row>
        <row r="55">
          <cell r="A55">
            <v>45047</v>
          </cell>
          <cell r="B55">
            <v>45047</v>
          </cell>
          <cell r="C55">
            <v>3718</v>
          </cell>
          <cell r="E55" t="str">
            <v>2023-00065</v>
          </cell>
          <cell r="F55">
            <v>2.8616999999999999</v>
          </cell>
        </row>
        <row r="56">
          <cell r="A56">
            <v>45078</v>
          </cell>
          <cell r="B56">
            <v>45078</v>
          </cell>
          <cell r="C56">
            <v>1167</v>
          </cell>
          <cell r="E56" t="str">
            <v>2023-00065</v>
          </cell>
          <cell r="F56">
            <v>2.8616999999999999</v>
          </cell>
        </row>
        <row r="57">
          <cell r="A57">
            <v>45108</v>
          </cell>
          <cell r="B57">
            <v>45108</v>
          </cell>
          <cell r="C57">
            <v>1428</v>
          </cell>
          <cell r="E57" t="str">
            <v>2023-00186</v>
          </cell>
          <cell r="F57">
            <v>3.6898</v>
          </cell>
        </row>
        <row r="58">
          <cell r="A58">
            <v>45139</v>
          </cell>
          <cell r="B58">
            <v>45139</v>
          </cell>
          <cell r="C58">
            <v>2370</v>
          </cell>
          <cell r="E58" t="str">
            <v>2023-00186</v>
          </cell>
          <cell r="F58">
            <v>3.6898</v>
          </cell>
        </row>
        <row r="59">
          <cell r="A59">
            <v>45170</v>
          </cell>
          <cell r="B59">
            <v>45170</v>
          </cell>
          <cell r="C59">
            <v>1281</v>
          </cell>
          <cell r="E59" t="str">
            <v>2023-00186</v>
          </cell>
          <cell r="F59">
            <v>3.6898</v>
          </cell>
        </row>
        <row r="60">
          <cell r="A60">
            <v>45200</v>
          </cell>
          <cell r="B60">
            <v>45200</v>
          </cell>
          <cell r="C60">
            <v>758.69999999999993</v>
          </cell>
          <cell r="E60" t="str">
            <v>2023-00282</v>
          </cell>
          <cell r="F60">
            <v>4.0385</v>
          </cell>
        </row>
        <row r="61">
          <cell r="A61">
            <v>45231</v>
          </cell>
          <cell r="B61">
            <v>45231</v>
          </cell>
          <cell r="C61">
            <v>1929.8</v>
          </cell>
          <cell r="E61" t="str">
            <v>2023-00282</v>
          </cell>
          <cell r="F61">
            <v>4.0385</v>
          </cell>
        </row>
        <row r="62">
          <cell r="A62">
            <v>45261</v>
          </cell>
          <cell r="B62">
            <v>45261</v>
          </cell>
          <cell r="C62">
            <v>4223.6000000000004</v>
          </cell>
          <cell r="E62" t="str">
            <v>2023-00282</v>
          </cell>
          <cell r="F62">
            <v>4.0385</v>
          </cell>
        </row>
        <row r="63">
          <cell r="A63">
            <v>45292</v>
          </cell>
          <cell r="B63">
            <v>45292</v>
          </cell>
          <cell r="C63">
            <v>8441.4</v>
          </cell>
          <cell r="E63" t="str">
            <v>2023-00385</v>
          </cell>
          <cell r="F63">
            <v>3.8153000000000001</v>
          </cell>
        </row>
        <row r="64">
          <cell r="A64">
            <v>45323</v>
          </cell>
          <cell r="B64">
            <v>45323</v>
          </cell>
          <cell r="C64">
            <v>3438.4</v>
          </cell>
          <cell r="E64" t="str">
            <v>2023-00385</v>
          </cell>
          <cell r="F64">
            <v>3.8153000000000001</v>
          </cell>
        </row>
        <row r="65">
          <cell r="A65">
            <v>45352</v>
          </cell>
          <cell r="B65">
            <v>45352</v>
          </cell>
          <cell r="C65">
            <v>4111.7</v>
          </cell>
          <cell r="E65" t="str">
            <v>2023-00385</v>
          </cell>
          <cell r="F65">
            <v>3.8153000000000001</v>
          </cell>
        </row>
        <row r="66">
          <cell r="A66">
            <v>45383</v>
          </cell>
          <cell r="B66">
            <v>45383</v>
          </cell>
          <cell r="C66">
            <v>1800</v>
          </cell>
          <cell r="E66" t="str">
            <v>2023-00385</v>
          </cell>
          <cell r="F66">
            <v>3.8153000000000001</v>
          </cell>
        </row>
        <row r="67">
          <cell r="A67">
            <v>45413</v>
          </cell>
          <cell r="B67">
            <v>45413</v>
          </cell>
          <cell r="C67">
            <v>1592.1</v>
          </cell>
          <cell r="E67" t="str">
            <v>2023-00385</v>
          </cell>
          <cell r="F67">
            <v>3.8153000000000001</v>
          </cell>
        </row>
        <row r="68">
          <cell r="A68">
            <v>45444</v>
          </cell>
          <cell r="B68">
            <v>45444</v>
          </cell>
          <cell r="C68">
            <v>1930.4</v>
          </cell>
          <cell r="E68" t="str">
            <v>2023-00385</v>
          </cell>
          <cell r="F68">
            <v>3.8153000000000001</v>
          </cell>
        </row>
        <row r="69">
          <cell r="A69">
            <v>45474</v>
          </cell>
          <cell r="B69">
            <v>45474</v>
          </cell>
          <cell r="C69">
            <v>482.2</v>
          </cell>
          <cell r="E69" t="str">
            <v>2024-00175</v>
          </cell>
          <cell r="F69">
            <v>4.0922999999999998</v>
          </cell>
        </row>
        <row r="70">
          <cell r="A70">
            <v>45505</v>
          </cell>
          <cell r="B70">
            <v>45505</v>
          </cell>
          <cell r="C70">
            <v>1536.8</v>
          </cell>
          <cell r="E70" t="str">
            <v>2024-00175</v>
          </cell>
          <cell r="F70">
            <v>4.0922999999999998</v>
          </cell>
        </row>
        <row r="71">
          <cell r="A71">
            <v>45536</v>
          </cell>
          <cell r="B71">
            <v>45536</v>
          </cell>
          <cell r="C71">
            <v>2147.1</v>
          </cell>
          <cell r="E71" t="str">
            <v>2024-00175</v>
          </cell>
          <cell r="F71">
            <v>4.0922999999999998</v>
          </cell>
        </row>
        <row r="72">
          <cell r="A72">
            <v>45566</v>
          </cell>
          <cell r="B72">
            <v>45566</v>
          </cell>
          <cell r="C72">
            <v>738.4</v>
          </cell>
          <cell r="E72" t="str">
            <v>2024-00175</v>
          </cell>
          <cell r="F72">
            <v>4.0922999999999998</v>
          </cell>
        </row>
        <row r="73">
          <cell r="A73">
            <v>45597</v>
          </cell>
          <cell r="B73">
            <v>45597</v>
          </cell>
          <cell r="C73">
            <v>1150</v>
          </cell>
          <cell r="E73" t="str">
            <v>2024-00175</v>
          </cell>
          <cell r="F73">
            <v>4.0922999999999998</v>
          </cell>
        </row>
        <row r="74">
          <cell r="A74">
            <v>45627</v>
          </cell>
          <cell r="B74">
            <v>45627</v>
          </cell>
          <cell r="C74">
            <v>4760</v>
          </cell>
          <cell r="E74" t="str">
            <v>2024-00175</v>
          </cell>
          <cell r="F74">
            <v>4.0922999999999998</v>
          </cell>
        </row>
        <row r="75">
          <cell r="A75">
            <v>45658</v>
          </cell>
          <cell r="B75">
            <v>45658</v>
          </cell>
          <cell r="C75">
            <v>6166.3</v>
          </cell>
          <cell r="E75" t="str">
            <v>2024-00175</v>
          </cell>
          <cell r="F75">
            <v>4.0922999999999998</v>
          </cell>
        </row>
        <row r="76">
          <cell r="A76">
            <v>45689</v>
          </cell>
          <cell r="B76">
            <v>45689</v>
          </cell>
          <cell r="C76">
            <v>7003.7</v>
          </cell>
          <cell r="E76" t="str">
            <v>2024-00175</v>
          </cell>
          <cell r="F76">
            <v>4.0922999999999998</v>
          </cell>
        </row>
        <row r="77">
          <cell r="A77">
            <v>45717</v>
          </cell>
          <cell r="B77">
            <v>45717</v>
          </cell>
          <cell r="C77">
            <v>4593.3999999999996</v>
          </cell>
          <cell r="E77" t="str">
            <v>2024-00175</v>
          </cell>
          <cell r="F77">
            <v>4.0922999999999998</v>
          </cell>
        </row>
        <row r="78">
          <cell r="A78">
            <v>45748</v>
          </cell>
          <cell r="B78">
            <v>45748</v>
          </cell>
          <cell r="C78">
            <v>2566.3000000000002</v>
          </cell>
          <cell r="E78" t="str">
            <v>2024-00175</v>
          </cell>
          <cell r="F78">
            <v>4.0922999999999998</v>
          </cell>
        </row>
        <row r="79">
          <cell r="A79">
            <v>45778</v>
          </cell>
          <cell r="B79">
            <v>45778</v>
          </cell>
          <cell r="C79">
            <v>818.2</v>
          </cell>
          <cell r="E79" t="str">
            <v>2024-00175</v>
          </cell>
          <cell r="F79">
            <v>4.0922999999999998</v>
          </cell>
        </row>
        <row r="80">
          <cell r="A80">
            <v>45809</v>
          </cell>
          <cell r="B80">
            <v>45809</v>
          </cell>
          <cell r="C80">
            <v>787.2</v>
          </cell>
          <cell r="E80" t="str">
            <v>2024-00175</v>
          </cell>
          <cell r="F80">
            <v>4.0922999999999998</v>
          </cell>
        </row>
        <row r="81">
          <cell r="A81">
            <v>45839</v>
          </cell>
          <cell r="B81">
            <v>45839</v>
          </cell>
          <cell r="C81">
            <v>1067.9000000000001</v>
          </cell>
          <cell r="E81" t="str">
            <v>2024-00175</v>
          </cell>
          <cell r="F81">
            <v>4.0922999999999998</v>
          </cell>
        </row>
        <row r="82">
          <cell r="A82">
            <v>45870</v>
          </cell>
          <cell r="B82">
            <v>45870</v>
          </cell>
          <cell r="C82">
            <v>2486.8999999999996</v>
          </cell>
          <cell r="E82" t="str">
            <v>2024-00175</v>
          </cell>
          <cell r="F82">
            <v>4.0922999999999998</v>
          </cell>
        </row>
        <row r="83">
          <cell r="A83">
            <v>45901</v>
          </cell>
          <cell r="B83">
            <v>45901</v>
          </cell>
          <cell r="C83">
            <v>1303</v>
          </cell>
          <cell r="E83" t="str">
            <v>2024-00175</v>
          </cell>
          <cell r="F83">
            <v>4.0922999999999998</v>
          </cell>
        </row>
        <row r="84">
          <cell r="A84">
            <v>45931</v>
          </cell>
          <cell r="B84">
            <v>45931</v>
          </cell>
          <cell r="C84">
            <v>571.1</v>
          </cell>
          <cell r="E84" t="str">
            <v>2024-00175</v>
          </cell>
          <cell r="F84">
            <v>4.0922999999999998</v>
          </cell>
        </row>
        <row r="85">
          <cell r="A85">
            <v>45962</v>
          </cell>
          <cell r="B85">
            <v>45962</v>
          </cell>
          <cell r="C85">
            <v>2268.6999999999998</v>
          </cell>
          <cell r="E85" t="str">
            <v>2024-00175</v>
          </cell>
          <cell r="F85">
            <v>4.0922999999999998</v>
          </cell>
        </row>
        <row r="86">
          <cell r="A86">
            <v>45992</v>
          </cell>
          <cell r="B86">
            <v>45992</v>
          </cell>
          <cell r="C86">
            <v>4984.8</v>
          </cell>
          <cell r="E86" t="str">
            <v>2024-00175</v>
          </cell>
          <cell r="F86">
            <v>4.0922999999999998</v>
          </cell>
        </row>
        <row r="87">
          <cell r="A87">
            <v>46023</v>
          </cell>
          <cell r="B87">
            <v>46023</v>
          </cell>
          <cell r="C87">
            <v>0</v>
          </cell>
        </row>
        <row r="88">
          <cell r="A88">
            <v>46054</v>
          </cell>
          <cell r="B88">
            <v>46054</v>
          </cell>
          <cell r="C88">
            <v>0</v>
          </cell>
        </row>
        <row r="89">
          <cell r="A89">
            <v>46082</v>
          </cell>
          <cell r="B89">
            <v>46082</v>
          </cell>
          <cell r="C89">
            <v>0</v>
          </cell>
        </row>
        <row r="90">
          <cell r="A90">
            <v>46113</v>
          </cell>
          <cell r="B90">
            <v>46113</v>
          </cell>
          <cell r="C90">
            <v>0</v>
          </cell>
        </row>
        <row r="91">
          <cell r="A91">
            <v>46143</v>
          </cell>
          <cell r="B91">
            <v>46143</v>
          </cell>
          <cell r="C91">
            <v>0</v>
          </cell>
        </row>
        <row r="92">
          <cell r="A92">
            <v>46174</v>
          </cell>
          <cell r="B92">
            <v>46174</v>
          </cell>
          <cell r="C92">
            <v>0</v>
          </cell>
        </row>
        <row r="93">
          <cell r="A93">
            <v>46204</v>
          </cell>
          <cell r="B93">
            <v>46204</v>
          </cell>
          <cell r="C93">
            <v>0</v>
          </cell>
        </row>
        <row r="94">
          <cell r="A94">
            <v>46235</v>
          </cell>
          <cell r="B94">
            <v>46235</v>
          </cell>
          <cell r="C94">
            <v>0</v>
          </cell>
        </row>
        <row r="95">
          <cell r="A95">
            <v>46266</v>
          </cell>
          <cell r="B95">
            <v>46266</v>
          </cell>
          <cell r="C95">
            <v>0</v>
          </cell>
        </row>
        <row r="96">
          <cell r="A96">
            <v>46296</v>
          </cell>
          <cell r="B96">
            <v>46296</v>
          </cell>
          <cell r="C96">
            <v>0</v>
          </cell>
        </row>
        <row r="97">
          <cell r="A97">
            <v>46327</v>
          </cell>
          <cell r="B97">
            <v>46327</v>
          </cell>
          <cell r="C97">
            <v>0</v>
          </cell>
        </row>
        <row r="98">
          <cell r="A98">
            <v>46357</v>
          </cell>
          <cell r="B98">
            <v>46357</v>
          </cell>
          <cell r="C98">
            <v>0</v>
          </cell>
        </row>
        <row r="99">
          <cell r="A99">
            <v>46388</v>
          </cell>
          <cell r="B99">
            <v>46388</v>
          </cell>
          <cell r="C99">
            <v>0</v>
          </cell>
        </row>
        <row r="100">
          <cell r="A100">
            <v>46419</v>
          </cell>
          <cell r="B100">
            <v>46419</v>
          </cell>
          <cell r="C100">
            <v>0</v>
          </cell>
        </row>
        <row r="101">
          <cell r="A101">
            <v>46447</v>
          </cell>
          <cell r="B101">
            <v>46447</v>
          </cell>
          <cell r="C101">
            <v>0</v>
          </cell>
        </row>
        <row r="102">
          <cell r="A102">
            <v>46478</v>
          </cell>
          <cell r="B102">
            <v>46478</v>
          </cell>
          <cell r="C102">
            <v>0</v>
          </cell>
        </row>
        <row r="103">
          <cell r="A103">
            <v>46508</v>
          </cell>
          <cell r="B103">
            <v>46508</v>
          </cell>
          <cell r="C103">
            <v>0</v>
          </cell>
        </row>
        <row r="104">
          <cell r="A104">
            <v>46539</v>
          </cell>
          <cell r="B104">
            <v>46539</v>
          </cell>
          <cell r="C104">
            <v>0</v>
          </cell>
        </row>
        <row r="105">
          <cell r="A105">
            <v>46569</v>
          </cell>
          <cell r="B105">
            <v>46569</v>
          </cell>
          <cell r="C105">
            <v>0</v>
          </cell>
        </row>
        <row r="106">
          <cell r="A106">
            <v>46600</v>
          </cell>
          <cell r="B106">
            <v>46600</v>
          </cell>
          <cell r="C106">
            <v>0</v>
          </cell>
        </row>
        <row r="107">
          <cell r="A107">
            <v>46631</v>
          </cell>
          <cell r="B107">
            <v>46631</v>
          </cell>
          <cell r="C107">
            <v>0</v>
          </cell>
        </row>
        <row r="108">
          <cell r="A108">
            <v>46661</v>
          </cell>
          <cell r="B108">
            <v>46661</v>
          </cell>
          <cell r="C108">
            <v>0</v>
          </cell>
        </row>
        <row r="109">
          <cell r="A109">
            <v>46692</v>
          </cell>
          <cell r="B109">
            <v>46692</v>
          </cell>
          <cell r="C109">
            <v>0</v>
          </cell>
        </row>
        <row r="110">
          <cell r="A110">
            <v>46722</v>
          </cell>
          <cell r="B110">
            <v>46722</v>
          </cell>
          <cell r="C110">
            <v>0</v>
          </cell>
        </row>
        <row r="111">
          <cell r="A111">
            <v>46753</v>
          </cell>
          <cell r="B111">
            <v>46753</v>
          </cell>
          <cell r="C111">
            <v>0</v>
          </cell>
        </row>
        <row r="112">
          <cell r="A112">
            <v>46784</v>
          </cell>
          <cell r="B112">
            <v>46784</v>
          </cell>
          <cell r="C112">
            <v>0</v>
          </cell>
        </row>
        <row r="113">
          <cell r="A113">
            <v>46813</v>
          </cell>
          <cell r="B113">
            <v>46813</v>
          </cell>
          <cell r="C113">
            <v>0</v>
          </cell>
        </row>
        <row r="114">
          <cell r="A114">
            <v>46844</v>
          </cell>
          <cell r="B114">
            <v>46844</v>
          </cell>
          <cell r="C114">
            <v>0</v>
          </cell>
        </row>
        <row r="115">
          <cell r="A115">
            <v>46874</v>
          </cell>
          <cell r="B115">
            <v>46874</v>
          </cell>
          <cell r="C115">
            <v>0</v>
          </cell>
        </row>
        <row r="116">
          <cell r="A116">
            <v>46905</v>
          </cell>
          <cell r="B116">
            <v>46905</v>
          </cell>
          <cell r="C116">
            <v>0</v>
          </cell>
        </row>
        <row r="117">
          <cell r="A117">
            <v>46935</v>
          </cell>
          <cell r="B117">
            <v>46935</v>
          </cell>
          <cell r="C117">
            <v>0</v>
          </cell>
        </row>
        <row r="118">
          <cell r="A118">
            <v>46966</v>
          </cell>
          <cell r="B118">
            <v>46966</v>
          </cell>
          <cell r="C118">
            <v>0</v>
          </cell>
        </row>
        <row r="119">
          <cell r="A119">
            <v>46997</v>
          </cell>
          <cell r="B119">
            <v>46997</v>
          </cell>
          <cell r="C119">
            <v>0</v>
          </cell>
        </row>
        <row r="120">
          <cell r="A120">
            <v>47027</v>
          </cell>
          <cell r="B120">
            <v>47027</v>
          </cell>
          <cell r="C120">
            <v>0</v>
          </cell>
        </row>
        <row r="121">
          <cell r="A121">
            <v>47058</v>
          </cell>
          <cell r="B121">
            <v>47058</v>
          </cell>
          <cell r="C121">
            <v>0</v>
          </cell>
        </row>
        <row r="122">
          <cell r="A122">
            <v>47088</v>
          </cell>
          <cell r="B122">
            <v>47088</v>
          </cell>
          <cell r="C122">
            <v>0</v>
          </cell>
        </row>
        <row r="123">
          <cell r="A123">
            <v>47119</v>
          </cell>
          <cell r="B123">
            <v>47119</v>
          </cell>
          <cell r="C123">
            <v>0</v>
          </cell>
        </row>
        <row r="124">
          <cell r="A124">
            <v>47150</v>
          </cell>
          <cell r="B124">
            <v>47150</v>
          </cell>
          <cell r="C124">
            <v>0</v>
          </cell>
        </row>
        <row r="125">
          <cell r="A125">
            <v>47178</v>
          </cell>
          <cell r="B125">
            <v>47178</v>
          </cell>
          <cell r="C125">
            <v>0</v>
          </cell>
        </row>
        <row r="126">
          <cell r="A126">
            <v>47209</v>
          </cell>
          <cell r="B126">
            <v>47209</v>
          </cell>
          <cell r="C126">
            <v>0</v>
          </cell>
        </row>
        <row r="127">
          <cell r="A127">
            <v>47239</v>
          </cell>
          <cell r="B127">
            <v>47239</v>
          </cell>
          <cell r="C127">
            <v>0</v>
          </cell>
        </row>
        <row r="128">
          <cell r="A128">
            <v>47270</v>
          </cell>
          <cell r="B128">
            <v>47270</v>
          </cell>
          <cell r="C128">
            <v>0</v>
          </cell>
        </row>
        <row r="129">
          <cell r="A129">
            <v>47300</v>
          </cell>
          <cell r="B129">
            <v>47300</v>
          </cell>
          <cell r="C129">
            <v>0</v>
          </cell>
        </row>
        <row r="130">
          <cell r="A130">
            <v>47331</v>
          </cell>
          <cell r="B130">
            <v>47331</v>
          </cell>
          <cell r="C130">
            <v>0</v>
          </cell>
        </row>
        <row r="131">
          <cell r="A131">
            <v>47362</v>
          </cell>
          <cell r="B131">
            <v>47362</v>
          </cell>
          <cell r="C131">
            <v>0</v>
          </cell>
        </row>
        <row r="132">
          <cell r="A132">
            <v>47392</v>
          </cell>
          <cell r="B132">
            <v>47392</v>
          </cell>
          <cell r="C132">
            <v>0</v>
          </cell>
        </row>
        <row r="133">
          <cell r="A133">
            <v>47423</v>
          </cell>
          <cell r="B133">
            <v>47423</v>
          </cell>
          <cell r="C133">
            <v>0</v>
          </cell>
        </row>
        <row r="134">
          <cell r="A134">
            <v>47453</v>
          </cell>
          <cell r="B134">
            <v>47453</v>
          </cell>
          <cell r="C134">
            <v>0</v>
          </cell>
        </row>
        <row r="135">
          <cell r="A135">
            <v>47484</v>
          </cell>
          <cell r="B135">
            <v>47484</v>
          </cell>
          <cell r="C135">
            <v>0</v>
          </cell>
        </row>
        <row r="136">
          <cell r="A136">
            <v>47515</v>
          </cell>
          <cell r="B136">
            <v>47515</v>
          </cell>
          <cell r="C136">
            <v>0</v>
          </cell>
        </row>
        <row r="137">
          <cell r="A137">
            <v>47543</v>
          </cell>
          <cell r="B137">
            <v>47543</v>
          </cell>
          <cell r="C137">
            <v>0</v>
          </cell>
        </row>
        <row r="138">
          <cell r="A138">
            <v>47574</v>
          </cell>
          <cell r="B138">
            <v>47574</v>
          </cell>
          <cell r="C138">
            <v>0</v>
          </cell>
        </row>
        <row r="139">
          <cell r="A139">
            <v>47604</v>
          </cell>
          <cell r="B139">
            <v>47604</v>
          </cell>
          <cell r="C139">
            <v>0</v>
          </cell>
        </row>
        <row r="140">
          <cell r="A140">
            <v>47635</v>
          </cell>
          <cell r="B140">
            <v>47635</v>
          </cell>
          <cell r="C140">
            <v>0</v>
          </cell>
        </row>
        <row r="141">
          <cell r="A141">
            <v>47665</v>
          </cell>
          <cell r="B141">
            <v>47665</v>
          </cell>
          <cell r="C141">
            <v>0</v>
          </cell>
        </row>
        <row r="142">
          <cell r="A142">
            <v>47696</v>
          </cell>
          <cell r="B142">
            <v>47696</v>
          </cell>
          <cell r="C142">
            <v>0</v>
          </cell>
        </row>
        <row r="143">
          <cell r="A143">
            <v>47727</v>
          </cell>
          <cell r="B143">
            <v>47727</v>
          </cell>
          <cell r="C143">
            <v>0</v>
          </cell>
        </row>
        <row r="144">
          <cell r="A144">
            <v>47757</v>
          </cell>
          <cell r="B144">
            <v>47757</v>
          </cell>
          <cell r="C144">
            <v>0</v>
          </cell>
        </row>
        <row r="145">
          <cell r="A145">
            <v>47788</v>
          </cell>
          <cell r="B145">
            <v>47788</v>
          </cell>
          <cell r="C145">
            <v>0</v>
          </cell>
        </row>
        <row r="146">
          <cell r="A146">
            <v>47818</v>
          </cell>
          <cell r="B146">
            <v>47818</v>
          </cell>
          <cell r="C146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55A6-9EBB-43AF-800B-6CD36734C9AE}">
  <dimension ref="A1:I32"/>
  <sheetViews>
    <sheetView tabSelected="1" zoomScale="115" zoomScaleNormal="115" workbookViewId="0">
      <selection activeCell="A32" sqref="A32"/>
    </sheetView>
  </sheetViews>
  <sheetFormatPr defaultRowHeight="15"/>
  <cols>
    <col min="1" max="1" width="11.28515625" style="26" customWidth="1"/>
    <col min="2" max="2" width="10.140625" style="26" customWidth="1"/>
    <col min="3" max="5" width="9.140625" style="26"/>
    <col min="6" max="6" width="11" style="26" customWidth="1"/>
    <col min="7" max="256" width="9.140625" style="26"/>
    <col min="257" max="257" width="11.28515625" style="26" customWidth="1"/>
    <col min="258" max="258" width="10.140625" style="26" customWidth="1"/>
    <col min="259" max="261" width="9.140625" style="26"/>
    <col min="262" max="262" width="11" style="26" customWidth="1"/>
    <col min="263" max="512" width="9.140625" style="26"/>
    <col min="513" max="513" width="11.28515625" style="26" customWidth="1"/>
    <col min="514" max="514" width="10.140625" style="26" customWidth="1"/>
    <col min="515" max="517" width="9.140625" style="26"/>
    <col min="518" max="518" width="11" style="26" customWidth="1"/>
    <col min="519" max="768" width="9.140625" style="26"/>
    <col min="769" max="769" width="11.28515625" style="26" customWidth="1"/>
    <col min="770" max="770" width="10.140625" style="26" customWidth="1"/>
    <col min="771" max="773" width="9.140625" style="26"/>
    <col min="774" max="774" width="11" style="26" customWidth="1"/>
    <col min="775" max="1024" width="9.140625" style="26"/>
    <col min="1025" max="1025" width="11.28515625" style="26" customWidth="1"/>
    <col min="1026" max="1026" width="10.140625" style="26" customWidth="1"/>
    <col min="1027" max="1029" width="9.140625" style="26"/>
    <col min="1030" max="1030" width="11" style="26" customWidth="1"/>
    <col min="1031" max="1280" width="9.140625" style="26"/>
    <col min="1281" max="1281" width="11.28515625" style="26" customWidth="1"/>
    <col min="1282" max="1282" width="10.140625" style="26" customWidth="1"/>
    <col min="1283" max="1285" width="9.140625" style="26"/>
    <col min="1286" max="1286" width="11" style="26" customWidth="1"/>
    <col min="1287" max="1536" width="9.140625" style="26"/>
    <col min="1537" max="1537" width="11.28515625" style="26" customWidth="1"/>
    <col min="1538" max="1538" width="10.140625" style="26" customWidth="1"/>
    <col min="1539" max="1541" width="9.140625" style="26"/>
    <col min="1542" max="1542" width="11" style="26" customWidth="1"/>
    <col min="1543" max="1792" width="9.140625" style="26"/>
    <col min="1793" max="1793" width="11.28515625" style="26" customWidth="1"/>
    <col min="1794" max="1794" width="10.140625" style="26" customWidth="1"/>
    <col min="1795" max="1797" width="9.140625" style="26"/>
    <col min="1798" max="1798" width="11" style="26" customWidth="1"/>
    <col min="1799" max="2048" width="9.140625" style="26"/>
    <col min="2049" max="2049" width="11.28515625" style="26" customWidth="1"/>
    <col min="2050" max="2050" width="10.140625" style="26" customWidth="1"/>
    <col min="2051" max="2053" width="9.140625" style="26"/>
    <col min="2054" max="2054" width="11" style="26" customWidth="1"/>
    <col min="2055" max="2304" width="9.140625" style="26"/>
    <col min="2305" max="2305" width="11.28515625" style="26" customWidth="1"/>
    <col min="2306" max="2306" width="10.140625" style="26" customWidth="1"/>
    <col min="2307" max="2309" width="9.140625" style="26"/>
    <col min="2310" max="2310" width="11" style="26" customWidth="1"/>
    <col min="2311" max="2560" width="9.140625" style="26"/>
    <col min="2561" max="2561" width="11.28515625" style="26" customWidth="1"/>
    <col min="2562" max="2562" width="10.140625" style="26" customWidth="1"/>
    <col min="2563" max="2565" width="9.140625" style="26"/>
    <col min="2566" max="2566" width="11" style="26" customWidth="1"/>
    <col min="2567" max="2816" width="9.140625" style="26"/>
    <col min="2817" max="2817" width="11.28515625" style="26" customWidth="1"/>
    <col min="2818" max="2818" width="10.140625" style="26" customWidth="1"/>
    <col min="2819" max="2821" width="9.140625" style="26"/>
    <col min="2822" max="2822" width="11" style="26" customWidth="1"/>
    <col min="2823" max="3072" width="9.140625" style="26"/>
    <col min="3073" max="3073" width="11.28515625" style="26" customWidth="1"/>
    <col min="3074" max="3074" width="10.140625" style="26" customWidth="1"/>
    <col min="3075" max="3077" width="9.140625" style="26"/>
    <col min="3078" max="3078" width="11" style="26" customWidth="1"/>
    <col min="3079" max="3328" width="9.140625" style="26"/>
    <col min="3329" max="3329" width="11.28515625" style="26" customWidth="1"/>
    <col min="3330" max="3330" width="10.140625" style="26" customWidth="1"/>
    <col min="3331" max="3333" width="9.140625" style="26"/>
    <col min="3334" max="3334" width="11" style="26" customWidth="1"/>
    <col min="3335" max="3584" width="9.140625" style="26"/>
    <col min="3585" max="3585" width="11.28515625" style="26" customWidth="1"/>
    <col min="3586" max="3586" width="10.140625" style="26" customWidth="1"/>
    <col min="3587" max="3589" width="9.140625" style="26"/>
    <col min="3590" max="3590" width="11" style="26" customWidth="1"/>
    <col min="3591" max="3840" width="9.140625" style="26"/>
    <col min="3841" max="3841" width="11.28515625" style="26" customWidth="1"/>
    <col min="3842" max="3842" width="10.140625" style="26" customWidth="1"/>
    <col min="3843" max="3845" width="9.140625" style="26"/>
    <col min="3846" max="3846" width="11" style="26" customWidth="1"/>
    <col min="3847" max="4096" width="9.140625" style="26"/>
    <col min="4097" max="4097" width="11.28515625" style="26" customWidth="1"/>
    <col min="4098" max="4098" width="10.140625" style="26" customWidth="1"/>
    <col min="4099" max="4101" width="9.140625" style="26"/>
    <col min="4102" max="4102" width="11" style="26" customWidth="1"/>
    <col min="4103" max="4352" width="9.140625" style="26"/>
    <col min="4353" max="4353" width="11.28515625" style="26" customWidth="1"/>
    <col min="4354" max="4354" width="10.140625" style="26" customWidth="1"/>
    <col min="4355" max="4357" width="9.140625" style="26"/>
    <col min="4358" max="4358" width="11" style="26" customWidth="1"/>
    <col min="4359" max="4608" width="9.140625" style="26"/>
    <col min="4609" max="4609" width="11.28515625" style="26" customWidth="1"/>
    <col min="4610" max="4610" width="10.140625" style="26" customWidth="1"/>
    <col min="4611" max="4613" width="9.140625" style="26"/>
    <col min="4614" max="4614" width="11" style="26" customWidth="1"/>
    <col min="4615" max="4864" width="9.140625" style="26"/>
    <col min="4865" max="4865" width="11.28515625" style="26" customWidth="1"/>
    <col min="4866" max="4866" width="10.140625" style="26" customWidth="1"/>
    <col min="4867" max="4869" width="9.140625" style="26"/>
    <col min="4870" max="4870" width="11" style="26" customWidth="1"/>
    <col min="4871" max="5120" width="9.140625" style="26"/>
    <col min="5121" max="5121" width="11.28515625" style="26" customWidth="1"/>
    <col min="5122" max="5122" width="10.140625" style="26" customWidth="1"/>
    <col min="5123" max="5125" width="9.140625" style="26"/>
    <col min="5126" max="5126" width="11" style="26" customWidth="1"/>
    <col min="5127" max="5376" width="9.140625" style="26"/>
    <col min="5377" max="5377" width="11.28515625" style="26" customWidth="1"/>
    <col min="5378" max="5378" width="10.140625" style="26" customWidth="1"/>
    <col min="5379" max="5381" width="9.140625" style="26"/>
    <col min="5382" max="5382" width="11" style="26" customWidth="1"/>
    <col min="5383" max="5632" width="9.140625" style="26"/>
    <col min="5633" max="5633" width="11.28515625" style="26" customWidth="1"/>
    <col min="5634" max="5634" width="10.140625" style="26" customWidth="1"/>
    <col min="5635" max="5637" width="9.140625" style="26"/>
    <col min="5638" max="5638" width="11" style="26" customWidth="1"/>
    <col min="5639" max="5888" width="9.140625" style="26"/>
    <col min="5889" max="5889" width="11.28515625" style="26" customWidth="1"/>
    <col min="5890" max="5890" width="10.140625" style="26" customWidth="1"/>
    <col min="5891" max="5893" width="9.140625" style="26"/>
    <col min="5894" max="5894" width="11" style="26" customWidth="1"/>
    <col min="5895" max="6144" width="9.140625" style="26"/>
    <col min="6145" max="6145" width="11.28515625" style="26" customWidth="1"/>
    <col min="6146" max="6146" width="10.140625" style="26" customWidth="1"/>
    <col min="6147" max="6149" width="9.140625" style="26"/>
    <col min="6150" max="6150" width="11" style="26" customWidth="1"/>
    <col min="6151" max="6400" width="9.140625" style="26"/>
    <col min="6401" max="6401" width="11.28515625" style="26" customWidth="1"/>
    <col min="6402" max="6402" width="10.140625" style="26" customWidth="1"/>
    <col min="6403" max="6405" width="9.140625" style="26"/>
    <col min="6406" max="6406" width="11" style="26" customWidth="1"/>
    <col min="6407" max="6656" width="9.140625" style="26"/>
    <col min="6657" max="6657" width="11.28515625" style="26" customWidth="1"/>
    <col min="6658" max="6658" width="10.140625" style="26" customWidth="1"/>
    <col min="6659" max="6661" width="9.140625" style="26"/>
    <col min="6662" max="6662" width="11" style="26" customWidth="1"/>
    <col min="6663" max="6912" width="9.140625" style="26"/>
    <col min="6913" max="6913" width="11.28515625" style="26" customWidth="1"/>
    <col min="6914" max="6914" width="10.140625" style="26" customWidth="1"/>
    <col min="6915" max="6917" width="9.140625" style="26"/>
    <col min="6918" max="6918" width="11" style="26" customWidth="1"/>
    <col min="6919" max="7168" width="9.140625" style="26"/>
    <col min="7169" max="7169" width="11.28515625" style="26" customWidth="1"/>
    <col min="7170" max="7170" width="10.140625" style="26" customWidth="1"/>
    <col min="7171" max="7173" width="9.140625" style="26"/>
    <col min="7174" max="7174" width="11" style="26" customWidth="1"/>
    <col min="7175" max="7424" width="9.140625" style="26"/>
    <col min="7425" max="7425" width="11.28515625" style="26" customWidth="1"/>
    <col min="7426" max="7426" width="10.140625" style="26" customWidth="1"/>
    <col min="7427" max="7429" width="9.140625" style="26"/>
    <col min="7430" max="7430" width="11" style="26" customWidth="1"/>
    <col min="7431" max="7680" width="9.140625" style="26"/>
    <col min="7681" max="7681" width="11.28515625" style="26" customWidth="1"/>
    <col min="7682" max="7682" width="10.140625" style="26" customWidth="1"/>
    <col min="7683" max="7685" width="9.140625" style="26"/>
    <col min="7686" max="7686" width="11" style="26" customWidth="1"/>
    <col min="7687" max="7936" width="9.140625" style="26"/>
    <col min="7937" max="7937" width="11.28515625" style="26" customWidth="1"/>
    <col min="7938" max="7938" width="10.140625" style="26" customWidth="1"/>
    <col min="7939" max="7941" width="9.140625" style="26"/>
    <col min="7942" max="7942" width="11" style="26" customWidth="1"/>
    <col min="7943" max="8192" width="9.140625" style="26"/>
    <col min="8193" max="8193" width="11.28515625" style="26" customWidth="1"/>
    <col min="8194" max="8194" width="10.140625" style="26" customWidth="1"/>
    <col min="8195" max="8197" width="9.140625" style="26"/>
    <col min="8198" max="8198" width="11" style="26" customWidth="1"/>
    <col min="8199" max="8448" width="9.140625" style="26"/>
    <col min="8449" max="8449" width="11.28515625" style="26" customWidth="1"/>
    <col min="8450" max="8450" width="10.140625" style="26" customWidth="1"/>
    <col min="8451" max="8453" width="9.140625" style="26"/>
    <col min="8454" max="8454" width="11" style="26" customWidth="1"/>
    <col min="8455" max="8704" width="9.140625" style="26"/>
    <col min="8705" max="8705" width="11.28515625" style="26" customWidth="1"/>
    <col min="8706" max="8706" width="10.140625" style="26" customWidth="1"/>
    <col min="8707" max="8709" width="9.140625" style="26"/>
    <col min="8710" max="8710" width="11" style="26" customWidth="1"/>
    <col min="8711" max="8960" width="9.140625" style="26"/>
    <col min="8961" max="8961" width="11.28515625" style="26" customWidth="1"/>
    <col min="8962" max="8962" width="10.140625" style="26" customWidth="1"/>
    <col min="8963" max="8965" width="9.140625" style="26"/>
    <col min="8966" max="8966" width="11" style="26" customWidth="1"/>
    <col min="8967" max="9216" width="9.140625" style="26"/>
    <col min="9217" max="9217" width="11.28515625" style="26" customWidth="1"/>
    <col min="9218" max="9218" width="10.140625" style="26" customWidth="1"/>
    <col min="9219" max="9221" width="9.140625" style="26"/>
    <col min="9222" max="9222" width="11" style="26" customWidth="1"/>
    <col min="9223" max="9472" width="9.140625" style="26"/>
    <col min="9473" max="9473" width="11.28515625" style="26" customWidth="1"/>
    <col min="9474" max="9474" width="10.140625" style="26" customWidth="1"/>
    <col min="9475" max="9477" width="9.140625" style="26"/>
    <col min="9478" max="9478" width="11" style="26" customWidth="1"/>
    <col min="9479" max="9728" width="9.140625" style="26"/>
    <col min="9729" max="9729" width="11.28515625" style="26" customWidth="1"/>
    <col min="9730" max="9730" width="10.140625" style="26" customWidth="1"/>
    <col min="9731" max="9733" width="9.140625" style="26"/>
    <col min="9734" max="9734" width="11" style="26" customWidth="1"/>
    <col min="9735" max="9984" width="9.140625" style="26"/>
    <col min="9985" max="9985" width="11.28515625" style="26" customWidth="1"/>
    <col min="9986" max="9986" width="10.140625" style="26" customWidth="1"/>
    <col min="9987" max="9989" width="9.140625" style="26"/>
    <col min="9990" max="9990" width="11" style="26" customWidth="1"/>
    <col min="9991" max="10240" width="9.140625" style="26"/>
    <col min="10241" max="10241" width="11.28515625" style="26" customWidth="1"/>
    <col min="10242" max="10242" width="10.140625" style="26" customWidth="1"/>
    <col min="10243" max="10245" width="9.140625" style="26"/>
    <col min="10246" max="10246" width="11" style="26" customWidth="1"/>
    <col min="10247" max="10496" width="9.140625" style="26"/>
    <col min="10497" max="10497" width="11.28515625" style="26" customWidth="1"/>
    <col min="10498" max="10498" width="10.140625" style="26" customWidth="1"/>
    <col min="10499" max="10501" width="9.140625" style="26"/>
    <col min="10502" max="10502" width="11" style="26" customWidth="1"/>
    <col min="10503" max="10752" width="9.140625" style="26"/>
    <col min="10753" max="10753" width="11.28515625" style="26" customWidth="1"/>
    <col min="10754" max="10754" width="10.140625" style="26" customWidth="1"/>
    <col min="10755" max="10757" width="9.140625" style="26"/>
    <col min="10758" max="10758" width="11" style="26" customWidth="1"/>
    <col min="10759" max="11008" width="9.140625" style="26"/>
    <col min="11009" max="11009" width="11.28515625" style="26" customWidth="1"/>
    <col min="11010" max="11010" width="10.140625" style="26" customWidth="1"/>
    <col min="11011" max="11013" width="9.140625" style="26"/>
    <col min="11014" max="11014" width="11" style="26" customWidth="1"/>
    <col min="11015" max="11264" width="9.140625" style="26"/>
    <col min="11265" max="11265" width="11.28515625" style="26" customWidth="1"/>
    <col min="11266" max="11266" width="10.140625" style="26" customWidth="1"/>
    <col min="11267" max="11269" width="9.140625" style="26"/>
    <col min="11270" max="11270" width="11" style="26" customWidth="1"/>
    <col min="11271" max="11520" width="9.140625" style="26"/>
    <col min="11521" max="11521" width="11.28515625" style="26" customWidth="1"/>
    <col min="11522" max="11522" width="10.140625" style="26" customWidth="1"/>
    <col min="11523" max="11525" width="9.140625" style="26"/>
    <col min="11526" max="11526" width="11" style="26" customWidth="1"/>
    <col min="11527" max="11776" width="9.140625" style="26"/>
    <col min="11777" max="11777" width="11.28515625" style="26" customWidth="1"/>
    <col min="11778" max="11778" width="10.140625" style="26" customWidth="1"/>
    <col min="11779" max="11781" width="9.140625" style="26"/>
    <col min="11782" max="11782" width="11" style="26" customWidth="1"/>
    <col min="11783" max="12032" width="9.140625" style="26"/>
    <col min="12033" max="12033" width="11.28515625" style="26" customWidth="1"/>
    <col min="12034" max="12034" width="10.140625" style="26" customWidth="1"/>
    <col min="12035" max="12037" width="9.140625" style="26"/>
    <col min="12038" max="12038" width="11" style="26" customWidth="1"/>
    <col min="12039" max="12288" width="9.140625" style="26"/>
    <col min="12289" max="12289" width="11.28515625" style="26" customWidth="1"/>
    <col min="12290" max="12290" width="10.140625" style="26" customWidth="1"/>
    <col min="12291" max="12293" width="9.140625" style="26"/>
    <col min="12294" max="12294" width="11" style="26" customWidth="1"/>
    <col min="12295" max="12544" width="9.140625" style="26"/>
    <col min="12545" max="12545" width="11.28515625" style="26" customWidth="1"/>
    <col min="12546" max="12546" width="10.140625" style="26" customWidth="1"/>
    <col min="12547" max="12549" width="9.140625" style="26"/>
    <col min="12550" max="12550" width="11" style="26" customWidth="1"/>
    <col min="12551" max="12800" width="9.140625" style="26"/>
    <col min="12801" max="12801" width="11.28515625" style="26" customWidth="1"/>
    <col min="12802" max="12802" width="10.140625" style="26" customWidth="1"/>
    <col min="12803" max="12805" width="9.140625" style="26"/>
    <col min="12806" max="12806" width="11" style="26" customWidth="1"/>
    <col min="12807" max="13056" width="9.140625" style="26"/>
    <col min="13057" max="13057" width="11.28515625" style="26" customWidth="1"/>
    <col min="13058" max="13058" width="10.140625" style="26" customWidth="1"/>
    <col min="13059" max="13061" width="9.140625" style="26"/>
    <col min="13062" max="13062" width="11" style="26" customWidth="1"/>
    <col min="13063" max="13312" width="9.140625" style="26"/>
    <col min="13313" max="13313" width="11.28515625" style="26" customWidth="1"/>
    <col min="13314" max="13314" width="10.140625" style="26" customWidth="1"/>
    <col min="13315" max="13317" width="9.140625" style="26"/>
    <col min="13318" max="13318" width="11" style="26" customWidth="1"/>
    <col min="13319" max="13568" width="9.140625" style="26"/>
    <col min="13569" max="13569" width="11.28515625" style="26" customWidth="1"/>
    <col min="13570" max="13570" width="10.140625" style="26" customWidth="1"/>
    <col min="13571" max="13573" width="9.140625" style="26"/>
    <col min="13574" max="13574" width="11" style="26" customWidth="1"/>
    <col min="13575" max="13824" width="9.140625" style="26"/>
    <col min="13825" max="13825" width="11.28515625" style="26" customWidth="1"/>
    <col min="13826" max="13826" width="10.140625" style="26" customWidth="1"/>
    <col min="13827" max="13829" width="9.140625" style="26"/>
    <col min="13830" max="13830" width="11" style="26" customWidth="1"/>
    <col min="13831" max="14080" width="9.140625" style="26"/>
    <col min="14081" max="14081" width="11.28515625" style="26" customWidth="1"/>
    <col min="14082" max="14082" width="10.140625" style="26" customWidth="1"/>
    <col min="14083" max="14085" width="9.140625" style="26"/>
    <col min="14086" max="14086" width="11" style="26" customWidth="1"/>
    <col min="14087" max="14336" width="9.140625" style="26"/>
    <col min="14337" max="14337" width="11.28515625" style="26" customWidth="1"/>
    <col min="14338" max="14338" width="10.140625" style="26" customWidth="1"/>
    <col min="14339" max="14341" width="9.140625" style="26"/>
    <col min="14342" max="14342" width="11" style="26" customWidth="1"/>
    <col min="14343" max="14592" width="9.140625" style="26"/>
    <col min="14593" max="14593" width="11.28515625" style="26" customWidth="1"/>
    <col min="14594" max="14594" width="10.140625" style="26" customWidth="1"/>
    <col min="14595" max="14597" width="9.140625" style="26"/>
    <col min="14598" max="14598" width="11" style="26" customWidth="1"/>
    <col min="14599" max="14848" width="9.140625" style="26"/>
    <col min="14849" max="14849" width="11.28515625" style="26" customWidth="1"/>
    <col min="14850" max="14850" width="10.140625" style="26" customWidth="1"/>
    <col min="14851" max="14853" width="9.140625" style="26"/>
    <col min="14854" max="14854" width="11" style="26" customWidth="1"/>
    <col min="14855" max="15104" width="9.140625" style="26"/>
    <col min="15105" max="15105" width="11.28515625" style="26" customWidth="1"/>
    <col min="15106" max="15106" width="10.140625" style="26" customWidth="1"/>
    <col min="15107" max="15109" width="9.140625" style="26"/>
    <col min="15110" max="15110" width="11" style="26" customWidth="1"/>
    <col min="15111" max="15360" width="9.140625" style="26"/>
    <col min="15361" max="15361" width="11.28515625" style="26" customWidth="1"/>
    <col min="15362" max="15362" width="10.140625" style="26" customWidth="1"/>
    <col min="15363" max="15365" width="9.140625" style="26"/>
    <col min="15366" max="15366" width="11" style="26" customWidth="1"/>
    <col min="15367" max="15616" width="9.140625" style="26"/>
    <col min="15617" max="15617" width="11.28515625" style="26" customWidth="1"/>
    <col min="15618" max="15618" width="10.140625" style="26" customWidth="1"/>
    <col min="15619" max="15621" width="9.140625" style="26"/>
    <col min="15622" max="15622" width="11" style="26" customWidth="1"/>
    <col min="15623" max="15872" width="9.140625" style="26"/>
    <col min="15873" max="15873" width="11.28515625" style="26" customWidth="1"/>
    <col min="15874" max="15874" width="10.140625" style="26" customWidth="1"/>
    <col min="15875" max="15877" width="9.140625" style="26"/>
    <col min="15878" max="15878" width="11" style="26" customWidth="1"/>
    <col min="15879" max="16128" width="9.140625" style="26"/>
    <col min="16129" max="16129" width="11.28515625" style="26" customWidth="1"/>
    <col min="16130" max="16130" width="10.140625" style="26" customWidth="1"/>
    <col min="16131" max="16133" width="9.140625" style="26"/>
    <col min="16134" max="16134" width="11" style="26" customWidth="1"/>
    <col min="16135" max="16384" width="9.140625" style="26"/>
  </cols>
  <sheetData>
    <row r="1" spans="1:9" ht="16.5">
      <c r="A1" s="25"/>
      <c r="B1" s="25"/>
      <c r="C1" s="25"/>
      <c r="D1" s="25"/>
      <c r="E1" s="25"/>
      <c r="F1" s="25"/>
      <c r="G1" s="25"/>
      <c r="H1" s="25"/>
      <c r="I1" s="25"/>
    </row>
    <row r="2" spans="1:9" ht="16.5">
      <c r="A2" s="25"/>
      <c r="B2" s="25"/>
      <c r="C2" s="25"/>
      <c r="D2" s="25"/>
      <c r="E2" s="25"/>
      <c r="F2" s="25"/>
      <c r="G2" s="25"/>
      <c r="H2" s="25"/>
      <c r="I2" s="25"/>
    </row>
    <row r="3" spans="1:9" ht="16.5">
      <c r="A3" s="25"/>
      <c r="B3" s="25"/>
      <c r="C3" s="25"/>
      <c r="D3" s="25"/>
      <c r="E3" s="25"/>
      <c r="F3" s="25"/>
      <c r="G3" s="25"/>
      <c r="H3" s="27"/>
      <c r="I3" s="25"/>
    </row>
    <row r="4" spans="1:9" ht="16.5">
      <c r="A4" s="25"/>
      <c r="B4" s="25"/>
      <c r="C4" s="25"/>
      <c r="D4" s="25"/>
      <c r="E4" s="25"/>
      <c r="F4" s="25"/>
      <c r="G4" s="25"/>
      <c r="H4" s="27" t="s">
        <v>72</v>
      </c>
      <c r="I4" s="25"/>
    </row>
    <row r="5" spans="1:9" ht="16.5">
      <c r="A5" s="25"/>
      <c r="B5" s="25"/>
      <c r="C5" s="25"/>
      <c r="D5" s="25"/>
      <c r="E5" s="25"/>
      <c r="F5" s="25"/>
      <c r="G5" s="25"/>
      <c r="H5" s="25"/>
      <c r="I5" s="25"/>
    </row>
    <row r="6" spans="1:9" ht="16.5">
      <c r="A6" s="25"/>
      <c r="B6" s="25"/>
      <c r="C6" s="25"/>
      <c r="D6" s="25"/>
      <c r="E6" s="25"/>
      <c r="F6" s="25"/>
      <c r="G6" s="25"/>
      <c r="H6" s="25"/>
      <c r="I6" s="25"/>
    </row>
    <row r="7" spans="1:9" ht="16.5">
      <c r="A7" s="25"/>
      <c r="B7" s="25"/>
      <c r="C7" s="312" t="s">
        <v>154</v>
      </c>
      <c r="D7" s="312"/>
      <c r="E7" s="312"/>
      <c r="F7" s="312"/>
      <c r="G7" s="312"/>
      <c r="H7" s="25"/>
      <c r="I7" s="25"/>
    </row>
    <row r="8" spans="1:9" ht="16.5">
      <c r="A8" s="25"/>
      <c r="B8" s="25"/>
      <c r="C8" s="25"/>
      <c r="D8" s="25"/>
      <c r="E8" s="25"/>
      <c r="F8" s="25"/>
      <c r="G8" s="25"/>
      <c r="H8" s="25"/>
      <c r="I8" s="25"/>
    </row>
    <row r="9" spans="1:9" ht="16.5">
      <c r="A9" s="25"/>
      <c r="B9" s="25"/>
      <c r="C9" s="25"/>
      <c r="D9" s="25"/>
      <c r="E9" s="25"/>
      <c r="F9" s="25"/>
      <c r="G9" s="25"/>
      <c r="H9" s="25"/>
      <c r="I9" s="25"/>
    </row>
    <row r="10" spans="1:9" ht="16.5">
      <c r="A10" s="25"/>
      <c r="B10" s="25"/>
      <c r="C10" s="28" t="s">
        <v>73</v>
      </c>
      <c r="D10" s="28"/>
      <c r="E10" s="28"/>
      <c r="F10" s="28"/>
      <c r="G10" s="28"/>
      <c r="H10" s="25"/>
      <c r="I10" s="25"/>
    </row>
    <row r="11" spans="1:9" ht="16.5">
      <c r="A11" s="25"/>
      <c r="B11" s="25"/>
      <c r="C11" s="28" t="s">
        <v>74</v>
      </c>
      <c r="D11" s="28"/>
      <c r="E11" s="28"/>
      <c r="F11" s="28"/>
      <c r="G11" s="28"/>
      <c r="H11" s="25"/>
      <c r="I11" s="25"/>
    </row>
    <row r="12" spans="1:9" ht="16.5">
      <c r="A12" s="25"/>
      <c r="B12" s="25"/>
      <c r="C12" s="25"/>
      <c r="D12" s="25"/>
      <c r="E12" s="25"/>
      <c r="F12" s="25"/>
      <c r="G12" s="25"/>
      <c r="H12" s="25"/>
      <c r="I12" s="25"/>
    </row>
    <row r="13" spans="1:9" ht="16.5">
      <c r="A13" s="25"/>
      <c r="B13" s="25"/>
      <c r="C13" s="25"/>
      <c r="D13" s="25"/>
      <c r="E13" s="25"/>
      <c r="F13" s="25"/>
      <c r="G13" s="25"/>
      <c r="H13" s="25"/>
      <c r="I13" s="25"/>
    </row>
    <row r="14" spans="1:9" ht="16.5">
      <c r="A14" s="25"/>
      <c r="B14" s="25"/>
      <c r="C14" s="25"/>
      <c r="D14" s="25"/>
      <c r="E14" s="25"/>
      <c r="F14" s="25"/>
      <c r="G14" s="25"/>
      <c r="H14" s="25"/>
      <c r="I14" s="25"/>
    </row>
    <row r="15" spans="1:9" s="31" customFormat="1" ht="16.5">
      <c r="A15" s="29" t="s">
        <v>75</v>
      </c>
      <c r="B15" s="30"/>
      <c r="C15" s="29"/>
      <c r="D15" s="29"/>
      <c r="E15" s="29"/>
      <c r="F15" s="29"/>
      <c r="G15" s="29"/>
      <c r="H15" s="29"/>
      <c r="I15" s="29"/>
    </row>
    <row r="16" spans="1:9" ht="16.5">
      <c r="A16" s="25"/>
      <c r="B16" s="25"/>
      <c r="C16" s="25"/>
      <c r="D16" s="25"/>
      <c r="E16" s="25"/>
      <c r="F16" s="25"/>
      <c r="G16" s="25"/>
      <c r="H16" s="25"/>
      <c r="I16" s="25"/>
    </row>
    <row r="17" spans="1:9" s="32" customFormat="1" ht="16.5">
      <c r="A17" s="313">
        <v>46183</v>
      </c>
      <c r="B17" s="313"/>
      <c r="C17" s="313"/>
      <c r="D17" s="313"/>
      <c r="E17" s="313"/>
      <c r="F17" s="313"/>
      <c r="G17" s="313"/>
      <c r="H17" s="313"/>
      <c r="I17" s="313"/>
    </row>
    <row r="18" spans="1:9" ht="16.5">
      <c r="A18" s="25"/>
      <c r="B18" s="25"/>
      <c r="C18" s="25"/>
      <c r="D18" s="25"/>
      <c r="E18" s="25"/>
      <c r="F18" s="25"/>
      <c r="G18" s="25"/>
      <c r="H18" s="25"/>
      <c r="I18" s="25"/>
    </row>
    <row r="19" spans="1:9" ht="16.5">
      <c r="A19" s="25"/>
      <c r="B19" s="25"/>
      <c r="C19" s="25"/>
      <c r="D19" s="25"/>
      <c r="E19" s="25"/>
      <c r="F19" s="25"/>
      <c r="G19" s="25"/>
      <c r="H19" s="25"/>
      <c r="I19" s="25"/>
    </row>
    <row r="20" spans="1:9" ht="16.5">
      <c r="A20" s="25"/>
      <c r="B20" s="25"/>
      <c r="C20" s="25"/>
      <c r="D20" s="25"/>
      <c r="E20" s="25"/>
      <c r="F20" s="25"/>
      <c r="G20" s="25"/>
      <c r="H20" s="25"/>
      <c r="I20" s="25"/>
    </row>
    <row r="21" spans="1:9" ht="16.5">
      <c r="A21" s="25"/>
      <c r="B21" s="25"/>
      <c r="C21" s="25"/>
      <c r="D21" s="25"/>
      <c r="E21" s="25"/>
      <c r="F21" s="25"/>
      <c r="G21" s="25"/>
      <c r="H21" s="25"/>
      <c r="I21" s="25"/>
    </row>
    <row r="22" spans="1:9" ht="16.5">
      <c r="A22" s="25" t="s">
        <v>76</v>
      </c>
      <c r="B22" s="25"/>
      <c r="C22" s="25"/>
      <c r="D22" s="33"/>
      <c r="E22" s="33"/>
      <c r="F22" s="33"/>
      <c r="G22" s="33"/>
      <c r="H22" s="25"/>
      <c r="I22" s="25"/>
    </row>
    <row r="23" spans="1:9" ht="16.5">
      <c r="A23" s="25"/>
      <c r="B23" s="25"/>
      <c r="C23" s="25"/>
      <c r="D23" s="25" t="s">
        <v>77</v>
      </c>
      <c r="E23" s="25"/>
      <c r="F23" s="25"/>
      <c r="G23" s="25"/>
      <c r="H23" s="25"/>
      <c r="I23" s="25"/>
    </row>
    <row r="24" spans="1:9" ht="16.5">
      <c r="A24" s="314">
        <v>46204</v>
      </c>
      <c r="B24" s="315"/>
      <c r="C24" s="315"/>
      <c r="D24" s="315"/>
      <c r="E24" s="315"/>
      <c r="F24" s="315"/>
      <c r="G24" s="315"/>
      <c r="H24" s="315"/>
      <c r="I24" s="315"/>
    </row>
    <row r="25" spans="1:9" ht="16.5">
      <c r="A25" s="25"/>
      <c r="B25" s="25"/>
      <c r="C25" s="25"/>
      <c r="D25" s="25"/>
      <c r="E25" s="25"/>
      <c r="F25" s="25"/>
      <c r="G25" s="25"/>
      <c r="H25" s="25"/>
      <c r="I25" s="25"/>
    </row>
    <row r="26" spans="1:9" ht="16.5">
      <c r="A26" s="25"/>
      <c r="B26" s="25"/>
      <c r="C26" s="25"/>
      <c r="D26" s="25"/>
      <c r="E26" s="25"/>
      <c r="F26" s="25"/>
      <c r="G26" s="25"/>
      <c r="H26" s="25"/>
      <c r="I26" s="25"/>
    </row>
    <row r="27" spans="1:9" ht="16.5">
      <c r="A27" s="25"/>
      <c r="B27" s="25"/>
      <c r="C27" s="25"/>
      <c r="D27" s="25"/>
      <c r="E27" s="25"/>
      <c r="F27" s="25"/>
      <c r="G27" s="25"/>
      <c r="H27" s="25"/>
      <c r="I27" s="25"/>
    </row>
    <row r="28" spans="1:9" ht="16.5">
      <c r="A28" s="25"/>
      <c r="B28" s="25"/>
      <c r="C28" s="25"/>
      <c r="D28" s="25"/>
      <c r="E28" s="25"/>
      <c r="F28" s="25"/>
      <c r="G28" s="25"/>
      <c r="H28" s="25"/>
      <c r="I28" s="25"/>
    </row>
    <row r="29" spans="1:9" ht="16.5">
      <c r="A29" s="25" t="s">
        <v>78</v>
      </c>
      <c r="B29" s="25"/>
      <c r="C29" s="25"/>
      <c r="D29" s="25"/>
      <c r="E29" s="34"/>
      <c r="F29" s="35"/>
      <c r="G29" s="25"/>
      <c r="H29" s="25"/>
      <c r="I29" s="25"/>
    </row>
    <row r="30" spans="1:9" ht="16.5">
      <c r="A30" s="25"/>
      <c r="B30" s="25"/>
      <c r="C30" s="25"/>
      <c r="D30" s="25"/>
      <c r="E30" s="25"/>
      <c r="F30" s="25"/>
      <c r="G30" s="25"/>
      <c r="H30" s="25"/>
      <c r="I30" s="25"/>
    </row>
    <row r="31" spans="1:9" ht="16.5">
      <c r="A31" s="313">
        <v>46112</v>
      </c>
      <c r="B31" s="316"/>
      <c r="C31" s="316"/>
      <c r="D31" s="316"/>
      <c r="E31" s="316"/>
      <c r="F31" s="316"/>
      <c r="G31" s="316"/>
      <c r="H31" s="316"/>
      <c r="I31" s="316"/>
    </row>
    <row r="32" spans="1:9" ht="16.5">
      <c r="A32" s="25"/>
      <c r="B32" s="25"/>
      <c r="C32" s="25"/>
      <c r="D32" s="25"/>
      <c r="E32" s="25"/>
      <c r="F32" s="25"/>
      <c r="G32" s="25"/>
      <c r="H32" s="25"/>
      <c r="I32" s="25"/>
    </row>
  </sheetData>
  <mergeCells count="4">
    <mergeCell ref="C7:G7"/>
    <mergeCell ref="A17:I17"/>
    <mergeCell ref="A24:I24"/>
    <mergeCell ref="A31:I31"/>
  </mergeCells>
  <printOptions horizontalCentered="1"/>
  <pageMargins left="0.75" right="0.75" top="1" bottom="1" header="0.5" footer="0.5"/>
  <pageSetup scale="99" orientation="portrait" horizontalDpi="300" verticalDpi="300" r:id="rId1"/>
  <headerFooter alignWithMargins="0">
    <oddFooter>&amp;L&amp;F&amp;RPage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L48"/>
  <sheetViews>
    <sheetView topLeftCell="A25" zoomScale="115" zoomScaleNormal="115" workbookViewId="0">
      <selection activeCell="A48" sqref="A1:L48"/>
    </sheetView>
  </sheetViews>
  <sheetFormatPr defaultColWidth="9.140625" defaultRowHeight="15"/>
  <cols>
    <col min="1" max="5" width="9.140625" style="1"/>
    <col min="6" max="6" width="13.7109375" style="1" customWidth="1"/>
    <col min="7" max="7" width="21.140625" style="1" customWidth="1"/>
    <col min="8" max="8" width="11.42578125" style="1" customWidth="1"/>
    <col min="9" max="9" width="4.28515625" style="1" customWidth="1"/>
    <col min="10" max="10" width="15.5703125" style="1" customWidth="1"/>
    <col min="11" max="11" width="15.28515625" style="1" customWidth="1"/>
    <col min="12" max="12" width="15" style="1" customWidth="1"/>
    <col min="13" max="13" width="9.140625" style="1"/>
    <col min="14" max="14" width="14.7109375" style="1" customWidth="1"/>
    <col min="15" max="16384" width="9.140625" style="1"/>
  </cols>
  <sheetData>
    <row r="4" spans="2:12">
      <c r="B4" s="318" t="s">
        <v>0</v>
      </c>
      <c r="C4" s="318"/>
      <c r="D4" s="318"/>
      <c r="E4" s="318"/>
      <c r="F4" s="318"/>
      <c r="G4" s="318"/>
      <c r="H4" s="318"/>
      <c r="I4" s="318"/>
      <c r="J4" s="318"/>
    </row>
    <row r="6" spans="2:12">
      <c r="B6" s="319" t="s">
        <v>1</v>
      </c>
      <c r="C6" s="319"/>
      <c r="D6" s="319"/>
      <c r="E6" s="319"/>
      <c r="F6" s="319"/>
      <c r="G6" s="319"/>
      <c r="H6" s="319"/>
      <c r="I6" s="319"/>
      <c r="J6" s="319"/>
      <c r="K6" s="267" t="s">
        <v>204</v>
      </c>
    </row>
    <row r="7" spans="2:12">
      <c r="J7" s="2" t="s">
        <v>157</v>
      </c>
      <c r="K7" s="2" t="s">
        <v>158</v>
      </c>
    </row>
    <row r="8" spans="2:12">
      <c r="B8" s="4" t="s">
        <v>2</v>
      </c>
      <c r="H8" s="5" t="s">
        <v>3</v>
      </c>
      <c r="J8" s="5" t="s">
        <v>4</v>
      </c>
      <c r="K8" s="5" t="s">
        <v>4</v>
      </c>
      <c r="L8" s="8" t="s">
        <v>159</v>
      </c>
    </row>
    <row r="10" spans="2:12">
      <c r="B10" s="1" t="s">
        <v>70</v>
      </c>
      <c r="H10" s="6" t="s">
        <v>5</v>
      </c>
      <c r="J10" s="7">
        <f>ROUND(J24,4)</f>
        <v>4.6809000000000003</v>
      </c>
      <c r="K10" s="58">
        <v>4.0922999999999998</v>
      </c>
      <c r="L10" s="7">
        <f>J10-K10</f>
        <v>0.58860000000000046</v>
      </c>
    </row>
    <row r="11" spans="2:12">
      <c r="B11" s="1" t="s">
        <v>6</v>
      </c>
      <c r="H11" s="6" t="s">
        <v>5</v>
      </c>
      <c r="J11" s="7">
        <v>0</v>
      </c>
      <c r="K11" s="58">
        <v>0</v>
      </c>
      <c r="L11" s="7">
        <f t="shared" ref="L11:L14" si="0">J11-K11</f>
        <v>0</v>
      </c>
    </row>
    <row r="12" spans="2:12">
      <c r="B12" s="1" t="s">
        <v>7</v>
      </c>
      <c r="H12" s="6" t="s">
        <v>5</v>
      </c>
      <c r="J12" s="7">
        <f>ROUND(J40,4)</f>
        <v>2.7298</v>
      </c>
      <c r="K12" s="58">
        <v>1.0208999999999999</v>
      </c>
      <c r="L12" s="7">
        <f t="shared" si="0"/>
        <v>1.7089000000000001</v>
      </c>
    </row>
    <row r="13" spans="2:12">
      <c r="B13" s="8" t="s">
        <v>8</v>
      </c>
      <c r="C13" s="8"/>
      <c r="D13" s="8"/>
      <c r="E13" s="8"/>
      <c r="F13" s="8"/>
      <c r="G13" s="8"/>
      <c r="H13" s="9" t="s">
        <v>5</v>
      </c>
      <c r="I13" s="8"/>
      <c r="J13" s="10">
        <f>ROUND(J48,4)</f>
        <v>0</v>
      </c>
      <c r="K13" s="59">
        <v>0</v>
      </c>
      <c r="L13" s="10">
        <f t="shared" si="0"/>
        <v>0</v>
      </c>
    </row>
    <row r="14" spans="2:12">
      <c r="B14" s="1" t="s">
        <v>9</v>
      </c>
      <c r="H14" s="6" t="s">
        <v>5</v>
      </c>
      <c r="J14" s="7">
        <f>SUM(J10:J13)</f>
        <v>7.4107000000000003</v>
      </c>
      <c r="K14" s="7">
        <f>SUM(K10:K13)</f>
        <v>5.1132</v>
      </c>
      <c r="L14" s="7">
        <f t="shared" si="0"/>
        <v>2.2975000000000003</v>
      </c>
    </row>
    <row r="15" spans="2:12">
      <c r="F15" s="64"/>
      <c r="G15" s="64"/>
    </row>
    <row r="16" spans="2:12">
      <c r="B16" s="8" t="s">
        <v>71</v>
      </c>
      <c r="C16" s="8"/>
      <c r="D16" s="8"/>
      <c r="E16" s="8"/>
      <c r="F16" s="8"/>
      <c r="G16" s="66">
        <v>46204</v>
      </c>
    </row>
    <row r="17" spans="2:11">
      <c r="B17" s="1" t="s">
        <v>160</v>
      </c>
      <c r="G17" s="65">
        <v>46112</v>
      </c>
    </row>
    <row r="18" spans="2:11" ht="15.75" thickBot="1">
      <c r="B18" s="11"/>
      <c r="C18" s="11"/>
      <c r="D18" s="11"/>
      <c r="E18" s="11"/>
      <c r="F18" s="11"/>
      <c r="G18" s="11"/>
      <c r="H18" s="11"/>
      <c r="I18" s="11"/>
      <c r="J18" s="11"/>
    </row>
    <row r="19" spans="2:11" ht="15.75" thickTop="1"/>
    <row r="20" spans="2:11">
      <c r="B20" s="1" t="s">
        <v>10</v>
      </c>
      <c r="H20" s="5" t="s">
        <v>3</v>
      </c>
      <c r="J20" s="5" t="s">
        <v>4</v>
      </c>
    </row>
    <row r="22" spans="2:11">
      <c r="B22" s="1" t="s">
        <v>11</v>
      </c>
      <c r="H22" s="6" t="s">
        <v>5</v>
      </c>
      <c r="J22" s="12">
        <f>'Schedule II'!F37</f>
        <v>155622.361752</v>
      </c>
    </row>
    <row r="23" spans="2:11">
      <c r="B23" s="13" t="s">
        <v>69</v>
      </c>
      <c r="C23" s="8"/>
      <c r="D23" s="8"/>
      <c r="E23" s="8"/>
      <c r="F23" s="8"/>
      <c r="G23" s="8"/>
      <c r="H23" s="9" t="s">
        <v>5</v>
      </c>
      <c r="I23" s="8"/>
      <c r="J23" s="14">
        <f>'Schedule II'!B30</f>
        <v>33246.6</v>
      </c>
    </row>
    <row r="24" spans="2:11">
      <c r="B24" s="1" t="s">
        <v>12</v>
      </c>
      <c r="H24" s="6" t="s">
        <v>5</v>
      </c>
      <c r="J24" s="7">
        <f>ROUND(J22/J23,4)</f>
        <v>4.6809000000000003</v>
      </c>
    </row>
    <row r="25" spans="2:11">
      <c r="H25" s="6"/>
    </row>
    <row r="26" spans="2:11">
      <c r="B26" s="1" t="s">
        <v>13</v>
      </c>
      <c r="H26" s="5" t="s">
        <v>3</v>
      </c>
      <c r="J26" s="5" t="s">
        <v>4</v>
      </c>
      <c r="K26" s="317" t="s">
        <v>155</v>
      </c>
    </row>
    <row r="27" spans="2:11">
      <c r="K27" s="317"/>
    </row>
    <row r="28" spans="2:11">
      <c r="B28" s="1" t="s">
        <v>14</v>
      </c>
      <c r="H28" s="6" t="s">
        <v>5</v>
      </c>
      <c r="J28" s="7">
        <f>'Schedule III'!D14</f>
        <v>0</v>
      </c>
      <c r="K28" s="206" t="s">
        <v>156</v>
      </c>
    </row>
    <row r="29" spans="2:11">
      <c r="B29" s="15" t="s">
        <v>15</v>
      </c>
      <c r="H29" s="6" t="s">
        <v>5</v>
      </c>
      <c r="J29" s="58">
        <v>0</v>
      </c>
      <c r="K29" s="207" t="s">
        <v>156</v>
      </c>
    </row>
    <row r="30" spans="2:11">
      <c r="B30" s="15" t="s">
        <v>16</v>
      </c>
      <c r="H30" s="6" t="s">
        <v>5</v>
      </c>
      <c r="J30" s="58">
        <v>0</v>
      </c>
      <c r="K30" s="207" t="s">
        <v>156</v>
      </c>
    </row>
    <row r="31" spans="2:11">
      <c r="B31" s="13" t="s">
        <v>17</v>
      </c>
      <c r="C31" s="8"/>
      <c r="D31" s="8"/>
      <c r="E31" s="8"/>
      <c r="F31" s="8"/>
      <c r="G31" s="8"/>
      <c r="H31" s="9" t="s">
        <v>5</v>
      </c>
      <c r="I31" s="8"/>
      <c r="J31" s="59">
        <v>0</v>
      </c>
      <c r="K31" s="207" t="s">
        <v>156</v>
      </c>
    </row>
    <row r="32" spans="2:11">
      <c r="B32" s="15" t="s">
        <v>18</v>
      </c>
      <c r="H32" s="6" t="s">
        <v>19</v>
      </c>
      <c r="J32" s="7">
        <f>ROUND(SUM(J28:J31),4)</f>
        <v>0</v>
      </c>
      <c r="K32" s="2"/>
    </row>
    <row r="33" spans="2:11">
      <c r="K33" s="2"/>
    </row>
    <row r="34" spans="2:11">
      <c r="B34" s="1" t="s">
        <v>20</v>
      </c>
      <c r="H34" s="5" t="s">
        <v>3</v>
      </c>
      <c r="J34" s="5" t="s">
        <v>4</v>
      </c>
      <c r="K34" s="317" t="s">
        <v>155</v>
      </c>
    </row>
    <row r="35" spans="2:11">
      <c r="K35" s="317"/>
    </row>
    <row r="36" spans="2:11">
      <c r="B36" s="1" t="s">
        <v>21</v>
      </c>
      <c r="H36" s="6" t="s">
        <v>5</v>
      </c>
      <c r="J36" s="7">
        <f>'Schedule IV'!I39</f>
        <v>2.5032999999999999</v>
      </c>
      <c r="K36" s="206" t="s">
        <v>156</v>
      </c>
    </row>
    <row r="37" spans="2:11">
      <c r="B37" s="15" t="s">
        <v>22</v>
      </c>
      <c r="H37" s="6" t="s">
        <v>5</v>
      </c>
      <c r="J37" s="58">
        <v>0.22650000000000001</v>
      </c>
      <c r="K37" s="207" t="s">
        <v>156</v>
      </c>
    </row>
    <row r="38" spans="2:11">
      <c r="B38" s="15" t="s">
        <v>23</v>
      </c>
      <c r="H38" s="6" t="s">
        <v>5</v>
      </c>
      <c r="J38" s="58">
        <v>0</v>
      </c>
      <c r="K38" s="207" t="s">
        <v>156</v>
      </c>
    </row>
    <row r="39" spans="2:11">
      <c r="B39" s="13" t="s">
        <v>24</v>
      </c>
      <c r="C39" s="8"/>
      <c r="D39" s="8"/>
      <c r="E39" s="8"/>
      <c r="F39" s="8"/>
      <c r="G39" s="8"/>
      <c r="H39" s="9" t="s">
        <v>5</v>
      </c>
      <c r="I39" s="8"/>
      <c r="J39" s="59">
        <v>0</v>
      </c>
      <c r="K39" s="207" t="s">
        <v>156</v>
      </c>
    </row>
    <row r="40" spans="2:11">
      <c r="B40" s="15" t="s">
        <v>25</v>
      </c>
      <c r="H40" s="6" t="s">
        <v>19</v>
      </c>
      <c r="J40" s="7">
        <f>ROUND(SUM(J36:J39),4)</f>
        <v>2.7298</v>
      </c>
      <c r="K40" s="2"/>
    </row>
    <row r="41" spans="2:11">
      <c r="K41" s="2"/>
    </row>
    <row r="42" spans="2:11">
      <c r="B42" s="1" t="s">
        <v>26</v>
      </c>
      <c r="H42" s="5" t="s">
        <v>3</v>
      </c>
      <c r="J42" s="5" t="s">
        <v>4</v>
      </c>
      <c r="K42" s="317" t="s">
        <v>155</v>
      </c>
    </row>
    <row r="43" spans="2:11">
      <c r="K43" s="317"/>
    </row>
    <row r="44" spans="2:11">
      <c r="B44" s="1" t="s">
        <v>27</v>
      </c>
      <c r="H44" s="6" t="s">
        <v>5</v>
      </c>
      <c r="J44" s="7">
        <v>0</v>
      </c>
      <c r="K44" s="206" t="s">
        <v>156</v>
      </c>
    </row>
    <row r="45" spans="2:11">
      <c r="B45" s="15" t="s">
        <v>28</v>
      </c>
      <c r="H45" s="6" t="s">
        <v>5</v>
      </c>
      <c r="J45" s="58">
        <v>0</v>
      </c>
      <c r="K45" s="207" t="s">
        <v>156</v>
      </c>
    </row>
    <row r="46" spans="2:11">
      <c r="B46" s="15" t="s">
        <v>29</v>
      </c>
      <c r="H46" s="6" t="s">
        <v>5</v>
      </c>
      <c r="J46" s="58">
        <v>0</v>
      </c>
      <c r="K46" s="207" t="s">
        <v>156</v>
      </c>
    </row>
    <row r="47" spans="2:11">
      <c r="B47" s="13" t="s">
        <v>30</v>
      </c>
      <c r="C47" s="8"/>
      <c r="D47" s="8"/>
      <c r="E47" s="8"/>
      <c r="F47" s="8"/>
      <c r="G47" s="8"/>
      <c r="H47" s="9" t="s">
        <v>5</v>
      </c>
      <c r="I47" s="8"/>
      <c r="J47" s="59">
        <v>0</v>
      </c>
      <c r="K47" s="207" t="s">
        <v>156</v>
      </c>
    </row>
    <row r="48" spans="2:11">
      <c r="B48" s="15" t="s">
        <v>31</v>
      </c>
      <c r="H48" s="6" t="s">
        <v>19</v>
      </c>
      <c r="J48" s="7">
        <f>ROUND(SUM(J44:J47),4)</f>
        <v>0</v>
      </c>
    </row>
  </sheetData>
  <mergeCells count="5">
    <mergeCell ref="K42:K43"/>
    <mergeCell ref="B4:J4"/>
    <mergeCell ref="B6:J6"/>
    <mergeCell ref="K26:K27"/>
    <mergeCell ref="K34:K35"/>
  </mergeCells>
  <phoneticPr fontId="6" type="noConversion"/>
  <pageMargins left="0.75" right="0.75" top="1" bottom="1" header="0.5" footer="0.5"/>
  <pageSetup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I37"/>
  <sheetViews>
    <sheetView zoomScale="115" zoomScaleNormal="115" workbookViewId="0">
      <selection activeCell="A38" sqref="A1:I38"/>
    </sheetView>
  </sheetViews>
  <sheetFormatPr defaultColWidth="9.140625" defaultRowHeight="15"/>
  <cols>
    <col min="1" max="1" width="30.85546875" style="1" customWidth="1"/>
    <col min="2" max="2" width="13.5703125" style="1" customWidth="1"/>
    <col min="3" max="3" width="22.7109375" style="1" customWidth="1"/>
    <col min="4" max="4" width="12.85546875" style="1" bestFit="1" customWidth="1"/>
    <col min="5" max="5" width="13.42578125" style="1" bestFit="1" customWidth="1"/>
    <col min="6" max="6" width="15.5703125" style="1" customWidth="1"/>
    <col min="7" max="7" width="9.140625" style="1"/>
    <col min="8" max="8" width="14.42578125" style="1" customWidth="1"/>
    <col min="9" max="9" width="12.42578125" style="1" bestFit="1" customWidth="1"/>
    <col min="10" max="16384" width="9.140625" style="1"/>
  </cols>
  <sheetData>
    <row r="4" spans="1:9">
      <c r="A4" s="318" t="s">
        <v>32</v>
      </c>
      <c r="B4" s="318"/>
      <c r="C4" s="318"/>
      <c r="D4" s="318"/>
      <c r="E4" s="318"/>
      <c r="F4" s="318"/>
    </row>
    <row r="6" spans="1:9">
      <c r="A6" s="318" t="s">
        <v>33</v>
      </c>
      <c r="B6" s="318"/>
      <c r="C6" s="318"/>
      <c r="D6" s="318"/>
      <c r="E6" s="318"/>
      <c r="F6" s="318"/>
    </row>
    <row r="8" spans="1:9" ht="15.75">
      <c r="H8" s="320" t="s">
        <v>162</v>
      </c>
      <c r="I8" s="320"/>
    </row>
    <row r="9" spans="1:9">
      <c r="A9" s="1" t="s">
        <v>34</v>
      </c>
      <c r="C9" s="63">
        <f>'Schedule I'!G17</f>
        <v>46112</v>
      </c>
      <c r="H9" s="1" t="s">
        <v>163</v>
      </c>
      <c r="I9" s="72"/>
    </row>
    <row r="10" spans="1:9">
      <c r="H10" s="60">
        <v>4.5671999999999997</v>
      </c>
      <c r="I10" s="72">
        <f>EOMONTH(('Schedule I'!G16), - 1) + 1</f>
        <v>46204</v>
      </c>
    </row>
    <row r="11" spans="1:9">
      <c r="A11" s="6" t="s">
        <v>35</v>
      </c>
      <c r="B11" s="6" t="s">
        <v>36</v>
      </c>
      <c r="C11" s="6" t="s">
        <v>37</v>
      </c>
      <c r="D11" s="6" t="s">
        <v>38</v>
      </c>
      <c r="E11" s="6" t="s">
        <v>39</v>
      </c>
      <c r="F11" s="6" t="s">
        <v>40</v>
      </c>
      <c r="H11" s="202">
        <v>4.5671999999999997</v>
      </c>
      <c r="I11" s="72">
        <f>EDATE(I10,1)</f>
        <v>46235</v>
      </c>
    </row>
    <row r="12" spans="1:9">
      <c r="A12" s="2"/>
      <c r="B12" s="2"/>
      <c r="C12" s="2" t="s">
        <v>41</v>
      </c>
      <c r="D12" s="2"/>
      <c r="E12" s="2"/>
      <c r="F12" s="6" t="s">
        <v>42</v>
      </c>
      <c r="H12" s="203">
        <v>4.5671999999999997</v>
      </c>
      <c r="I12" s="72">
        <f>EDATE(I11,1)</f>
        <v>46266</v>
      </c>
    </row>
    <row r="13" spans="1:9">
      <c r="A13" s="5" t="s">
        <v>43</v>
      </c>
      <c r="B13" s="5" t="s">
        <v>44</v>
      </c>
      <c r="C13" s="5" t="s">
        <v>45</v>
      </c>
      <c r="D13" s="5" t="s">
        <v>46</v>
      </c>
      <c r="E13" s="5" t="s">
        <v>47</v>
      </c>
      <c r="F13" s="5" t="s">
        <v>48</v>
      </c>
      <c r="H13" s="1">
        <f>ROUND(AVERAGE(H10:H12),4)</f>
        <v>4.5671999999999997</v>
      </c>
    </row>
    <row r="14" spans="1:9">
      <c r="A14" s="60" t="s">
        <v>161</v>
      </c>
      <c r="B14" s="68">
        <f>IF(C9='Purchases and Sales Data'!V2,'Purchases and Sales Data'!V19,"ERROR")</f>
        <v>35096.125235927619</v>
      </c>
      <c r="C14" s="1">
        <v>1.03</v>
      </c>
      <c r="D14" s="69">
        <f>ROUND(SUM(B14/C14),2)</f>
        <v>34073.910000000003</v>
      </c>
      <c r="E14" s="7">
        <f>H13</f>
        <v>4.5671999999999997</v>
      </c>
      <c r="F14" s="70">
        <f>SUM(D14*E14)</f>
        <v>155622.361752</v>
      </c>
    </row>
    <row r="15" spans="1:9">
      <c r="A15" s="60"/>
      <c r="B15" s="61"/>
      <c r="C15" s="60"/>
      <c r="D15" s="73"/>
      <c r="E15" s="58"/>
      <c r="F15" s="70">
        <f t="shared" ref="F15:F20" si="0">E15*D15</f>
        <v>0</v>
      </c>
    </row>
    <row r="16" spans="1:9">
      <c r="A16" s="60"/>
      <c r="B16" s="61"/>
      <c r="C16" s="60"/>
      <c r="D16" s="73"/>
      <c r="E16" s="58"/>
      <c r="F16" s="70">
        <f t="shared" si="0"/>
        <v>0</v>
      </c>
    </row>
    <row r="17" spans="1:6">
      <c r="A17" s="60"/>
      <c r="B17" s="61"/>
      <c r="C17" s="60"/>
      <c r="D17" s="73"/>
      <c r="E17" s="58"/>
      <c r="F17" s="70">
        <f t="shared" si="0"/>
        <v>0</v>
      </c>
    </row>
    <row r="18" spans="1:6">
      <c r="A18" s="60"/>
      <c r="B18" s="61"/>
      <c r="C18" s="60"/>
      <c r="D18" s="73"/>
      <c r="E18" s="58"/>
      <c r="F18" s="70">
        <f t="shared" si="0"/>
        <v>0</v>
      </c>
    </row>
    <row r="19" spans="1:6">
      <c r="A19" s="60"/>
      <c r="B19" s="60"/>
      <c r="C19" s="60"/>
      <c r="D19" s="61"/>
      <c r="E19" s="62"/>
      <c r="F19" s="70">
        <f t="shared" si="0"/>
        <v>0</v>
      </c>
    </row>
    <row r="20" spans="1:6">
      <c r="A20" s="60"/>
      <c r="B20" s="60"/>
      <c r="C20" s="60"/>
      <c r="D20" s="61"/>
      <c r="E20" s="62"/>
      <c r="F20" s="70">
        <f t="shared" si="0"/>
        <v>0</v>
      </c>
    </row>
    <row r="21" spans="1:6">
      <c r="D21" s="16"/>
      <c r="F21" s="70"/>
    </row>
    <row r="22" spans="1:6">
      <c r="D22" s="16"/>
      <c r="F22" s="70"/>
    </row>
    <row r="23" spans="1:6">
      <c r="D23" s="16"/>
      <c r="F23" s="70"/>
    </row>
    <row r="24" spans="1:6">
      <c r="D24" s="16"/>
      <c r="F24" s="70"/>
    </row>
    <row r="25" spans="1:6">
      <c r="D25" s="16"/>
      <c r="F25" s="70"/>
    </row>
    <row r="26" spans="1:6">
      <c r="A26" s="8"/>
      <c r="B26" s="8"/>
      <c r="C26" s="8"/>
      <c r="D26" s="17"/>
      <c r="E26" s="8"/>
      <c r="F26" s="8"/>
    </row>
    <row r="27" spans="1:6">
      <c r="A27" s="1" t="s">
        <v>49</v>
      </c>
      <c r="D27" s="71">
        <f>ROUND(SUM(D14:D26),2)</f>
        <v>34073.910000000003</v>
      </c>
      <c r="F27" s="12">
        <f>SUM(F14:F26)</f>
        <v>155622.361752</v>
      </c>
    </row>
    <row r="29" spans="1:6">
      <c r="A29" s="1" t="s">
        <v>50</v>
      </c>
      <c r="B29" s="67">
        <f>'Schedule I'!G17</f>
        <v>46112</v>
      </c>
      <c r="C29" s="1" t="s">
        <v>51</v>
      </c>
      <c r="E29" s="14">
        <f>D27</f>
        <v>34073.910000000003</v>
      </c>
    </row>
    <row r="30" spans="1:6">
      <c r="A30" s="1" t="s">
        <v>52</v>
      </c>
      <c r="B30" s="266">
        <f>IF(C9='Purchases and Sales Data'!V2,'Purchases and Sales Data'!V14,"ERROR")</f>
        <v>33246.6</v>
      </c>
      <c r="C30" s="1" t="s">
        <v>53</v>
      </c>
      <c r="D30" s="18">
        <f>(E29-B30)/E29</f>
        <v>2.427986691283756E-2</v>
      </c>
    </row>
    <row r="32" spans="1:6">
      <c r="E32" s="3" t="s">
        <v>3</v>
      </c>
      <c r="F32" s="3" t="s">
        <v>4</v>
      </c>
    </row>
    <row r="33" spans="1:6">
      <c r="A33" s="1" t="s">
        <v>54</v>
      </c>
      <c r="F33" s="12">
        <f>F27</f>
        <v>155622.361752</v>
      </c>
    </row>
    <row r="34" spans="1:6">
      <c r="A34" s="13" t="s">
        <v>55</v>
      </c>
      <c r="B34" s="8"/>
      <c r="C34" s="8"/>
      <c r="D34" s="8"/>
      <c r="E34" s="8"/>
      <c r="F34" s="19">
        <f>E29</f>
        <v>34073.910000000003</v>
      </c>
    </row>
    <row r="35" spans="1:6">
      <c r="A35" s="15" t="s">
        <v>56</v>
      </c>
      <c r="F35" s="7">
        <f>F33/F34</f>
        <v>4.5671999999999997</v>
      </c>
    </row>
    <row r="36" spans="1:6">
      <c r="A36" s="13" t="s">
        <v>57</v>
      </c>
      <c r="B36" s="8"/>
      <c r="C36" s="8"/>
      <c r="D36" s="8"/>
      <c r="E36" s="8"/>
      <c r="F36" s="14">
        <f>IF(((E29-B30)/E29)&lt;=0.05,E29,(B30/0.95))</f>
        <v>34073.910000000003</v>
      </c>
    </row>
    <row r="37" spans="1:6">
      <c r="A37" s="15" t="s">
        <v>58</v>
      </c>
      <c r="F37" s="12">
        <f>F35*F36</f>
        <v>155622.361752</v>
      </c>
    </row>
  </sheetData>
  <mergeCells count="3">
    <mergeCell ref="A4:F4"/>
    <mergeCell ref="A6:F6"/>
    <mergeCell ref="H8:I8"/>
  </mergeCells>
  <phoneticPr fontId="6" type="noConversion"/>
  <pageMargins left="0.75" right="0.75" top="1" bottom="1" header="0.5" footer="0.5"/>
  <pageSetup scale="83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1"/>
  <sheetViews>
    <sheetView zoomScale="130" zoomScaleNormal="130" workbookViewId="0">
      <selection activeCell="D13" sqref="D13"/>
    </sheetView>
  </sheetViews>
  <sheetFormatPr defaultRowHeight="12.75"/>
  <cols>
    <col min="1" max="1" width="51.42578125" customWidth="1"/>
    <col min="2" max="2" width="12.85546875" customWidth="1"/>
    <col min="3" max="3" width="11.85546875" customWidth="1"/>
    <col min="4" max="6" width="15.140625" bestFit="1" customWidth="1"/>
  </cols>
  <sheetData>
    <row r="1" spans="1:6" ht="15">
      <c r="A1" s="1"/>
      <c r="B1" s="1"/>
      <c r="C1" s="1"/>
      <c r="D1" s="1"/>
    </row>
    <row r="2" spans="1:6" ht="15">
      <c r="A2" s="1"/>
      <c r="B2" s="1"/>
      <c r="C2" s="1"/>
      <c r="D2" s="1"/>
    </row>
    <row r="3" spans="1:6" ht="15">
      <c r="A3" s="1"/>
      <c r="B3" s="1"/>
      <c r="C3" s="1"/>
      <c r="D3" s="1"/>
      <c r="F3" s="1"/>
    </row>
    <row r="4" spans="1:6" ht="15">
      <c r="A4" s="318" t="s">
        <v>68</v>
      </c>
      <c r="B4" s="318"/>
      <c r="C4" s="318"/>
      <c r="D4" s="318"/>
      <c r="E4" s="1"/>
      <c r="F4" s="1"/>
    </row>
    <row r="5" spans="1:6" ht="15">
      <c r="A5" s="1"/>
      <c r="B5" s="1"/>
      <c r="C5" s="1"/>
      <c r="D5" s="1"/>
      <c r="E5" s="1"/>
      <c r="F5" s="1"/>
    </row>
    <row r="6" spans="1:6" ht="15">
      <c r="A6" s="318" t="s">
        <v>61</v>
      </c>
      <c r="B6" s="318"/>
      <c r="C6" s="318"/>
      <c r="D6" s="318"/>
      <c r="E6" s="1"/>
      <c r="F6" s="1"/>
    </row>
    <row r="7" spans="1:6" ht="15">
      <c r="A7" s="1"/>
      <c r="B7" s="1"/>
      <c r="C7" s="1"/>
      <c r="D7" s="1"/>
      <c r="E7" s="1"/>
      <c r="F7" s="1"/>
    </row>
    <row r="8" spans="1:6">
      <c r="A8" s="20" t="s">
        <v>62</v>
      </c>
      <c r="B8" s="20"/>
      <c r="C8" s="20" t="s">
        <v>3</v>
      </c>
      <c r="D8" s="20" t="s">
        <v>4</v>
      </c>
    </row>
    <row r="10" spans="1:6">
      <c r="A10" t="s">
        <v>63</v>
      </c>
      <c r="B10" s="20"/>
      <c r="C10" s="20" t="s">
        <v>59</v>
      </c>
      <c r="D10" s="74"/>
    </row>
    <row r="11" spans="1:6">
      <c r="A11" t="s">
        <v>64</v>
      </c>
      <c r="B11" s="20"/>
      <c r="D11" s="74"/>
    </row>
    <row r="12" spans="1:6">
      <c r="A12" t="s">
        <v>65</v>
      </c>
      <c r="B12" s="20"/>
      <c r="C12" s="20" t="s">
        <v>59</v>
      </c>
      <c r="D12" s="21">
        <f>D10*D11</f>
        <v>0</v>
      </c>
    </row>
    <row r="13" spans="1:6">
      <c r="A13" t="s">
        <v>66</v>
      </c>
      <c r="B13" s="20"/>
      <c r="C13" s="20" t="s">
        <v>46</v>
      </c>
      <c r="D13" s="22">
        <f>'Schedule II'!B30</f>
        <v>33246.6</v>
      </c>
    </row>
    <row r="14" spans="1:6" ht="13.5" thickBot="1">
      <c r="A14" s="23" t="s">
        <v>67</v>
      </c>
      <c r="B14" s="24"/>
      <c r="C14" s="23"/>
      <c r="D14" s="23">
        <f>ROUND(D12/D13,4)</f>
        <v>0</v>
      </c>
    </row>
    <row r="15" spans="1:6" ht="13.5" thickTop="1">
      <c r="B15" s="20"/>
      <c r="D15" s="21"/>
    </row>
    <row r="16" spans="1:6">
      <c r="B16" s="20"/>
      <c r="D16" s="21"/>
    </row>
    <row r="17" spans="2:4">
      <c r="B17" s="20"/>
      <c r="D17" s="21"/>
    </row>
    <row r="18" spans="2:4">
      <c r="B18" s="20"/>
      <c r="D18" s="21"/>
    </row>
    <row r="19" spans="2:4">
      <c r="D19" s="21"/>
    </row>
    <row r="20" spans="2:4">
      <c r="D20" s="21"/>
    </row>
    <row r="21" spans="2:4">
      <c r="D21" s="21"/>
    </row>
  </sheetData>
  <mergeCells count="2">
    <mergeCell ref="A4:D4"/>
    <mergeCell ref="A6:D6"/>
  </mergeCells>
  <phoneticPr fontId="6" type="noConversion"/>
  <pageMargins left="0.75" right="0.75" top="1" bottom="1" header="0.5" footer="0.5"/>
  <pageSetup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EAB5B-64E2-4E66-93F1-F95D9B9E92B6}">
  <sheetPr>
    <pageSetUpPr fitToPage="1"/>
  </sheetPr>
  <dimension ref="A1:N55"/>
  <sheetViews>
    <sheetView zoomScaleNormal="100" workbookViewId="0">
      <pane xSplit="5" ySplit="3" topLeftCell="F25" activePane="bottomRight" state="frozen"/>
      <selection pane="topRight" activeCell="D1" sqref="D1"/>
      <selection pane="bottomLeft" activeCell="A2" sqref="A2"/>
      <selection pane="bottomRight" activeCell="I47" sqref="I47"/>
    </sheetView>
  </sheetViews>
  <sheetFormatPr defaultRowHeight="15"/>
  <cols>
    <col min="1" max="1" width="1" style="111" customWidth="1"/>
    <col min="2" max="2" width="48.28515625" style="46" bestFit="1" customWidth="1"/>
    <col min="3" max="3" width="4.85546875" style="143" bestFit="1" customWidth="1"/>
    <col min="4" max="4" width="28" style="143" bestFit="1" customWidth="1"/>
    <col min="5" max="5" width="9.7109375" style="188" bestFit="1" customWidth="1"/>
    <col min="6" max="6" width="1.5703125" style="214" customWidth="1"/>
    <col min="7" max="7" width="1.5703125" style="196" customWidth="1"/>
    <col min="8" max="8" width="15.140625" style="104" bestFit="1" customWidth="1"/>
    <col min="9" max="9" width="15.140625" style="111" bestFit="1" customWidth="1"/>
    <col min="10" max="10" width="15.140625" style="105" bestFit="1" customWidth="1"/>
    <col min="11" max="16384" width="9.140625" style="111"/>
  </cols>
  <sheetData>
    <row r="1" spans="1:11">
      <c r="B1" s="36"/>
      <c r="C1" s="139"/>
      <c r="D1" s="139"/>
      <c r="E1" s="189"/>
      <c r="F1" s="208"/>
      <c r="G1" s="208"/>
      <c r="H1" s="220">
        <f>EOMONTH((H3),-1)+1</f>
        <v>46023</v>
      </c>
      <c r="I1" s="220">
        <f>EOMONTH((I3),-1)+1</f>
        <v>46054</v>
      </c>
      <c r="J1" s="220">
        <f>EOMONTH((J3),-1)+1</f>
        <v>46082</v>
      </c>
    </row>
    <row r="2" spans="1:11">
      <c r="A2" s="138"/>
      <c r="B2" s="36"/>
      <c r="C2" s="139"/>
      <c r="D2" s="139"/>
      <c r="E2" s="189"/>
      <c r="F2" s="209"/>
      <c r="G2" s="259"/>
      <c r="H2" s="289"/>
      <c r="I2" s="290"/>
      <c r="J2" s="291"/>
      <c r="K2" s="138"/>
    </row>
    <row r="3" spans="1:11">
      <c r="A3" s="37"/>
      <c r="B3" s="38"/>
      <c r="C3" s="37"/>
      <c r="D3" s="37"/>
      <c r="E3" s="190"/>
      <c r="F3" s="210"/>
      <c r="G3" s="260"/>
      <c r="H3" s="292">
        <f>EDATE(I3,-1)</f>
        <v>46050</v>
      </c>
      <c r="I3" s="293">
        <f>EDATE(J3,-1)</f>
        <v>46081</v>
      </c>
      <c r="J3" s="294">
        <f>'Schedule I'!G17</f>
        <v>46112</v>
      </c>
    </row>
    <row r="4" spans="1:11" ht="15.75" thickBot="1">
      <c r="A4" s="39"/>
      <c r="B4" s="321" t="s">
        <v>81</v>
      </c>
      <c r="C4" s="321"/>
      <c r="D4" s="321"/>
      <c r="E4" s="322"/>
      <c r="F4" s="211"/>
      <c r="G4" s="261"/>
      <c r="H4" s="256"/>
      <c r="I4" s="295"/>
      <c r="J4" s="296"/>
    </row>
    <row r="5" spans="1:11" ht="15.75" thickTop="1">
      <c r="B5" s="40" t="s">
        <v>84</v>
      </c>
      <c r="C5" s="140" t="s">
        <v>85</v>
      </c>
      <c r="D5" s="140" t="s">
        <v>86</v>
      </c>
      <c r="E5" s="41" t="s">
        <v>59</v>
      </c>
      <c r="F5" s="212"/>
      <c r="G5" s="262"/>
      <c r="H5" s="171">
        <f>ROUND(VLOOKUP(H1,'Purchases and Sales Data'!$A:$R,18,FALSE),2)</f>
        <v>39033.160000000003</v>
      </c>
      <c r="I5" s="119">
        <f>ROUND(VLOOKUP(I1,'Purchases and Sales Data'!$A:$R,18,FALSE),2)</f>
        <v>36350.76</v>
      </c>
      <c r="J5" s="120">
        <f>ROUND(VLOOKUP(J1,'Purchases and Sales Data'!$A:$R,18,FALSE),2)</f>
        <v>11035.35</v>
      </c>
    </row>
    <row r="6" spans="1:11">
      <c r="B6" s="40" t="s">
        <v>87</v>
      </c>
      <c r="C6" s="141" t="s">
        <v>88</v>
      </c>
      <c r="D6" s="141" t="s">
        <v>86</v>
      </c>
      <c r="E6" s="42" t="s">
        <v>89</v>
      </c>
      <c r="F6" s="213"/>
      <c r="G6" s="263"/>
      <c r="H6" s="172">
        <f>ROUND(VLOOKUP(H1,'Purchases and Sales Data'!$A:$R,13,FALSE),2)</f>
        <v>5562</v>
      </c>
      <c r="I6" s="121">
        <f>ROUND(VLOOKUP(I1,'Purchases and Sales Data'!$A:$R,13,FALSE),2)</f>
        <v>5900</v>
      </c>
      <c r="J6" s="122">
        <f>ROUND(VLOOKUP(J1,'Purchases and Sales Data'!$A:$R,13,FALSE),2)</f>
        <v>2160</v>
      </c>
    </row>
    <row r="7" spans="1:11">
      <c r="B7" s="40" t="s">
        <v>90</v>
      </c>
      <c r="C7" s="142" t="s">
        <v>91</v>
      </c>
      <c r="D7" s="141" t="s">
        <v>86</v>
      </c>
      <c r="E7" s="42" t="s">
        <v>89</v>
      </c>
      <c r="F7" s="213"/>
      <c r="G7" s="263"/>
      <c r="H7" s="102">
        <f>ROUND(VLOOKUP(H1,'Purchases and Sales Data'!$A:$R,16,FALSE),2)</f>
        <v>8270.84</v>
      </c>
      <c r="I7" s="103">
        <f>ROUND(VLOOKUP(I1,'Purchases and Sales Data'!$A:$R,16,FALSE),2)</f>
        <v>5511.26</v>
      </c>
      <c r="J7" s="108">
        <f>ROUND(VLOOKUP(J1,'Purchases and Sales Data'!$A:$R,16,FALSE),2)</f>
        <v>3842.87</v>
      </c>
    </row>
    <row r="8" spans="1:11">
      <c r="B8" s="43" t="s">
        <v>92</v>
      </c>
      <c r="C8" s="143" t="s">
        <v>93</v>
      </c>
      <c r="D8" s="143" t="s">
        <v>94</v>
      </c>
      <c r="E8" s="42" t="s">
        <v>89</v>
      </c>
      <c r="F8" s="213"/>
      <c r="G8" s="263"/>
      <c r="H8" s="172">
        <f t="shared" ref="H8:J8" si="0">H6-H7</f>
        <v>-2708.84</v>
      </c>
      <c r="I8" s="121">
        <f t="shared" si="0"/>
        <v>388.73999999999978</v>
      </c>
      <c r="J8" s="122">
        <f t="shared" si="0"/>
        <v>-1682.87</v>
      </c>
    </row>
    <row r="9" spans="1:11" s="123" customFormat="1">
      <c r="A9" s="111"/>
      <c r="B9" s="44" t="s">
        <v>95</v>
      </c>
      <c r="C9" s="144" t="s">
        <v>96</v>
      </c>
      <c r="D9" s="145" t="s">
        <v>97</v>
      </c>
      <c r="E9" s="42" t="s">
        <v>98</v>
      </c>
      <c r="F9" s="213"/>
      <c r="G9" s="263"/>
      <c r="H9" s="173">
        <f t="shared" ref="H9:J9" si="1">ROUND(H5/H6,4)</f>
        <v>7.0178000000000003</v>
      </c>
      <c r="I9" s="123">
        <f t="shared" si="1"/>
        <v>6.1611000000000002</v>
      </c>
      <c r="J9" s="124">
        <f t="shared" si="1"/>
        <v>5.109</v>
      </c>
      <c r="K9" s="146"/>
    </row>
    <row r="10" spans="1:11">
      <c r="B10" s="44"/>
      <c r="C10" s="144"/>
      <c r="D10" s="145"/>
      <c r="E10" s="42"/>
      <c r="F10" s="213"/>
      <c r="G10" s="263"/>
      <c r="H10" s="173"/>
      <c r="I10" s="123"/>
      <c r="J10" s="124"/>
    </row>
    <row r="11" spans="1:11">
      <c r="B11" s="147" t="s">
        <v>99</v>
      </c>
      <c r="C11" s="148" t="s">
        <v>100</v>
      </c>
      <c r="D11" s="145" t="s">
        <v>101</v>
      </c>
      <c r="E11" s="42" t="s">
        <v>59</v>
      </c>
      <c r="F11" s="213"/>
      <c r="G11" s="263"/>
      <c r="H11" s="174">
        <f>H46</f>
        <v>80318.140000000029</v>
      </c>
      <c r="I11" s="125">
        <f>H14</f>
        <v>70820.310000000027</v>
      </c>
      <c r="J11" s="126">
        <f>I14</f>
        <v>73215.380000000034</v>
      </c>
    </row>
    <row r="12" spans="1:11" s="221" customFormat="1">
      <c r="A12" s="111"/>
      <c r="B12" s="45" t="s">
        <v>102</v>
      </c>
      <c r="C12" s="141" t="s">
        <v>103</v>
      </c>
      <c r="D12" s="141" t="s">
        <v>104</v>
      </c>
      <c r="E12" s="42" t="s">
        <v>59</v>
      </c>
      <c r="F12" s="213"/>
      <c r="G12" s="263"/>
      <c r="H12" s="297">
        <f t="shared" ref="H12:J12" si="2">ROUND(IF(H8&gt;0,(ABS(H8)*H9),0),2)</f>
        <v>0</v>
      </c>
      <c r="I12" s="298">
        <f t="shared" si="2"/>
        <v>2395.0700000000002</v>
      </c>
      <c r="J12" s="299">
        <f t="shared" si="2"/>
        <v>0</v>
      </c>
      <c r="K12" s="149"/>
    </row>
    <row r="13" spans="1:11" s="221" customFormat="1">
      <c r="A13" s="111"/>
      <c r="B13" s="45" t="s">
        <v>105</v>
      </c>
      <c r="C13" s="150" t="s">
        <v>106</v>
      </c>
      <c r="D13" s="141" t="s">
        <v>107</v>
      </c>
      <c r="E13" s="42" t="s">
        <v>59</v>
      </c>
      <c r="F13" s="213"/>
      <c r="G13" s="263"/>
      <c r="H13" s="297">
        <f t="shared" ref="H13:J13" si="3">ROUND(IF(H8&lt;0,((ABS(H8)*(H11/H16)*-1)),0),2)</f>
        <v>-9497.83</v>
      </c>
      <c r="I13" s="298">
        <f t="shared" si="3"/>
        <v>0</v>
      </c>
      <c r="J13" s="299">
        <f t="shared" si="3"/>
        <v>-5984.9</v>
      </c>
      <c r="K13" s="149"/>
    </row>
    <row r="14" spans="1:11">
      <c r="B14" s="147" t="s">
        <v>108</v>
      </c>
      <c r="C14" s="150" t="s">
        <v>109</v>
      </c>
      <c r="D14" s="141" t="s">
        <v>110</v>
      </c>
      <c r="E14" s="42" t="s">
        <v>59</v>
      </c>
      <c r="F14" s="213"/>
      <c r="G14" s="263"/>
      <c r="H14" s="174">
        <f t="shared" ref="H14:J14" si="4">SUM(H11:H13)</f>
        <v>70820.310000000027</v>
      </c>
      <c r="I14" s="125">
        <f t="shared" si="4"/>
        <v>73215.380000000034</v>
      </c>
      <c r="J14" s="126">
        <f t="shared" si="4"/>
        <v>67230.48000000004</v>
      </c>
    </row>
    <row r="16" spans="1:11">
      <c r="B16" s="147" t="s">
        <v>111</v>
      </c>
      <c r="C16" s="148" t="s">
        <v>112</v>
      </c>
      <c r="D16" s="145" t="s">
        <v>101</v>
      </c>
      <c r="E16" s="42" t="s">
        <v>89</v>
      </c>
      <c r="F16" s="213"/>
      <c r="G16" s="263"/>
      <c r="H16" s="175">
        <f>H47</f>
        <v>22907.230000000003</v>
      </c>
      <c r="I16" s="128">
        <f>H19</f>
        <v>20198.390000000003</v>
      </c>
      <c r="J16" s="129">
        <f>I19</f>
        <v>20587.130000000005</v>
      </c>
    </row>
    <row r="17" spans="1:11">
      <c r="B17" s="45" t="s">
        <v>102</v>
      </c>
      <c r="C17" s="148" t="s">
        <v>113</v>
      </c>
      <c r="D17" s="141" t="s">
        <v>114</v>
      </c>
      <c r="E17" s="42" t="s">
        <v>89</v>
      </c>
      <c r="F17" s="213"/>
      <c r="G17" s="263"/>
      <c r="H17" s="175">
        <f t="shared" ref="H17:J17" si="5">IF(H8&gt;0,H8,0)</f>
        <v>0</v>
      </c>
      <c r="I17" s="128">
        <f t="shared" si="5"/>
        <v>388.73999999999978</v>
      </c>
      <c r="J17" s="129">
        <f t="shared" si="5"/>
        <v>0</v>
      </c>
    </row>
    <row r="18" spans="1:11">
      <c r="B18" s="45" t="s">
        <v>105</v>
      </c>
      <c r="C18" s="151" t="s">
        <v>115</v>
      </c>
      <c r="D18" s="141" t="s">
        <v>116</v>
      </c>
      <c r="E18" s="42" t="s">
        <v>89</v>
      </c>
      <c r="F18" s="213"/>
      <c r="G18" s="263"/>
      <c r="H18" s="175">
        <f t="shared" ref="H18:J18" si="6">IF(H8&lt;0,H8,0)</f>
        <v>-2708.84</v>
      </c>
      <c r="I18" s="128">
        <f t="shared" si="6"/>
        <v>0</v>
      </c>
      <c r="J18" s="129">
        <f t="shared" si="6"/>
        <v>-1682.87</v>
      </c>
    </row>
    <row r="19" spans="1:11">
      <c r="B19" s="147" t="s">
        <v>117</v>
      </c>
      <c r="C19" s="141" t="s">
        <v>118</v>
      </c>
      <c r="D19" s="141" t="s">
        <v>110</v>
      </c>
      <c r="E19" s="42" t="s">
        <v>89</v>
      </c>
      <c r="F19" s="213"/>
      <c r="G19" s="263"/>
      <c r="H19" s="175">
        <f t="shared" ref="H19:J19" si="7">SUM(H16:H18)</f>
        <v>20198.390000000003</v>
      </c>
      <c r="I19" s="128">
        <f t="shared" si="7"/>
        <v>20587.130000000005</v>
      </c>
      <c r="J19" s="129">
        <f t="shared" si="7"/>
        <v>18904.260000000006</v>
      </c>
    </row>
    <row r="20" spans="1:11">
      <c r="A20" s="130"/>
    </row>
    <row r="21" spans="1:11">
      <c r="A21" s="130"/>
      <c r="B21" s="40" t="s">
        <v>119</v>
      </c>
      <c r="C21" s="148" t="s">
        <v>120</v>
      </c>
      <c r="D21" s="148" t="s">
        <v>85</v>
      </c>
      <c r="E21" s="135" t="s">
        <v>59</v>
      </c>
      <c r="F21" s="215"/>
      <c r="G21" s="112"/>
      <c r="H21" s="176">
        <f t="shared" ref="H21:J21" si="8">H5</f>
        <v>39033.160000000003</v>
      </c>
      <c r="I21" s="131">
        <f t="shared" si="8"/>
        <v>36350.76</v>
      </c>
      <c r="J21" s="132">
        <f t="shared" si="8"/>
        <v>11035.35</v>
      </c>
    </row>
    <row r="22" spans="1:11" s="47" customFormat="1">
      <c r="A22" s="130"/>
      <c r="B22" s="40" t="s">
        <v>121</v>
      </c>
      <c r="C22" s="152" t="s">
        <v>122</v>
      </c>
      <c r="D22" s="274" t="s">
        <v>213</v>
      </c>
      <c r="E22" s="135" t="s">
        <v>59</v>
      </c>
      <c r="F22" s="215"/>
      <c r="G22" s="112"/>
      <c r="H22" s="278">
        <f t="shared" ref="H22:J22" si="9">H21+(-1*(H12+H13))</f>
        <v>48530.990000000005</v>
      </c>
      <c r="I22" s="279">
        <f t="shared" si="9"/>
        <v>33955.69</v>
      </c>
      <c r="J22" s="280">
        <f t="shared" si="9"/>
        <v>17020.25</v>
      </c>
    </row>
    <row r="23" spans="1:11" s="128" customFormat="1">
      <c r="A23" s="130"/>
      <c r="B23" s="46"/>
      <c r="C23" s="143"/>
      <c r="D23" s="275" t="s">
        <v>214</v>
      </c>
      <c r="E23" s="188"/>
      <c r="F23" s="214"/>
      <c r="G23" s="196"/>
      <c r="H23" s="281" t="str">
        <f t="shared" ref="H23:J23" si="10">IF(H8&lt;0,"W","I")</f>
        <v>W</v>
      </c>
      <c r="I23" s="282" t="str">
        <f t="shared" si="10"/>
        <v>I</v>
      </c>
      <c r="J23" s="283" t="str">
        <f t="shared" si="10"/>
        <v>W</v>
      </c>
      <c r="K23" s="153"/>
    </row>
    <row r="24" spans="1:11">
      <c r="A24" s="130"/>
      <c r="B24" s="154" t="s">
        <v>123</v>
      </c>
      <c r="C24" s="148" t="s">
        <v>124</v>
      </c>
      <c r="D24" s="148" t="s">
        <v>91</v>
      </c>
      <c r="E24" s="135" t="s">
        <v>89</v>
      </c>
      <c r="F24" s="215"/>
      <c r="G24" s="112"/>
      <c r="H24" s="106">
        <f t="shared" ref="H24:J24" si="11">H7</f>
        <v>8270.84</v>
      </c>
      <c r="I24" s="133">
        <f t="shared" si="11"/>
        <v>5511.26</v>
      </c>
      <c r="J24" s="107">
        <f t="shared" si="11"/>
        <v>3842.87</v>
      </c>
    </row>
    <row r="25" spans="1:11">
      <c r="A25" s="130"/>
      <c r="B25" s="154" t="s">
        <v>123</v>
      </c>
      <c r="C25" s="148" t="s">
        <v>125</v>
      </c>
      <c r="D25" s="276" t="s">
        <v>209</v>
      </c>
      <c r="E25" s="135" t="s">
        <v>46</v>
      </c>
      <c r="F25" s="215"/>
      <c r="G25" s="112"/>
      <c r="H25" s="106">
        <f t="shared" ref="H25:J25" si="12">ROUND(H24/1.03,2)</f>
        <v>8029.94</v>
      </c>
      <c r="I25" s="133">
        <f t="shared" si="12"/>
        <v>5350.74</v>
      </c>
      <c r="J25" s="107">
        <f t="shared" si="12"/>
        <v>3730.94</v>
      </c>
    </row>
    <row r="26" spans="1:11">
      <c r="A26" s="130"/>
      <c r="B26" s="46" t="s">
        <v>126</v>
      </c>
      <c r="C26" s="148" t="s">
        <v>127</v>
      </c>
      <c r="D26" s="143" t="s">
        <v>86</v>
      </c>
      <c r="E26" s="135" t="s">
        <v>46</v>
      </c>
      <c r="F26" s="215"/>
      <c r="G26" s="112"/>
      <c r="H26" s="102">
        <f>ROUND(VLOOKUP(H1,'Purchases and Sales Data'!$A:$R,11,FALSE),2)</f>
        <v>5796.1</v>
      </c>
      <c r="I26" s="103">
        <f>ROUND(VLOOKUP(I1,'Purchases and Sales Data'!$A:$R,11,FALSE),2)</f>
        <v>8015.1</v>
      </c>
      <c r="J26" s="108">
        <f>ROUND(VLOOKUP(J1,'Purchases and Sales Data'!$A:$R,11,FALSE),2)</f>
        <v>2581.3000000000002</v>
      </c>
    </row>
    <row r="27" spans="1:11">
      <c r="A27" s="130"/>
      <c r="B27" s="155" t="s">
        <v>128</v>
      </c>
      <c r="C27" s="148" t="s">
        <v>129</v>
      </c>
      <c r="D27" s="143" t="s">
        <v>130</v>
      </c>
      <c r="E27" s="135"/>
      <c r="F27" s="215"/>
      <c r="G27" s="112"/>
      <c r="H27" s="99" t="str">
        <f>IF((H25*0.95)&lt;=H26,"","LIMIT APPLIED")</f>
        <v>LIMIT APPLIED</v>
      </c>
      <c r="I27" s="100" t="str">
        <f t="shared" ref="I27:J27" si="13">IF((I25*0.95)&lt;=I26,"","LIMIT APPLIED")</f>
        <v/>
      </c>
      <c r="J27" s="101" t="str">
        <f t="shared" si="13"/>
        <v>LIMIT APPLIED</v>
      </c>
    </row>
    <row r="28" spans="1:11">
      <c r="A28" s="130"/>
      <c r="B28" s="46" t="s">
        <v>131</v>
      </c>
      <c r="C28" s="148" t="s">
        <v>132</v>
      </c>
      <c r="D28" s="143" t="s">
        <v>215</v>
      </c>
      <c r="E28" s="135" t="s">
        <v>46</v>
      </c>
      <c r="F28" s="215"/>
      <c r="G28" s="112"/>
      <c r="H28" s="175">
        <f t="shared" ref="H28:J28" si="14">ROUND(IF((H25*0.95)&lt;=H26,H26,H25*0.95),2)</f>
        <v>7628.44</v>
      </c>
      <c r="I28" s="128">
        <f t="shared" si="14"/>
        <v>8015.1</v>
      </c>
      <c r="J28" s="129">
        <f t="shared" si="14"/>
        <v>3544.39</v>
      </c>
    </row>
    <row r="29" spans="1:11">
      <c r="A29" s="130"/>
      <c r="B29" s="130"/>
      <c r="C29" s="148"/>
      <c r="D29" s="134"/>
      <c r="E29" s="130"/>
      <c r="F29" s="216"/>
      <c r="G29" s="109"/>
      <c r="H29" s="109"/>
      <c r="I29" s="130"/>
      <c r="J29" s="110"/>
    </row>
    <row r="30" spans="1:11">
      <c r="A30" s="130"/>
      <c r="B30" s="46" t="s">
        <v>133</v>
      </c>
      <c r="C30" s="148" t="s">
        <v>134</v>
      </c>
      <c r="D30" s="276" t="s">
        <v>216</v>
      </c>
      <c r="E30" s="135" t="s">
        <v>5</v>
      </c>
      <c r="F30" s="215"/>
      <c r="G30" s="112"/>
      <c r="H30" s="284">
        <f>ROUND(H5/(H6/1.03),4)</f>
        <v>7.2283999999999997</v>
      </c>
      <c r="I30" s="285">
        <f>ROUND(I5/(I6/1.03),4)</f>
        <v>6.3460000000000001</v>
      </c>
      <c r="J30" s="286">
        <f>ROUND(J5/(J6/1.03),4)</f>
        <v>5.2622</v>
      </c>
    </row>
    <row r="31" spans="1:11">
      <c r="A31" s="130"/>
      <c r="B31" s="46" t="s">
        <v>135</v>
      </c>
      <c r="C31" s="148" t="s">
        <v>136</v>
      </c>
      <c r="D31" s="277" t="s">
        <v>137</v>
      </c>
      <c r="E31" s="135" t="s">
        <v>5</v>
      </c>
      <c r="F31" s="215"/>
      <c r="G31" s="112"/>
      <c r="H31" s="173">
        <f>ROUND(H22/H28,4)</f>
        <v>6.3617999999999997</v>
      </c>
      <c r="I31" s="123">
        <f>ROUND(I22/I28,4)</f>
        <v>4.2365000000000004</v>
      </c>
      <c r="J31" s="124">
        <f>ROUND(J22/J28,4)</f>
        <v>4.8019999999999996</v>
      </c>
    </row>
    <row r="32" spans="1:11">
      <c r="A32" s="130"/>
      <c r="B32" s="46" t="s">
        <v>138</v>
      </c>
      <c r="C32" s="148" t="s">
        <v>139</v>
      </c>
      <c r="D32" s="287" t="s">
        <v>86</v>
      </c>
      <c r="E32" s="135" t="s">
        <v>5</v>
      </c>
      <c r="F32" s="215"/>
      <c r="G32" s="112"/>
      <c r="H32" s="173">
        <f>VLOOKUP(H$1,'[8]GCR Rate and Recovery'!$A:$F,6,FALSE)</f>
        <v>0</v>
      </c>
      <c r="I32" s="123">
        <f>VLOOKUP(I$1,'[8]GCR Rate and Recovery'!$A:$F,6,FALSE)</f>
        <v>0</v>
      </c>
      <c r="J32" s="124">
        <f>VLOOKUP(J$1,'[8]GCR Rate and Recovery'!$A:$F,6,FALSE)</f>
        <v>0</v>
      </c>
    </row>
    <row r="33" spans="1:14">
      <c r="A33" s="130"/>
      <c r="B33" s="156" t="s">
        <v>60</v>
      </c>
      <c r="C33" s="157" t="s">
        <v>140</v>
      </c>
      <c r="D33" s="158" t="s">
        <v>141</v>
      </c>
      <c r="E33" s="136" t="s">
        <v>5</v>
      </c>
      <c r="F33" s="217"/>
      <c r="G33" s="113"/>
      <c r="H33" s="300">
        <f t="shared" ref="H33:J33" si="15">H31-H32</f>
        <v>6.3617999999999997</v>
      </c>
      <c r="I33" s="301">
        <f t="shared" si="15"/>
        <v>4.2365000000000004</v>
      </c>
      <c r="J33" s="302">
        <f t="shared" si="15"/>
        <v>4.8019999999999996</v>
      </c>
    </row>
    <row r="34" spans="1:14">
      <c r="A34" s="130"/>
      <c r="B34" s="159" t="s">
        <v>126</v>
      </c>
      <c r="C34" s="157" t="s">
        <v>142</v>
      </c>
      <c r="D34" s="160" t="s">
        <v>86</v>
      </c>
      <c r="E34" s="48" t="s">
        <v>46</v>
      </c>
      <c r="F34" s="218"/>
      <c r="G34" s="264"/>
      <c r="H34" s="303">
        <f>H26</f>
        <v>5796.1</v>
      </c>
      <c r="I34" s="304">
        <f>I26</f>
        <v>8015.1</v>
      </c>
      <c r="J34" s="305">
        <f>J26</f>
        <v>2581.3000000000002</v>
      </c>
    </row>
    <row r="35" spans="1:14">
      <c r="A35" s="130"/>
      <c r="B35" s="46" t="s">
        <v>143</v>
      </c>
      <c r="C35" s="161" t="s">
        <v>144</v>
      </c>
      <c r="D35" s="152" t="s">
        <v>145</v>
      </c>
      <c r="E35" s="135" t="s">
        <v>59</v>
      </c>
      <c r="F35" s="215"/>
      <c r="G35" s="112"/>
      <c r="H35" s="268">
        <f>ROUND(H33*H34,2)</f>
        <v>36873.629999999997</v>
      </c>
      <c r="I35" s="269">
        <f t="shared" ref="I35:J35" si="16">ROUND(I33*I34,2)</f>
        <v>33955.97</v>
      </c>
      <c r="J35" s="270">
        <f t="shared" si="16"/>
        <v>12395.4</v>
      </c>
    </row>
    <row r="36" spans="1:14">
      <c r="A36" s="130"/>
      <c r="C36" s="148"/>
    </row>
    <row r="37" spans="1:14">
      <c r="A37" s="130"/>
      <c r="B37" s="47" t="s">
        <v>146</v>
      </c>
      <c r="H37" s="112" t="s">
        <v>59</v>
      </c>
      <c r="I37" s="194">
        <f>SUM(H35:J35)</f>
        <v>83225</v>
      </c>
    </row>
    <row r="38" spans="1:14">
      <c r="A38" s="130"/>
      <c r="B38" s="49" t="s">
        <v>147</v>
      </c>
      <c r="C38" s="162"/>
      <c r="D38" s="162"/>
      <c r="E38" s="191"/>
      <c r="F38" s="219"/>
      <c r="G38" s="265"/>
      <c r="H38" s="113" t="s">
        <v>46</v>
      </c>
      <c r="I38" s="137">
        <f>SUMIFS('Purchases and Sales Data'!$K$3:$K$125,'Purchases and Sales Data'!$B$3:$B$125,"&gt;="&amp;EDATE(J1,-11),'Purchases and Sales Data'!$B$3:$B$125,"&lt;="&amp;J1)</f>
        <v>33246.6</v>
      </c>
      <c r="J38" s="114"/>
    </row>
    <row r="39" spans="1:14">
      <c r="A39" s="130"/>
      <c r="B39" s="50" t="s">
        <v>148</v>
      </c>
      <c r="H39" s="115" t="s">
        <v>5</v>
      </c>
      <c r="I39" s="116">
        <f>ROUND((I37/I38),4)</f>
        <v>2.5032999999999999</v>
      </c>
      <c r="J39" s="117"/>
    </row>
    <row r="40" spans="1:14">
      <c r="A40" s="130"/>
      <c r="H40" s="177"/>
      <c r="I40" s="195"/>
    </row>
    <row r="41" spans="1:14">
      <c r="A41" s="138"/>
      <c r="B41" s="47"/>
      <c r="C41" s="47"/>
      <c r="H41" s="196"/>
      <c r="I41" s="188"/>
      <c r="J41" s="127"/>
      <c r="K41" s="188"/>
      <c r="L41" s="188"/>
      <c r="M41" s="188"/>
      <c r="N41" s="188"/>
    </row>
    <row r="42" spans="1:14">
      <c r="A42" s="138"/>
      <c r="H42" s="174"/>
    </row>
    <row r="43" spans="1:14">
      <c r="A43" s="163"/>
    </row>
    <row r="44" spans="1:14">
      <c r="A44" s="138"/>
      <c r="D44" s="311">
        <v>2025</v>
      </c>
      <c r="E44" s="118"/>
      <c r="H44" s="51" t="s">
        <v>149</v>
      </c>
      <c r="I44" s="52"/>
    </row>
    <row r="45" spans="1:14">
      <c r="A45" s="138"/>
      <c r="D45" s="53" t="s">
        <v>150</v>
      </c>
      <c r="E45" s="310">
        <v>45992</v>
      </c>
      <c r="H45" s="53" t="s">
        <v>150</v>
      </c>
      <c r="I45" s="54">
        <f>EDATE(H3,-1)</f>
        <v>46019</v>
      </c>
    </row>
    <row r="46" spans="1:14">
      <c r="A46" s="164"/>
      <c r="D46" s="165">
        <v>80318.140000000029</v>
      </c>
      <c r="E46" s="167" t="s">
        <v>59</v>
      </c>
      <c r="H46" s="204">
        <v>80318.140000000029</v>
      </c>
      <c r="I46" s="166" t="s">
        <v>59</v>
      </c>
    </row>
    <row r="47" spans="1:14">
      <c r="A47" s="164"/>
      <c r="D47" s="168">
        <v>22907.230000000003</v>
      </c>
      <c r="E47" s="192" t="s">
        <v>89</v>
      </c>
      <c r="H47" s="205">
        <v>22907.230000000003</v>
      </c>
      <c r="I47" s="169" t="s">
        <v>89</v>
      </c>
    </row>
    <row r="48" spans="1:14">
      <c r="A48" s="138"/>
      <c r="D48" s="55">
        <f>ROUND((D46/D47),4)</f>
        <v>3.5062000000000002</v>
      </c>
      <c r="E48" s="193" t="s">
        <v>98</v>
      </c>
      <c r="H48" s="55">
        <f>ROUND((H46/H47),4)</f>
        <v>3.5062000000000002</v>
      </c>
      <c r="I48" s="170" t="s">
        <v>98</v>
      </c>
    </row>
    <row r="49" spans="1:9">
      <c r="A49" s="138"/>
      <c r="D49" s="56">
        <f>D47/D53</f>
        <v>22240.029126213594</v>
      </c>
      <c r="E49" s="167" t="s">
        <v>151</v>
      </c>
      <c r="H49" s="306">
        <f>H47/H53</f>
        <v>22240.029126213594</v>
      </c>
      <c r="I49" s="166" t="s">
        <v>151</v>
      </c>
    </row>
    <row r="50" spans="1:9">
      <c r="A50" s="138"/>
      <c r="D50" s="57">
        <f>ROUND((D46/(D47/D53)),4)</f>
        <v>3.6114000000000002</v>
      </c>
      <c r="E50" s="193" t="s">
        <v>152</v>
      </c>
      <c r="H50" s="57">
        <f>ROUND((H46/(H47/H53)),4)</f>
        <v>3.6114000000000002</v>
      </c>
      <c r="I50" s="170" t="s">
        <v>152</v>
      </c>
    </row>
    <row r="51" spans="1:9">
      <c r="A51" s="138"/>
      <c r="D51" s="111"/>
      <c r="E51" s="111"/>
    </row>
    <row r="52" spans="1:9">
      <c r="A52" s="138"/>
      <c r="D52" s="271" t="s">
        <v>153</v>
      </c>
      <c r="E52" s="111"/>
      <c r="G52" s="214"/>
      <c r="H52" s="307" t="s">
        <v>153</v>
      </c>
    </row>
    <row r="53" spans="1:9">
      <c r="A53" s="138"/>
      <c r="B53" s="111"/>
      <c r="C53" s="111"/>
      <c r="D53" s="272">
        <v>1.03</v>
      </c>
      <c r="E53" s="111"/>
      <c r="G53" s="214"/>
      <c r="H53" s="308">
        <v>1.03</v>
      </c>
    </row>
    <row r="54" spans="1:9">
      <c r="A54" s="130"/>
      <c r="D54" s="273" t="s">
        <v>210</v>
      </c>
      <c r="E54" s="111"/>
      <c r="G54" s="214"/>
      <c r="H54" s="309" t="s">
        <v>210</v>
      </c>
    </row>
    <row r="55" spans="1:9">
      <c r="D55" s="273" t="s">
        <v>211</v>
      </c>
      <c r="H55" s="309" t="s">
        <v>211</v>
      </c>
    </row>
  </sheetData>
  <mergeCells count="1">
    <mergeCell ref="B4:E4"/>
  </mergeCells>
  <pageMargins left="0.7" right="0.7" top="0.75" bottom="0.75" header="0.3" footer="0.3"/>
  <pageSetup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7B6CE-76B2-4621-AE86-0D97BF3DDED8}">
  <sheetPr>
    <pageSetUpPr fitToPage="1"/>
  </sheetPr>
  <dimension ref="A1:AK150"/>
  <sheetViews>
    <sheetView topLeftCell="B1" zoomScaleNormal="100" workbookViewId="0">
      <pane ySplit="2" topLeftCell="A3" activePane="bottomLeft" state="frozen"/>
      <selection pane="bottomLeft" activeCell="B91" sqref="B1:W91"/>
    </sheetView>
  </sheetViews>
  <sheetFormatPr defaultColWidth="9.140625" defaultRowHeight="12.75"/>
  <cols>
    <col min="1" max="1" width="10.7109375" style="97" hidden="1" customWidth="1"/>
    <col min="2" max="2" width="10" style="89" customWidth="1"/>
    <col min="3" max="3" width="11.28515625" style="81" customWidth="1"/>
    <col min="4" max="4" width="12.28515625" style="80" customWidth="1"/>
    <col min="5" max="5" width="12" style="81" customWidth="1"/>
    <col min="6" max="6" width="12" style="80" customWidth="1"/>
    <col min="7" max="7" width="10.5703125" style="288" customWidth="1"/>
    <col min="8" max="8" width="12.28515625" style="80" customWidth="1"/>
    <col min="9" max="9" width="9.85546875" style="81" customWidth="1"/>
    <col min="10" max="10" width="11.28515625" style="80" customWidth="1"/>
    <col min="11" max="11" width="10.28515625" style="79" customWidth="1"/>
    <col min="12" max="12" width="11.140625" style="90" customWidth="1"/>
    <col min="13" max="13" width="10.28515625" style="78" bestFit="1" customWidth="1"/>
    <col min="14" max="14" width="12.28515625" style="77" bestFit="1" customWidth="1"/>
    <col min="15" max="15" width="14.42578125" style="77" customWidth="1"/>
    <col min="16" max="16" width="10.28515625" style="82" bestFit="1" customWidth="1"/>
    <col min="17" max="17" width="10.5703125" style="76" customWidth="1"/>
    <col min="18" max="18" width="12.28515625" style="77" bestFit="1" customWidth="1"/>
    <col min="19" max="19" width="2.42578125" style="75" customWidth="1"/>
    <col min="20" max="20" width="3.28515625" style="75" bestFit="1" customWidth="1"/>
    <col min="21" max="21" width="31" style="75" bestFit="1" customWidth="1"/>
    <col min="22" max="22" width="13.7109375" style="75" customWidth="1"/>
    <col min="23" max="23" width="4.7109375" style="89" customWidth="1"/>
    <col min="24" max="24" width="12.5703125" style="75" customWidth="1"/>
    <col min="25" max="25" width="13.28515625" style="75" customWidth="1"/>
    <col min="26" max="26" width="11.140625" style="75" customWidth="1"/>
    <col min="27" max="27" width="11.28515625" style="75" bestFit="1" customWidth="1"/>
    <col min="28" max="30" width="9.42578125" style="75" customWidth="1"/>
    <col min="31" max="31" width="10.28515625" style="75" customWidth="1"/>
    <col min="32" max="37" width="9.42578125" style="75" customWidth="1"/>
    <col min="38" max="16384" width="9.140625" style="75"/>
  </cols>
  <sheetData>
    <row r="1" spans="1:37">
      <c r="B1" s="327" t="s">
        <v>180</v>
      </c>
      <c r="C1" s="327"/>
      <c r="D1" s="327"/>
      <c r="E1" s="327"/>
      <c r="F1" s="327"/>
      <c r="G1" s="327"/>
      <c r="H1" s="327"/>
      <c r="I1" s="327"/>
      <c r="J1" s="327"/>
      <c r="K1" s="328"/>
      <c r="L1" s="329" t="s">
        <v>170</v>
      </c>
      <c r="M1" s="330"/>
      <c r="N1" s="330"/>
      <c r="O1" s="330"/>
      <c r="P1" s="330"/>
      <c r="Q1" s="330"/>
      <c r="R1" s="330"/>
    </row>
    <row r="2" spans="1:37" s="86" customFormat="1" ht="51">
      <c r="A2" s="98" t="s">
        <v>181</v>
      </c>
      <c r="B2" s="242" t="s">
        <v>179</v>
      </c>
      <c r="C2" s="87" t="s">
        <v>178</v>
      </c>
      <c r="D2" s="88" t="s">
        <v>177</v>
      </c>
      <c r="E2" s="87" t="s">
        <v>176</v>
      </c>
      <c r="F2" s="88" t="s">
        <v>175</v>
      </c>
      <c r="G2" s="91" t="s">
        <v>174</v>
      </c>
      <c r="H2" s="92" t="s">
        <v>173</v>
      </c>
      <c r="I2" s="91" t="s">
        <v>172</v>
      </c>
      <c r="J2" s="88" t="s">
        <v>171</v>
      </c>
      <c r="K2" s="93" t="s">
        <v>164</v>
      </c>
      <c r="L2" s="242" t="s">
        <v>179</v>
      </c>
      <c r="M2" s="94" t="s">
        <v>169</v>
      </c>
      <c r="N2" s="92" t="s">
        <v>168</v>
      </c>
      <c r="O2" s="92" t="s">
        <v>167</v>
      </c>
      <c r="P2" s="91" t="s">
        <v>90</v>
      </c>
      <c r="Q2" s="91" t="s">
        <v>206</v>
      </c>
      <c r="R2" s="95" t="s">
        <v>165</v>
      </c>
      <c r="U2" s="184" t="s">
        <v>183</v>
      </c>
      <c r="V2" s="200">
        <v>46112</v>
      </c>
      <c r="W2" s="89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</row>
    <row r="3" spans="1:37" ht="12.75" customHeight="1">
      <c r="A3" s="187">
        <f>EOMONTH((B3),-1)+1</f>
        <v>43466</v>
      </c>
      <c r="B3" s="243">
        <v>43466</v>
      </c>
      <c r="C3" s="233">
        <v>5534</v>
      </c>
      <c r="D3" s="236">
        <v>30722.62</v>
      </c>
      <c r="E3" s="233">
        <v>1091</v>
      </c>
      <c r="F3" s="236">
        <v>5989.42</v>
      </c>
      <c r="G3" s="82">
        <v>6625</v>
      </c>
      <c r="H3" s="84">
        <f t="shared" ref="H3:H66" si="0">SUM(D3+F3)</f>
        <v>36712.04</v>
      </c>
      <c r="I3" s="233">
        <v>0</v>
      </c>
      <c r="J3" s="236">
        <v>0</v>
      </c>
      <c r="K3" s="85">
        <v>6625</v>
      </c>
      <c r="L3" s="246">
        <v>43466</v>
      </c>
      <c r="M3" s="253">
        <v>4960</v>
      </c>
      <c r="N3" s="236">
        <v>15100.88</v>
      </c>
      <c r="O3" s="236">
        <v>6878.66</v>
      </c>
      <c r="P3" s="82">
        <v>7636.2</v>
      </c>
      <c r="Q3" s="82">
        <f>M3-P3</f>
        <v>-2676.2</v>
      </c>
      <c r="R3" s="83">
        <f>SUM(N3:O3)</f>
        <v>21979.54</v>
      </c>
      <c r="T3" s="86"/>
      <c r="U3" s="185" t="s">
        <v>184</v>
      </c>
      <c r="V3" s="198">
        <f>EDATE(V4,-11)</f>
        <v>45748</v>
      </c>
    </row>
    <row r="4" spans="1:37">
      <c r="A4" s="187">
        <f t="shared" ref="A4:A67" si="1">EOMONTH((B4),-1)+1</f>
        <v>43497</v>
      </c>
      <c r="B4" s="243">
        <f>EDATE(B3,1)</f>
        <v>43497</v>
      </c>
      <c r="C4" s="233">
        <v>4788</v>
      </c>
      <c r="D4" s="236">
        <v>26525.91</v>
      </c>
      <c r="E4" s="233">
        <v>1012</v>
      </c>
      <c r="F4" s="236">
        <v>5529.75</v>
      </c>
      <c r="G4" s="82">
        <v>5800</v>
      </c>
      <c r="H4" s="84">
        <f t="shared" si="0"/>
        <v>32055.66</v>
      </c>
      <c r="I4" s="233">
        <v>0</v>
      </c>
      <c r="J4" s="236">
        <v>0</v>
      </c>
      <c r="K4" s="85">
        <v>5800</v>
      </c>
      <c r="L4" s="246">
        <f t="shared" ref="L4:L14" si="2">EDATE(L3,1)</f>
        <v>43497</v>
      </c>
      <c r="M4" s="253">
        <v>3950</v>
      </c>
      <c r="N4" s="236">
        <v>11551.06</v>
      </c>
      <c r="O4" s="236">
        <v>4784.5200000000004</v>
      </c>
      <c r="P4" s="82">
        <v>5311.4</v>
      </c>
      <c r="Q4" s="82">
        <f t="shared" ref="Q4:Q67" si="3">M4-P4</f>
        <v>-1361.3999999999996</v>
      </c>
      <c r="R4" s="83">
        <f t="shared" ref="R4:R67" si="4">SUM(N4:O4)</f>
        <v>16335.58</v>
      </c>
      <c r="T4" s="86"/>
      <c r="U4" s="186" t="s">
        <v>182</v>
      </c>
      <c r="V4" s="198">
        <f>EDATE((V2+1),-1)</f>
        <v>46082</v>
      </c>
    </row>
    <row r="5" spans="1:37">
      <c r="A5" s="187">
        <f t="shared" si="1"/>
        <v>43525</v>
      </c>
      <c r="B5" s="243">
        <f>EDATE(B4,1)</f>
        <v>43525</v>
      </c>
      <c r="C5" s="233">
        <v>4927</v>
      </c>
      <c r="D5" s="236">
        <v>27298.15</v>
      </c>
      <c r="E5" s="233">
        <v>884</v>
      </c>
      <c r="F5" s="236">
        <v>4842.62</v>
      </c>
      <c r="G5" s="82">
        <v>5811</v>
      </c>
      <c r="H5" s="84">
        <f t="shared" si="0"/>
        <v>32140.77</v>
      </c>
      <c r="I5" s="233">
        <v>0</v>
      </c>
      <c r="J5" s="236">
        <v>0</v>
      </c>
      <c r="K5" s="85">
        <v>5811</v>
      </c>
      <c r="L5" s="246">
        <f t="shared" si="2"/>
        <v>43525</v>
      </c>
      <c r="M5" s="253">
        <v>4198</v>
      </c>
      <c r="N5" s="236">
        <v>12410.22</v>
      </c>
      <c r="O5" s="236">
        <v>4726.88</v>
      </c>
      <c r="P5" s="82">
        <v>5247.4</v>
      </c>
      <c r="Q5" s="82">
        <f t="shared" si="3"/>
        <v>-1049.3999999999996</v>
      </c>
      <c r="R5" s="83">
        <f t="shared" si="4"/>
        <v>17137.099999999999</v>
      </c>
    </row>
    <row r="6" spans="1:37">
      <c r="A6" s="187">
        <f t="shared" si="1"/>
        <v>43556</v>
      </c>
      <c r="B6" s="243">
        <f t="shared" ref="B6:B68" si="5">EDATE(B5,1)</f>
        <v>43556</v>
      </c>
      <c r="C6" s="233">
        <v>1878</v>
      </c>
      <c r="D6" s="236">
        <v>10405.709999999999</v>
      </c>
      <c r="E6" s="233">
        <v>377</v>
      </c>
      <c r="F6" s="236">
        <v>2075.48</v>
      </c>
      <c r="G6" s="82">
        <v>2255</v>
      </c>
      <c r="H6" s="84">
        <f t="shared" si="0"/>
        <v>12481.189999999999</v>
      </c>
      <c r="I6" s="233">
        <v>0</v>
      </c>
      <c r="J6" s="236">
        <v>0</v>
      </c>
      <c r="K6" s="85">
        <v>2255</v>
      </c>
      <c r="L6" s="246">
        <f t="shared" si="2"/>
        <v>43556</v>
      </c>
      <c r="M6" s="253">
        <v>2714</v>
      </c>
      <c r="N6" s="236">
        <v>7535.57</v>
      </c>
      <c r="O6" s="236">
        <v>1531.17</v>
      </c>
      <c r="P6" s="82">
        <v>1699.8</v>
      </c>
      <c r="Q6" s="82">
        <f t="shared" si="3"/>
        <v>1014.2</v>
      </c>
      <c r="R6" s="83">
        <f t="shared" si="4"/>
        <v>9066.74</v>
      </c>
      <c r="T6" s="323" t="s">
        <v>180</v>
      </c>
      <c r="U6" s="179" t="s">
        <v>178</v>
      </c>
      <c r="V6" s="197">
        <f>SUMIFS(C3:C125,$B3:$B125,"&gt;="&amp;$V$3,$B3:$B125,"&lt;="&amp;$V$4)</f>
        <v>24149.9</v>
      </c>
      <c r="W6" s="89" t="s">
        <v>46</v>
      </c>
    </row>
    <row r="7" spans="1:37">
      <c r="A7" s="187">
        <f t="shared" si="1"/>
        <v>43586</v>
      </c>
      <c r="B7" s="243">
        <f t="shared" si="5"/>
        <v>43586</v>
      </c>
      <c r="C7" s="233">
        <v>583</v>
      </c>
      <c r="D7" s="236">
        <v>3232.95</v>
      </c>
      <c r="E7" s="233">
        <v>155</v>
      </c>
      <c r="F7" s="236">
        <v>846.28</v>
      </c>
      <c r="G7" s="82">
        <v>738</v>
      </c>
      <c r="H7" s="84">
        <f t="shared" si="0"/>
        <v>4079.2299999999996</v>
      </c>
      <c r="I7" s="233">
        <v>0</v>
      </c>
      <c r="J7" s="236">
        <v>0</v>
      </c>
      <c r="K7" s="85">
        <v>738</v>
      </c>
      <c r="L7" s="246">
        <f t="shared" si="2"/>
        <v>43586</v>
      </c>
      <c r="M7" s="253">
        <v>3881</v>
      </c>
      <c r="N7" s="236">
        <v>10788.83</v>
      </c>
      <c r="O7" s="236">
        <v>1094.29</v>
      </c>
      <c r="P7" s="82">
        <v>1214.8</v>
      </c>
      <c r="Q7" s="82">
        <f t="shared" si="3"/>
        <v>2666.2</v>
      </c>
      <c r="R7" s="83">
        <f t="shared" si="4"/>
        <v>11883.119999999999</v>
      </c>
      <c r="T7" s="323"/>
      <c r="U7" s="180" t="s">
        <v>177</v>
      </c>
      <c r="V7" s="199">
        <f>SUMIFS(D3:D125,$B3:$B125,"&gt;="&amp;$V$3,$B3:$B125,"&lt;="&amp;$V$4)</f>
        <v>198399.44999999998</v>
      </c>
      <c r="W7" s="89" t="s">
        <v>59</v>
      </c>
    </row>
    <row r="8" spans="1:37">
      <c r="A8" s="187">
        <f t="shared" si="1"/>
        <v>43617</v>
      </c>
      <c r="B8" s="243">
        <f t="shared" si="5"/>
        <v>43617</v>
      </c>
      <c r="C8" s="233">
        <v>560</v>
      </c>
      <c r="D8" s="236">
        <v>2969.9</v>
      </c>
      <c r="E8" s="233">
        <v>131</v>
      </c>
      <c r="F8" s="236">
        <v>721.99</v>
      </c>
      <c r="G8" s="82">
        <v>691</v>
      </c>
      <c r="H8" s="84">
        <f t="shared" si="0"/>
        <v>3691.8900000000003</v>
      </c>
      <c r="I8" s="233">
        <v>1853</v>
      </c>
      <c r="J8" s="236">
        <v>12643.34</v>
      </c>
      <c r="K8" s="85">
        <v>2544</v>
      </c>
      <c r="L8" s="246">
        <f t="shared" si="2"/>
        <v>43617</v>
      </c>
      <c r="M8" s="253">
        <v>3563</v>
      </c>
      <c r="N8" s="236">
        <v>9461.3700000000008</v>
      </c>
      <c r="O8" s="236">
        <v>2399.4</v>
      </c>
      <c r="P8" s="82">
        <v>2663.6</v>
      </c>
      <c r="Q8" s="82">
        <f t="shared" si="3"/>
        <v>899.40000000000009</v>
      </c>
      <c r="R8" s="83">
        <f t="shared" si="4"/>
        <v>11860.77</v>
      </c>
      <c r="T8" s="323"/>
      <c r="U8" s="179" t="s">
        <v>176</v>
      </c>
      <c r="V8" s="197">
        <f>SUMIFS(E3:E125,$B3:$B125,"&gt;="&amp;$V$3,$B3:$B125,"&lt;="&amp;$V$4)</f>
        <v>5399.1999999999989</v>
      </c>
      <c r="W8" s="89" t="s">
        <v>46</v>
      </c>
    </row>
    <row r="9" spans="1:37">
      <c r="A9" s="187">
        <f t="shared" si="1"/>
        <v>43647</v>
      </c>
      <c r="B9" s="243">
        <f t="shared" si="5"/>
        <v>43647</v>
      </c>
      <c r="C9" s="233">
        <v>367</v>
      </c>
      <c r="D9" s="236">
        <v>2545.09</v>
      </c>
      <c r="E9" s="233">
        <v>99</v>
      </c>
      <c r="F9" s="236">
        <v>684.26</v>
      </c>
      <c r="G9" s="82">
        <v>466</v>
      </c>
      <c r="H9" s="84">
        <f t="shared" si="0"/>
        <v>3229.3500000000004</v>
      </c>
      <c r="I9" s="233">
        <v>4263</v>
      </c>
      <c r="J9" s="236">
        <v>29571.61</v>
      </c>
      <c r="K9" s="85">
        <v>4729</v>
      </c>
      <c r="L9" s="246">
        <f t="shared" si="2"/>
        <v>43647</v>
      </c>
      <c r="M9" s="253">
        <v>3949</v>
      </c>
      <c r="N9" s="236">
        <v>10432.370000000001</v>
      </c>
      <c r="O9" s="236">
        <v>4050.5</v>
      </c>
      <c r="P9" s="82">
        <v>4496.6000000000004</v>
      </c>
      <c r="Q9" s="82">
        <f t="shared" si="3"/>
        <v>-547.60000000000036</v>
      </c>
      <c r="R9" s="83">
        <f t="shared" si="4"/>
        <v>14482.87</v>
      </c>
      <c r="T9" s="323"/>
      <c r="U9" s="180" t="s">
        <v>175</v>
      </c>
      <c r="V9" s="199">
        <f>SUMIFS(F3:F125,$B3:$B125,"&gt;="&amp;$V$3,$B3:$B125,"&lt;="&amp;$V$4)</f>
        <v>44157.24</v>
      </c>
      <c r="W9" s="89" t="s">
        <v>59</v>
      </c>
    </row>
    <row r="10" spans="1:37">
      <c r="A10" s="187">
        <f t="shared" si="1"/>
        <v>43678</v>
      </c>
      <c r="B10" s="243">
        <f t="shared" si="5"/>
        <v>43678</v>
      </c>
      <c r="C10" s="233">
        <v>356</v>
      </c>
      <c r="D10" s="236">
        <v>2472.86</v>
      </c>
      <c r="E10" s="233">
        <v>108</v>
      </c>
      <c r="F10" s="236">
        <v>750.15</v>
      </c>
      <c r="G10" s="82">
        <v>464</v>
      </c>
      <c r="H10" s="84">
        <f t="shared" si="0"/>
        <v>3223.01</v>
      </c>
      <c r="I10" s="233">
        <v>1651</v>
      </c>
      <c r="J10" s="236">
        <v>11749.99</v>
      </c>
      <c r="K10" s="85">
        <v>2115</v>
      </c>
      <c r="L10" s="246">
        <f t="shared" si="2"/>
        <v>43678</v>
      </c>
      <c r="M10" s="253">
        <v>4810</v>
      </c>
      <c r="N10" s="236">
        <v>11898.08</v>
      </c>
      <c r="O10" s="236">
        <v>1736.67</v>
      </c>
      <c r="P10" s="82">
        <v>1927.9</v>
      </c>
      <c r="Q10" s="82">
        <f t="shared" si="3"/>
        <v>2882.1</v>
      </c>
      <c r="R10" s="83">
        <f t="shared" si="4"/>
        <v>13634.75</v>
      </c>
      <c r="T10" s="323"/>
      <c r="U10" s="179" t="s">
        <v>174</v>
      </c>
      <c r="V10" s="197">
        <f>SUMIFS(G3:G125,$B3:$B125,"&gt;="&amp;$V$3,$B3:$B125,"&lt;="&amp;$V$4)</f>
        <v>29549.099999999995</v>
      </c>
      <c r="W10" s="89" t="s">
        <v>46</v>
      </c>
    </row>
    <row r="11" spans="1:37">
      <c r="A11" s="187">
        <f t="shared" si="1"/>
        <v>43709</v>
      </c>
      <c r="B11" s="243">
        <f t="shared" si="5"/>
        <v>43709</v>
      </c>
      <c r="C11" s="233">
        <v>333</v>
      </c>
      <c r="D11" s="236">
        <v>2312.33</v>
      </c>
      <c r="E11" s="233">
        <v>106</v>
      </c>
      <c r="F11" s="236">
        <v>732.35</v>
      </c>
      <c r="G11" s="82">
        <v>439</v>
      </c>
      <c r="H11" s="84">
        <f t="shared" si="0"/>
        <v>3044.68</v>
      </c>
      <c r="I11" s="233">
        <v>36</v>
      </c>
      <c r="J11" s="236">
        <v>235.62</v>
      </c>
      <c r="K11" s="85">
        <v>475</v>
      </c>
      <c r="L11" s="246">
        <f t="shared" si="2"/>
        <v>43709</v>
      </c>
      <c r="M11" s="253">
        <v>2500</v>
      </c>
      <c r="N11" s="236">
        <v>7147.5</v>
      </c>
      <c r="O11" s="236">
        <v>1174.58</v>
      </c>
      <c r="P11" s="82">
        <v>1303.9000000000001</v>
      </c>
      <c r="Q11" s="82">
        <f t="shared" si="3"/>
        <v>1196.0999999999999</v>
      </c>
      <c r="R11" s="83">
        <f t="shared" si="4"/>
        <v>8322.08</v>
      </c>
      <c r="T11" s="323"/>
      <c r="U11" s="180" t="s">
        <v>173</v>
      </c>
      <c r="V11" s="199">
        <f>SUMIFS(H3:H125,$B3:$B125,"&gt;="&amp;$V$3,$B3:$B125,"&lt;="&amp;$V$4)</f>
        <v>242556.68999999997</v>
      </c>
      <c r="W11" s="89" t="s">
        <v>59</v>
      </c>
    </row>
    <row r="12" spans="1:37">
      <c r="A12" s="187">
        <f t="shared" si="1"/>
        <v>43739</v>
      </c>
      <c r="B12" s="243">
        <f t="shared" si="5"/>
        <v>43739</v>
      </c>
      <c r="C12" s="233">
        <v>726</v>
      </c>
      <c r="D12" s="236">
        <v>6097.25</v>
      </c>
      <c r="E12" s="233">
        <v>196</v>
      </c>
      <c r="F12" s="236">
        <v>1640.92</v>
      </c>
      <c r="G12" s="82">
        <v>922</v>
      </c>
      <c r="H12" s="84">
        <f t="shared" si="0"/>
        <v>7738.17</v>
      </c>
      <c r="I12" s="233">
        <v>963</v>
      </c>
      <c r="J12" s="236">
        <v>7317.95</v>
      </c>
      <c r="K12" s="85">
        <v>1885</v>
      </c>
      <c r="L12" s="246">
        <f t="shared" si="2"/>
        <v>43739</v>
      </c>
      <c r="M12" s="253">
        <v>4125</v>
      </c>
      <c r="N12" s="236">
        <v>10128.549999999999</v>
      </c>
      <c r="O12" s="236">
        <v>2131.89</v>
      </c>
      <c r="P12" s="82">
        <v>2366.6999999999998</v>
      </c>
      <c r="Q12" s="82">
        <f t="shared" si="3"/>
        <v>1758.3000000000002</v>
      </c>
      <c r="R12" s="83">
        <f t="shared" si="4"/>
        <v>12260.439999999999</v>
      </c>
      <c r="T12" s="323"/>
      <c r="U12" s="179" t="s">
        <v>172</v>
      </c>
      <c r="V12" s="197">
        <f>SUMIFS(I3:I125,$B3:$B125,"&gt;="&amp;$V$3,$B3:$B125,"&lt;="&amp;$V$4)</f>
        <v>3697.5</v>
      </c>
      <c r="W12" s="89" t="s">
        <v>46</v>
      </c>
    </row>
    <row r="13" spans="1:37">
      <c r="A13" s="187">
        <f t="shared" si="1"/>
        <v>43770</v>
      </c>
      <c r="B13" s="243">
        <f t="shared" si="5"/>
        <v>43770</v>
      </c>
      <c r="C13" s="233">
        <v>3020</v>
      </c>
      <c r="D13" s="236">
        <v>25346.720000000001</v>
      </c>
      <c r="E13" s="233">
        <v>659</v>
      </c>
      <c r="F13" s="236">
        <v>5477.16</v>
      </c>
      <c r="G13" s="82">
        <v>3679</v>
      </c>
      <c r="H13" s="84">
        <f t="shared" si="0"/>
        <v>30823.88</v>
      </c>
      <c r="I13" s="233">
        <v>0</v>
      </c>
      <c r="J13" s="236">
        <v>0</v>
      </c>
      <c r="K13" s="85">
        <v>3679</v>
      </c>
      <c r="L13" s="246">
        <f t="shared" si="2"/>
        <v>43770</v>
      </c>
      <c r="M13" s="253">
        <v>4175</v>
      </c>
      <c r="N13" s="236">
        <v>11245.33</v>
      </c>
      <c r="O13" s="236">
        <v>4298.1499999999996</v>
      </c>
      <c r="P13" s="82">
        <v>4771.5</v>
      </c>
      <c r="Q13" s="82">
        <f t="shared" si="3"/>
        <v>-596.5</v>
      </c>
      <c r="R13" s="83">
        <f t="shared" si="4"/>
        <v>15543.48</v>
      </c>
      <c r="T13" s="323"/>
      <c r="U13" s="180" t="s">
        <v>171</v>
      </c>
      <c r="V13" s="199">
        <f>SUMIFS(J3:J125,$B3:$B125,"&gt;="&amp;$V$3,$B3:$B125,"&lt;="&amp;$V$4)</f>
        <v>30689.25</v>
      </c>
      <c r="W13" s="89" t="s">
        <v>59</v>
      </c>
    </row>
    <row r="14" spans="1:37">
      <c r="A14" s="187">
        <f t="shared" si="1"/>
        <v>43800</v>
      </c>
      <c r="B14" s="243">
        <f t="shared" si="5"/>
        <v>43800</v>
      </c>
      <c r="C14" s="233">
        <v>3828</v>
      </c>
      <c r="D14" s="236">
        <v>32092.58</v>
      </c>
      <c r="E14" s="233">
        <v>830</v>
      </c>
      <c r="F14" s="236">
        <v>6923.93</v>
      </c>
      <c r="G14" s="82">
        <v>4658</v>
      </c>
      <c r="H14" s="84">
        <f t="shared" si="0"/>
        <v>39016.51</v>
      </c>
      <c r="I14" s="233">
        <v>0</v>
      </c>
      <c r="J14" s="236">
        <v>0</v>
      </c>
      <c r="K14" s="85">
        <f t="shared" ref="K14:K56" si="6">SUM(C14+E14+I14)</f>
        <v>4658</v>
      </c>
      <c r="L14" s="246">
        <f t="shared" si="2"/>
        <v>43800</v>
      </c>
      <c r="M14" s="253">
        <v>5614</v>
      </c>
      <c r="N14" s="236">
        <v>14746.58</v>
      </c>
      <c r="O14" s="236">
        <v>4706.13</v>
      </c>
      <c r="P14" s="82">
        <v>5224.3999999999996</v>
      </c>
      <c r="Q14" s="82">
        <f t="shared" si="3"/>
        <v>389.60000000000036</v>
      </c>
      <c r="R14" s="83">
        <f t="shared" si="4"/>
        <v>19452.71</v>
      </c>
      <c r="T14" s="323"/>
      <c r="U14" s="181" t="s">
        <v>164</v>
      </c>
      <c r="V14" s="197">
        <f>SUMIFS(K3:K125,$B3:$B125,"&gt;="&amp;$V$3,$B3:$B125,"&lt;="&amp;$V$4)</f>
        <v>33246.6</v>
      </c>
      <c r="W14" s="89" t="s">
        <v>46</v>
      </c>
    </row>
    <row r="15" spans="1:37">
      <c r="A15" s="187">
        <f t="shared" si="1"/>
        <v>43831</v>
      </c>
      <c r="B15" s="243">
        <f t="shared" si="5"/>
        <v>43831</v>
      </c>
      <c r="C15" s="233">
        <v>4401</v>
      </c>
      <c r="D15" s="236">
        <v>34665.97</v>
      </c>
      <c r="E15" s="233">
        <v>950</v>
      </c>
      <c r="F15" s="236">
        <v>7428.08</v>
      </c>
      <c r="G15" s="82">
        <f t="shared" ref="G15:G78" si="7">SUM(C15+E15)</f>
        <v>5351</v>
      </c>
      <c r="H15" s="84">
        <f t="shared" si="0"/>
        <v>42094.05</v>
      </c>
      <c r="I15" s="233"/>
      <c r="J15" s="236"/>
      <c r="K15" s="85">
        <f t="shared" si="6"/>
        <v>5351</v>
      </c>
      <c r="L15" s="246">
        <v>43850</v>
      </c>
      <c r="M15" s="253">
        <v>2852</v>
      </c>
      <c r="N15" s="236">
        <v>7600.88</v>
      </c>
      <c r="O15" s="236">
        <v>5223.1400000000003</v>
      </c>
      <c r="P15" s="82">
        <v>5799</v>
      </c>
      <c r="Q15" s="82">
        <f t="shared" si="3"/>
        <v>-2947</v>
      </c>
      <c r="R15" s="83">
        <f t="shared" si="4"/>
        <v>12824.02</v>
      </c>
    </row>
    <row r="16" spans="1:37" ht="12.75" customHeight="1">
      <c r="A16" s="187">
        <f t="shared" si="1"/>
        <v>43862</v>
      </c>
      <c r="B16" s="243">
        <f t="shared" si="5"/>
        <v>43862</v>
      </c>
      <c r="C16" s="233">
        <v>4521</v>
      </c>
      <c r="D16" s="236">
        <v>35612.19</v>
      </c>
      <c r="E16" s="233">
        <v>1010</v>
      </c>
      <c r="F16" s="236">
        <v>7893.54</v>
      </c>
      <c r="G16" s="82">
        <f t="shared" si="7"/>
        <v>5531</v>
      </c>
      <c r="H16" s="84">
        <f t="shared" si="0"/>
        <v>43505.73</v>
      </c>
      <c r="I16" s="233"/>
      <c r="J16" s="236"/>
      <c r="K16" s="85">
        <f t="shared" si="6"/>
        <v>5531</v>
      </c>
      <c r="L16" s="246">
        <v>43881</v>
      </c>
      <c r="M16" s="253">
        <v>2775</v>
      </c>
      <c r="N16" s="236">
        <v>7389.48</v>
      </c>
      <c r="O16" s="236">
        <v>5181.75</v>
      </c>
      <c r="P16" s="82">
        <f t="shared" ref="P16:P79" si="8">SUM(O16/0.9007)</f>
        <v>5753.0254246697014</v>
      </c>
      <c r="Q16" s="82">
        <f t="shared" si="3"/>
        <v>-2978.0254246697014</v>
      </c>
      <c r="R16" s="83">
        <f t="shared" si="4"/>
        <v>12571.23</v>
      </c>
      <c r="T16" s="324" t="s">
        <v>170</v>
      </c>
      <c r="U16" s="182" t="s">
        <v>169</v>
      </c>
      <c r="V16" s="197">
        <f>SUMIFS(M3:M125,$B3:$B125,"&gt;="&amp;$V$3,$B3:$B125,"&lt;="&amp;$V$4)</f>
        <v>38082</v>
      </c>
      <c r="W16" s="89" t="s">
        <v>44</v>
      </c>
    </row>
    <row r="17" spans="1:23">
      <c r="A17" s="187">
        <f t="shared" si="1"/>
        <v>43891</v>
      </c>
      <c r="B17" s="243">
        <f t="shared" si="5"/>
        <v>43891</v>
      </c>
      <c r="C17" s="233">
        <v>2976</v>
      </c>
      <c r="D17" s="236">
        <v>19128.53</v>
      </c>
      <c r="E17" s="233">
        <v>635</v>
      </c>
      <c r="F17" s="236">
        <v>4045.92</v>
      </c>
      <c r="G17" s="82">
        <f t="shared" si="7"/>
        <v>3611</v>
      </c>
      <c r="H17" s="84">
        <f t="shared" si="0"/>
        <v>23174.449999999997</v>
      </c>
      <c r="I17" s="233"/>
      <c r="J17" s="236"/>
      <c r="K17" s="85">
        <f t="shared" si="6"/>
        <v>3611</v>
      </c>
      <c r="L17" s="246">
        <v>43910</v>
      </c>
      <c r="M17" s="253">
        <v>2900</v>
      </c>
      <c r="N17" s="236">
        <v>7725.6</v>
      </c>
      <c r="O17" s="236">
        <v>2990.3</v>
      </c>
      <c r="P17" s="82">
        <f t="shared" si="8"/>
        <v>3319.9733540579555</v>
      </c>
      <c r="Q17" s="82">
        <f t="shared" si="3"/>
        <v>-419.97335405795548</v>
      </c>
      <c r="R17" s="83">
        <f t="shared" si="4"/>
        <v>10715.900000000001</v>
      </c>
      <c r="T17" s="325"/>
      <c r="U17" s="180" t="s">
        <v>168</v>
      </c>
      <c r="V17" s="199">
        <f>SUMIFS(N3:N125,$B3:$B125,"&gt;="&amp;$V$3,$B3:$B125,"&lt;="&amp;$V$4)</f>
        <v>157405.53</v>
      </c>
      <c r="W17" s="89" t="s">
        <v>59</v>
      </c>
    </row>
    <row r="18" spans="1:23">
      <c r="A18" s="187">
        <f t="shared" si="1"/>
        <v>43922</v>
      </c>
      <c r="B18" s="243">
        <f t="shared" si="5"/>
        <v>43922</v>
      </c>
      <c r="C18" s="233">
        <v>1556</v>
      </c>
      <c r="D18" s="236">
        <v>10017.93</v>
      </c>
      <c r="E18" s="233">
        <v>306</v>
      </c>
      <c r="F18" s="236">
        <v>1951.61</v>
      </c>
      <c r="G18" s="82">
        <f t="shared" si="7"/>
        <v>1862</v>
      </c>
      <c r="H18" s="84">
        <f t="shared" si="0"/>
        <v>11969.54</v>
      </c>
      <c r="I18" s="233">
        <v>0</v>
      </c>
      <c r="J18" s="236">
        <v>0</v>
      </c>
      <c r="K18" s="85">
        <f t="shared" si="6"/>
        <v>1862</v>
      </c>
      <c r="L18" s="246">
        <v>43941</v>
      </c>
      <c r="M18" s="253">
        <v>2700</v>
      </c>
      <c r="N18" s="236">
        <v>7187.8</v>
      </c>
      <c r="O18" s="236">
        <v>1970.72</v>
      </c>
      <c r="P18" s="82">
        <f t="shared" si="8"/>
        <v>2187.9871211280115</v>
      </c>
      <c r="Q18" s="82">
        <f t="shared" si="3"/>
        <v>512.01287887198851</v>
      </c>
      <c r="R18" s="83">
        <f t="shared" si="4"/>
        <v>9158.52</v>
      </c>
      <c r="T18" s="325"/>
      <c r="U18" s="180" t="s">
        <v>167</v>
      </c>
      <c r="V18" s="199">
        <f>SUMIFS(O3:O125,$B3:$B125,"&gt;="&amp;$V$3,$B3:$B125,"&lt;="&amp;$V$4)</f>
        <v>31611.079999999998</v>
      </c>
      <c r="W18" s="89" t="s">
        <v>59</v>
      </c>
    </row>
    <row r="19" spans="1:23">
      <c r="A19" s="187">
        <f t="shared" si="1"/>
        <v>43952</v>
      </c>
      <c r="B19" s="243">
        <f t="shared" si="5"/>
        <v>43952</v>
      </c>
      <c r="C19" s="233">
        <v>1084</v>
      </c>
      <c r="D19" s="236">
        <v>6967.19</v>
      </c>
      <c r="E19" s="233">
        <v>243</v>
      </c>
      <c r="F19" s="236">
        <v>1553.28</v>
      </c>
      <c r="G19" s="82">
        <f t="shared" si="7"/>
        <v>1327</v>
      </c>
      <c r="H19" s="84">
        <f t="shared" si="0"/>
        <v>8520.4699999999993</v>
      </c>
      <c r="I19" s="233">
        <v>879</v>
      </c>
      <c r="J19" s="236">
        <v>6682.61</v>
      </c>
      <c r="K19" s="85">
        <f t="shared" si="6"/>
        <v>2206</v>
      </c>
      <c r="L19" s="246">
        <v>43971</v>
      </c>
      <c r="M19" s="253">
        <v>2800</v>
      </c>
      <c r="N19" s="236">
        <v>7456.7</v>
      </c>
      <c r="O19" s="236">
        <v>1742.86</v>
      </c>
      <c r="P19" s="82">
        <f t="shared" si="8"/>
        <v>1935.0061063617186</v>
      </c>
      <c r="Q19" s="82">
        <f t="shared" si="3"/>
        <v>864.99389363828141</v>
      </c>
      <c r="R19" s="83">
        <f t="shared" si="4"/>
        <v>9199.56</v>
      </c>
      <c r="T19" s="325"/>
      <c r="U19" s="179" t="s">
        <v>90</v>
      </c>
      <c r="V19" s="197">
        <f>SUMIFS(P3:P125,$B3:$B125,"&gt;="&amp;$V$3,$B3:$B125,"&lt;="&amp;$V$4)</f>
        <v>35096.125235927619</v>
      </c>
      <c r="W19" s="89" t="s">
        <v>44</v>
      </c>
    </row>
    <row r="20" spans="1:23">
      <c r="A20" s="187">
        <f t="shared" si="1"/>
        <v>43983</v>
      </c>
      <c r="B20" s="243">
        <f t="shared" si="5"/>
        <v>43983</v>
      </c>
      <c r="C20" s="233">
        <v>451</v>
      </c>
      <c r="D20" s="236">
        <v>2898.3</v>
      </c>
      <c r="E20" s="233">
        <v>164</v>
      </c>
      <c r="F20" s="236">
        <v>1054.1300000000001</v>
      </c>
      <c r="G20" s="82">
        <f t="shared" si="7"/>
        <v>615</v>
      </c>
      <c r="H20" s="84">
        <f t="shared" si="0"/>
        <v>3952.4300000000003</v>
      </c>
      <c r="I20" s="233">
        <v>2114</v>
      </c>
      <c r="J20" s="236">
        <v>16061.13</v>
      </c>
      <c r="K20" s="85">
        <f t="shared" si="6"/>
        <v>2729</v>
      </c>
      <c r="L20" s="246">
        <v>44002</v>
      </c>
      <c r="M20" s="253">
        <v>3740</v>
      </c>
      <c r="N20" s="236">
        <v>9101.7000000000007</v>
      </c>
      <c r="O20" s="236">
        <v>2738.15</v>
      </c>
      <c r="P20" s="82">
        <f t="shared" si="8"/>
        <v>3040.0244254468748</v>
      </c>
      <c r="Q20" s="82">
        <f t="shared" si="3"/>
        <v>699.97557455312517</v>
      </c>
      <c r="R20" s="83">
        <f t="shared" si="4"/>
        <v>11839.85</v>
      </c>
      <c r="T20" s="325"/>
      <c r="U20" s="179" t="s">
        <v>166</v>
      </c>
      <c r="V20" s="197">
        <f>SUMIFS(Q3:Q125,$B3:$B125,"&gt;="&amp;$V$3,$B3:$B125,"&lt;="&amp;$V$4)</f>
        <v>2985.8747640723896</v>
      </c>
      <c r="W20" s="89" t="s">
        <v>44</v>
      </c>
    </row>
    <row r="21" spans="1:23">
      <c r="A21" s="187">
        <f t="shared" si="1"/>
        <v>44013</v>
      </c>
      <c r="B21" s="243">
        <f t="shared" si="5"/>
        <v>44013</v>
      </c>
      <c r="C21" s="233">
        <v>360</v>
      </c>
      <c r="D21" s="236">
        <v>2207.5100000000002</v>
      </c>
      <c r="E21" s="233">
        <v>147</v>
      </c>
      <c r="F21" s="236">
        <v>899.12</v>
      </c>
      <c r="G21" s="82">
        <f t="shared" si="7"/>
        <v>507</v>
      </c>
      <c r="H21" s="84">
        <f t="shared" si="0"/>
        <v>3106.63</v>
      </c>
      <c r="I21" s="233">
        <v>0</v>
      </c>
      <c r="J21" s="236">
        <v>0</v>
      </c>
      <c r="K21" s="85">
        <f t="shared" si="6"/>
        <v>507</v>
      </c>
      <c r="L21" s="246">
        <v>44032</v>
      </c>
      <c r="M21" s="253">
        <v>2825</v>
      </c>
      <c r="N21" s="236">
        <v>7523.93</v>
      </c>
      <c r="O21" s="236">
        <v>1152.82</v>
      </c>
      <c r="P21" s="82">
        <f t="shared" si="8"/>
        <v>1279.9156211835239</v>
      </c>
      <c r="Q21" s="82">
        <f t="shared" si="3"/>
        <v>1545.0843788164761</v>
      </c>
      <c r="R21" s="83">
        <f t="shared" si="4"/>
        <v>8676.75</v>
      </c>
      <c r="T21" s="326"/>
      <c r="U21" s="183" t="s">
        <v>165</v>
      </c>
      <c r="V21" s="199">
        <f>SUMIFS(R3:R125,$B3:$B125,"&gt;="&amp;$V$3,$B3:$B125,"&lt;="&amp;$V$4)</f>
        <v>189016.61000000002</v>
      </c>
      <c r="W21" s="89" t="s">
        <v>59</v>
      </c>
    </row>
    <row r="22" spans="1:23">
      <c r="A22" s="187">
        <f t="shared" si="1"/>
        <v>44044</v>
      </c>
      <c r="B22" s="243">
        <f t="shared" si="5"/>
        <v>44044</v>
      </c>
      <c r="C22" s="233">
        <v>343</v>
      </c>
      <c r="D22" s="236">
        <v>2103.44</v>
      </c>
      <c r="E22" s="233">
        <v>122</v>
      </c>
      <c r="F22" s="236">
        <v>750.08</v>
      </c>
      <c r="G22" s="82">
        <f t="shared" si="7"/>
        <v>465</v>
      </c>
      <c r="H22" s="84">
        <f t="shared" si="0"/>
        <v>2853.52</v>
      </c>
      <c r="I22" s="233">
        <v>0</v>
      </c>
      <c r="J22" s="236">
        <v>0</v>
      </c>
      <c r="K22" s="85">
        <f t="shared" si="6"/>
        <v>465</v>
      </c>
      <c r="L22" s="246">
        <v>44063</v>
      </c>
      <c r="M22" s="253">
        <v>4097</v>
      </c>
      <c r="N22" s="236">
        <v>10641.88</v>
      </c>
      <c r="O22" s="236">
        <v>1565.43</v>
      </c>
      <c r="P22" s="82">
        <f t="shared" si="8"/>
        <v>1738.014877317642</v>
      </c>
      <c r="Q22" s="82">
        <f t="shared" si="3"/>
        <v>2358.985122682358</v>
      </c>
      <c r="R22" s="83">
        <f t="shared" si="4"/>
        <v>12207.31</v>
      </c>
    </row>
    <row r="23" spans="1:23">
      <c r="A23" s="187">
        <f t="shared" si="1"/>
        <v>44075</v>
      </c>
      <c r="B23" s="243">
        <f t="shared" si="5"/>
        <v>44075</v>
      </c>
      <c r="C23" s="233">
        <v>431</v>
      </c>
      <c r="D23" s="236">
        <v>2644.31</v>
      </c>
      <c r="E23" s="233">
        <v>149</v>
      </c>
      <c r="F23" s="236">
        <v>908.2</v>
      </c>
      <c r="G23" s="82">
        <f t="shared" si="7"/>
        <v>580</v>
      </c>
      <c r="H23" s="84">
        <f t="shared" si="0"/>
        <v>3552.51</v>
      </c>
      <c r="I23" s="233">
        <v>0</v>
      </c>
      <c r="J23" s="236">
        <v>0</v>
      </c>
      <c r="K23" s="85">
        <f t="shared" si="6"/>
        <v>580</v>
      </c>
      <c r="L23" s="246">
        <v>44094</v>
      </c>
      <c r="M23" s="253">
        <v>2600</v>
      </c>
      <c r="N23" s="236">
        <v>6918.9</v>
      </c>
      <c r="O23" s="236">
        <v>1834.74</v>
      </c>
      <c r="P23" s="82">
        <f t="shared" si="8"/>
        <v>2037.0156544909516</v>
      </c>
      <c r="Q23" s="82">
        <f t="shared" si="3"/>
        <v>562.98434550904835</v>
      </c>
      <c r="R23" s="83">
        <f t="shared" si="4"/>
        <v>8753.64</v>
      </c>
    </row>
    <row r="24" spans="1:23">
      <c r="A24" s="187">
        <f t="shared" si="1"/>
        <v>44105</v>
      </c>
      <c r="B24" s="243">
        <f t="shared" si="5"/>
        <v>44105</v>
      </c>
      <c r="C24" s="233">
        <v>703</v>
      </c>
      <c r="D24" s="236">
        <v>4314.6400000000003</v>
      </c>
      <c r="E24" s="233">
        <v>181</v>
      </c>
      <c r="F24" s="236">
        <v>1107.17</v>
      </c>
      <c r="G24" s="82">
        <f t="shared" si="7"/>
        <v>884</v>
      </c>
      <c r="H24" s="84">
        <f t="shared" si="0"/>
        <v>5421.81</v>
      </c>
      <c r="I24" s="233">
        <v>0</v>
      </c>
      <c r="J24" s="236">
        <v>0</v>
      </c>
      <c r="K24" s="85">
        <f t="shared" si="6"/>
        <v>884</v>
      </c>
      <c r="L24" s="243">
        <v>44105</v>
      </c>
      <c r="M24" s="253">
        <v>2650</v>
      </c>
      <c r="N24" s="236">
        <v>7053.35</v>
      </c>
      <c r="O24" s="236">
        <v>1843.32</v>
      </c>
      <c r="P24" s="82">
        <f t="shared" si="8"/>
        <v>2046.5415787720663</v>
      </c>
      <c r="Q24" s="82">
        <f t="shared" si="3"/>
        <v>603.45842122793374</v>
      </c>
      <c r="R24" s="83">
        <f t="shared" si="4"/>
        <v>8896.67</v>
      </c>
    </row>
    <row r="25" spans="1:23">
      <c r="A25" s="187">
        <f t="shared" si="1"/>
        <v>44136</v>
      </c>
      <c r="B25" s="243">
        <f t="shared" si="5"/>
        <v>44136</v>
      </c>
      <c r="C25" s="233">
        <v>1766</v>
      </c>
      <c r="D25" s="236">
        <v>9737.7199999999993</v>
      </c>
      <c r="E25" s="233">
        <v>349</v>
      </c>
      <c r="F25" s="236">
        <v>1919.28</v>
      </c>
      <c r="G25" s="82">
        <f t="shared" si="7"/>
        <v>2115</v>
      </c>
      <c r="H25" s="84">
        <f t="shared" si="0"/>
        <v>11657</v>
      </c>
      <c r="I25" s="233">
        <v>0</v>
      </c>
      <c r="J25" s="236">
        <v>0</v>
      </c>
      <c r="K25" s="85">
        <f t="shared" si="6"/>
        <v>2115</v>
      </c>
      <c r="L25" s="243">
        <v>44136</v>
      </c>
      <c r="M25" s="253">
        <v>2425</v>
      </c>
      <c r="N25" s="236">
        <v>6237.33</v>
      </c>
      <c r="O25" s="236">
        <v>2981.56</v>
      </c>
      <c r="P25" s="82">
        <f t="shared" si="8"/>
        <v>3310.2697901632064</v>
      </c>
      <c r="Q25" s="82">
        <f t="shared" si="3"/>
        <v>-885.26979016320638</v>
      </c>
      <c r="R25" s="83">
        <f t="shared" si="4"/>
        <v>9218.89</v>
      </c>
    </row>
    <row r="26" spans="1:23">
      <c r="A26" s="187">
        <f t="shared" si="1"/>
        <v>44166</v>
      </c>
      <c r="B26" s="243">
        <f t="shared" si="5"/>
        <v>44166</v>
      </c>
      <c r="C26" s="233">
        <v>3328</v>
      </c>
      <c r="D26" s="236">
        <v>18397.05</v>
      </c>
      <c r="E26" s="233">
        <v>737</v>
      </c>
      <c r="F26" s="236">
        <v>4017.28</v>
      </c>
      <c r="G26" s="82">
        <f t="shared" si="7"/>
        <v>4065</v>
      </c>
      <c r="H26" s="84">
        <f t="shared" si="0"/>
        <v>22414.329999999998</v>
      </c>
      <c r="I26" s="233">
        <v>0</v>
      </c>
      <c r="J26" s="236">
        <v>0</v>
      </c>
      <c r="K26" s="85">
        <f t="shared" si="6"/>
        <v>4065</v>
      </c>
      <c r="L26" s="243">
        <v>44166</v>
      </c>
      <c r="M26" s="253">
        <v>4625</v>
      </c>
      <c r="N26" s="236">
        <v>12265.33</v>
      </c>
      <c r="O26" s="236">
        <v>5685.76</v>
      </c>
      <c r="P26" s="82">
        <f t="shared" si="8"/>
        <v>6312.6013100921509</v>
      </c>
      <c r="Q26" s="82">
        <f t="shared" si="3"/>
        <v>-1687.6013100921509</v>
      </c>
      <c r="R26" s="83">
        <f t="shared" si="4"/>
        <v>17951.09</v>
      </c>
    </row>
    <row r="27" spans="1:23">
      <c r="A27" s="187">
        <f t="shared" si="1"/>
        <v>44197</v>
      </c>
      <c r="B27" s="243">
        <f t="shared" si="5"/>
        <v>44197</v>
      </c>
      <c r="C27" s="233">
        <v>6140</v>
      </c>
      <c r="D27" s="236">
        <v>37693.68</v>
      </c>
      <c r="E27" s="233">
        <v>1461</v>
      </c>
      <c r="F27" s="236">
        <v>8849.1</v>
      </c>
      <c r="G27" s="82">
        <f t="shared" si="7"/>
        <v>7601</v>
      </c>
      <c r="H27" s="84">
        <f t="shared" si="0"/>
        <v>46542.78</v>
      </c>
      <c r="I27" s="233">
        <v>0</v>
      </c>
      <c r="J27" s="236">
        <v>0</v>
      </c>
      <c r="K27" s="85">
        <f t="shared" si="6"/>
        <v>7601</v>
      </c>
      <c r="L27" s="243">
        <f t="shared" ref="L27:L56" si="9">EDATE(L26,1)</f>
        <v>44197</v>
      </c>
      <c r="M27" s="253">
        <v>4975</v>
      </c>
      <c r="N27" s="236">
        <v>13512.88</v>
      </c>
      <c r="O27" s="236">
        <v>6507.9</v>
      </c>
      <c r="P27" s="82">
        <f t="shared" si="8"/>
        <v>7225.3802597979347</v>
      </c>
      <c r="Q27" s="82">
        <f t="shared" si="3"/>
        <v>-2250.3802597979347</v>
      </c>
      <c r="R27" s="83">
        <f t="shared" si="4"/>
        <v>20020.78</v>
      </c>
    </row>
    <row r="28" spans="1:23">
      <c r="A28" s="187">
        <f t="shared" si="1"/>
        <v>44228</v>
      </c>
      <c r="B28" s="243">
        <f t="shared" si="5"/>
        <v>44228</v>
      </c>
      <c r="C28" s="233">
        <v>5984</v>
      </c>
      <c r="D28" s="236">
        <v>36734.44</v>
      </c>
      <c r="E28" s="233">
        <v>1460</v>
      </c>
      <c r="F28" s="236">
        <v>8844.34</v>
      </c>
      <c r="G28" s="82">
        <f t="shared" si="7"/>
        <v>7444</v>
      </c>
      <c r="H28" s="84">
        <f t="shared" si="0"/>
        <v>45578.78</v>
      </c>
      <c r="I28" s="233">
        <v>0</v>
      </c>
      <c r="J28" s="236">
        <v>0</v>
      </c>
      <c r="K28" s="85">
        <f t="shared" si="6"/>
        <v>7444</v>
      </c>
      <c r="L28" s="243">
        <f t="shared" si="9"/>
        <v>44228</v>
      </c>
      <c r="M28" s="253">
        <v>5335</v>
      </c>
      <c r="N28" s="236">
        <v>24476.11</v>
      </c>
      <c r="O28" s="236">
        <v>6721.33</v>
      </c>
      <c r="P28" s="82">
        <f t="shared" si="8"/>
        <v>7462.3404019096261</v>
      </c>
      <c r="Q28" s="82">
        <f t="shared" si="3"/>
        <v>-2127.3404019096261</v>
      </c>
      <c r="R28" s="83">
        <f t="shared" si="4"/>
        <v>31197.440000000002</v>
      </c>
      <c r="W28" s="201"/>
    </row>
    <row r="29" spans="1:23">
      <c r="A29" s="187">
        <f t="shared" si="1"/>
        <v>44256</v>
      </c>
      <c r="B29" s="243">
        <f t="shared" si="5"/>
        <v>44256</v>
      </c>
      <c r="C29" s="233">
        <v>2473</v>
      </c>
      <c r="D29" s="236">
        <v>15183.56</v>
      </c>
      <c r="E29" s="233">
        <v>550</v>
      </c>
      <c r="F29" s="236">
        <v>3351.51</v>
      </c>
      <c r="G29" s="82">
        <f t="shared" si="7"/>
        <v>3023</v>
      </c>
      <c r="H29" s="84">
        <f t="shared" si="0"/>
        <v>18535.07</v>
      </c>
      <c r="I29" s="233">
        <v>0</v>
      </c>
      <c r="J29" s="236">
        <v>0</v>
      </c>
      <c r="K29" s="85">
        <f t="shared" si="6"/>
        <v>3023</v>
      </c>
      <c r="L29" s="243">
        <f t="shared" si="9"/>
        <v>44256</v>
      </c>
      <c r="M29" s="253">
        <v>2387</v>
      </c>
      <c r="N29" s="236">
        <v>6135.14</v>
      </c>
      <c r="O29" s="236">
        <v>3151.71</v>
      </c>
      <c r="P29" s="82">
        <f t="shared" si="8"/>
        <v>3499.1784167869437</v>
      </c>
      <c r="Q29" s="82">
        <f t="shared" si="3"/>
        <v>-1112.1784167869437</v>
      </c>
      <c r="R29" s="83">
        <f t="shared" si="4"/>
        <v>9286.85</v>
      </c>
      <c r="U29" s="241"/>
    </row>
    <row r="30" spans="1:23">
      <c r="A30" s="187">
        <f t="shared" si="1"/>
        <v>44287</v>
      </c>
      <c r="B30" s="243">
        <f t="shared" si="5"/>
        <v>44287</v>
      </c>
      <c r="C30" s="233">
        <v>1504</v>
      </c>
      <c r="D30" s="236">
        <v>9230.2999999999993</v>
      </c>
      <c r="E30" s="233">
        <v>373</v>
      </c>
      <c r="F30" s="236">
        <v>2281.34</v>
      </c>
      <c r="G30" s="82">
        <f t="shared" si="7"/>
        <v>1877</v>
      </c>
      <c r="H30" s="84">
        <f t="shared" si="0"/>
        <v>11511.64</v>
      </c>
      <c r="I30" s="233">
        <v>3489</v>
      </c>
      <c r="J30" s="236">
        <v>21418.7</v>
      </c>
      <c r="K30" s="85">
        <f t="shared" si="6"/>
        <v>5366</v>
      </c>
      <c r="L30" s="243">
        <f t="shared" si="9"/>
        <v>44287</v>
      </c>
      <c r="M30" s="253">
        <v>3396</v>
      </c>
      <c r="N30" s="236">
        <v>8915.58</v>
      </c>
      <c r="O30" s="236">
        <v>5225.63</v>
      </c>
      <c r="P30" s="82">
        <f t="shared" si="8"/>
        <v>5801.7430887087821</v>
      </c>
      <c r="Q30" s="82">
        <f t="shared" si="3"/>
        <v>-2405.7430887087821</v>
      </c>
      <c r="R30" s="83">
        <f t="shared" si="4"/>
        <v>14141.21</v>
      </c>
    </row>
    <row r="31" spans="1:23">
      <c r="A31" s="187">
        <f t="shared" si="1"/>
        <v>44317</v>
      </c>
      <c r="B31" s="243">
        <f t="shared" si="5"/>
        <v>44317</v>
      </c>
      <c r="C31" s="233">
        <v>1034</v>
      </c>
      <c r="D31" s="236">
        <v>6349.02</v>
      </c>
      <c r="E31" s="233">
        <v>277</v>
      </c>
      <c r="F31" s="236">
        <v>1691.68</v>
      </c>
      <c r="G31" s="82">
        <f t="shared" si="7"/>
        <v>1311</v>
      </c>
      <c r="H31" s="84">
        <f t="shared" si="0"/>
        <v>8040.7000000000007</v>
      </c>
      <c r="I31" s="233">
        <v>3655</v>
      </c>
      <c r="J31" s="236">
        <v>22435.9</v>
      </c>
      <c r="K31" s="85">
        <f t="shared" si="6"/>
        <v>4966</v>
      </c>
      <c r="L31" s="243">
        <f t="shared" si="9"/>
        <v>44317</v>
      </c>
      <c r="M31" s="253">
        <v>4759</v>
      </c>
      <c r="N31" s="236">
        <v>13774.7</v>
      </c>
      <c r="O31" s="236">
        <v>3715.48</v>
      </c>
      <c r="P31" s="82">
        <f t="shared" si="8"/>
        <v>4125.1026979016324</v>
      </c>
      <c r="Q31" s="82">
        <f t="shared" si="3"/>
        <v>633.89730209836762</v>
      </c>
      <c r="R31" s="83">
        <f t="shared" si="4"/>
        <v>17490.18</v>
      </c>
    </row>
    <row r="32" spans="1:23">
      <c r="A32" s="187">
        <f t="shared" si="1"/>
        <v>44348</v>
      </c>
      <c r="B32" s="243">
        <f t="shared" si="5"/>
        <v>44348</v>
      </c>
      <c r="C32" s="233">
        <v>349</v>
      </c>
      <c r="D32" s="236">
        <v>2140.83</v>
      </c>
      <c r="E32" s="233">
        <v>130</v>
      </c>
      <c r="F32" s="236">
        <v>796.4</v>
      </c>
      <c r="G32" s="82">
        <f t="shared" si="7"/>
        <v>479</v>
      </c>
      <c r="H32" s="84">
        <f t="shared" si="0"/>
        <v>2937.23</v>
      </c>
      <c r="I32" s="233">
        <v>0</v>
      </c>
      <c r="J32" s="236">
        <v>0</v>
      </c>
      <c r="K32" s="85">
        <f t="shared" si="6"/>
        <v>479</v>
      </c>
      <c r="L32" s="243">
        <f t="shared" si="9"/>
        <v>44348</v>
      </c>
      <c r="M32" s="253">
        <v>3420</v>
      </c>
      <c r="N32" s="236">
        <v>9603.92</v>
      </c>
      <c r="O32" s="236">
        <v>592.54999999999995</v>
      </c>
      <c r="P32" s="82">
        <f t="shared" si="8"/>
        <v>657.87720661707556</v>
      </c>
      <c r="Q32" s="82">
        <f t="shared" si="3"/>
        <v>2762.1227933829246</v>
      </c>
      <c r="R32" s="83">
        <f t="shared" si="4"/>
        <v>10196.469999999999</v>
      </c>
    </row>
    <row r="33" spans="1:18">
      <c r="A33" s="187">
        <f t="shared" si="1"/>
        <v>44378</v>
      </c>
      <c r="B33" s="243">
        <f t="shared" si="5"/>
        <v>44378</v>
      </c>
      <c r="C33" s="233">
        <v>460</v>
      </c>
      <c r="D33" s="236">
        <v>4116.74</v>
      </c>
      <c r="E33" s="233">
        <v>200</v>
      </c>
      <c r="F33" s="236">
        <v>1787.97</v>
      </c>
      <c r="G33" s="82">
        <f t="shared" si="7"/>
        <v>660</v>
      </c>
      <c r="H33" s="84">
        <f t="shared" si="0"/>
        <v>5904.71</v>
      </c>
      <c r="I33" s="233">
        <v>2536</v>
      </c>
      <c r="J33" s="236">
        <v>22696.26</v>
      </c>
      <c r="K33" s="85">
        <f t="shared" si="6"/>
        <v>3196</v>
      </c>
      <c r="L33" s="243">
        <f t="shared" si="9"/>
        <v>44378</v>
      </c>
      <c r="M33" s="253">
        <v>3750</v>
      </c>
      <c r="N33" s="236">
        <v>11598.61</v>
      </c>
      <c r="O33" s="236">
        <v>2877.1</v>
      </c>
      <c r="P33" s="82">
        <f t="shared" si="8"/>
        <v>3194.2933274120128</v>
      </c>
      <c r="Q33" s="82">
        <f t="shared" si="3"/>
        <v>555.70667258798721</v>
      </c>
      <c r="R33" s="83">
        <f t="shared" si="4"/>
        <v>14475.710000000001</v>
      </c>
    </row>
    <row r="34" spans="1:18">
      <c r="A34" s="187">
        <f t="shared" si="1"/>
        <v>44409</v>
      </c>
      <c r="B34" s="243">
        <f t="shared" si="5"/>
        <v>44409</v>
      </c>
      <c r="C34" s="233">
        <v>343</v>
      </c>
      <c r="D34" s="236">
        <v>3070.35</v>
      </c>
      <c r="E34" s="233">
        <v>135</v>
      </c>
      <c r="F34" s="236">
        <v>1203.5999999999999</v>
      </c>
      <c r="G34" s="82">
        <f t="shared" si="7"/>
        <v>478</v>
      </c>
      <c r="H34" s="84">
        <f t="shared" si="0"/>
        <v>4273.95</v>
      </c>
      <c r="I34" s="233">
        <v>0</v>
      </c>
      <c r="J34" s="236">
        <v>0</v>
      </c>
      <c r="K34" s="85">
        <f t="shared" si="6"/>
        <v>478</v>
      </c>
      <c r="L34" s="243">
        <f t="shared" si="9"/>
        <v>44409</v>
      </c>
      <c r="M34" s="253">
        <v>3320</v>
      </c>
      <c r="N34" s="236">
        <v>10332.94</v>
      </c>
      <c r="O34" s="236">
        <v>72.069999999999993</v>
      </c>
      <c r="P34" s="82">
        <f t="shared" si="8"/>
        <v>80.015543466192952</v>
      </c>
      <c r="Q34" s="82">
        <f t="shared" si="3"/>
        <v>3239.9844565338071</v>
      </c>
      <c r="R34" s="83">
        <f t="shared" si="4"/>
        <v>10405.01</v>
      </c>
    </row>
    <row r="35" spans="1:18">
      <c r="A35" s="187">
        <f t="shared" si="1"/>
        <v>44440</v>
      </c>
      <c r="B35" s="243">
        <f t="shared" si="5"/>
        <v>44440</v>
      </c>
      <c r="C35" s="233">
        <v>430</v>
      </c>
      <c r="D35" s="236">
        <v>3848.77</v>
      </c>
      <c r="E35" s="233">
        <v>119</v>
      </c>
      <c r="F35" s="236">
        <v>1063.19</v>
      </c>
      <c r="G35" s="82">
        <f t="shared" si="7"/>
        <v>549</v>
      </c>
      <c r="H35" s="84">
        <f t="shared" si="0"/>
        <v>4911.96</v>
      </c>
      <c r="I35" s="233">
        <v>911</v>
      </c>
      <c r="J35" s="236">
        <v>6148.37</v>
      </c>
      <c r="K35" s="85">
        <f t="shared" si="6"/>
        <v>1460</v>
      </c>
      <c r="L35" s="243">
        <f t="shared" si="9"/>
        <v>44440</v>
      </c>
      <c r="M35" s="253">
        <v>2100</v>
      </c>
      <c r="N35" s="236">
        <v>5363.4</v>
      </c>
      <c r="O35" s="236">
        <v>1292.25</v>
      </c>
      <c r="P35" s="82">
        <f t="shared" si="8"/>
        <v>1434.7174419895637</v>
      </c>
      <c r="Q35" s="82">
        <f t="shared" si="3"/>
        <v>665.28255801043633</v>
      </c>
      <c r="R35" s="83">
        <f t="shared" si="4"/>
        <v>6655.65</v>
      </c>
    </row>
    <row r="36" spans="1:18">
      <c r="A36" s="187">
        <f t="shared" si="1"/>
        <v>44470</v>
      </c>
      <c r="B36" s="243">
        <f t="shared" si="5"/>
        <v>44470</v>
      </c>
      <c r="C36" s="233">
        <v>492</v>
      </c>
      <c r="D36" s="236">
        <v>4348.84</v>
      </c>
      <c r="E36" s="233">
        <v>141</v>
      </c>
      <c r="F36" s="236">
        <v>1243.79</v>
      </c>
      <c r="G36" s="82">
        <f t="shared" si="7"/>
        <v>633</v>
      </c>
      <c r="H36" s="84">
        <f t="shared" si="0"/>
        <v>5592.63</v>
      </c>
      <c r="I36" s="233">
        <v>967</v>
      </c>
      <c r="J36" s="236">
        <v>6524.6</v>
      </c>
      <c r="K36" s="85">
        <f t="shared" si="6"/>
        <v>1600</v>
      </c>
      <c r="L36" s="243">
        <f t="shared" si="9"/>
        <v>44470</v>
      </c>
      <c r="M36" s="253">
        <v>4531</v>
      </c>
      <c r="N36" s="236">
        <v>18612.400000000001</v>
      </c>
      <c r="O36" s="236">
        <v>1003.24</v>
      </c>
      <c r="P36" s="82">
        <f t="shared" si="8"/>
        <v>1113.8447873875875</v>
      </c>
      <c r="Q36" s="82">
        <f t="shared" si="3"/>
        <v>3417.1552126124125</v>
      </c>
      <c r="R36" s="83">
        <f t="shared" si="4"/>
        <v>19615.640000000003</v>
      </c>
    </row>
    <row r="37" spans="1:18">
      <c r="A37" s="187">
        <f t="shared" si="1"/>
        <v>44501</v>
      </c>
      <c r="B37" s="243">
        <f t="shared" si="5"/>
        <v>44501</v>
      </c>
      <c r="C37" s="233">
        <v>2689</v>
      </c>
      <c r="D37" s="236">
        <v>23758.25</v>
      </c>
      <c r="E37" s="233">
        <v>574</v>
      </c>
      <c r="F37" s="236">
        <v>5049.91</v>
      </c>
      <c r="G37" s="82">
        <f t="shared" si="7"/>
        <v>3263</v>
      </c>
      <c r="H37" s="84">
        <f t="shared" si="0"/>
        <v>28808.16</v>
      </c>
      <c r="I37" s="233">
        <v>0</v>
      </c>
      <c r="J37" s="236">
        <v>0</v>
      </c>
      <c r="K37" s="85">
        <f t="shared" si="6"/>
        <v>3263</v>
      </c>
      <c r="L37" s="243">
        <f t="shared" si="9"/>
        <v>44501</v>
      </c>
      <c r="M37" s="253">
        <v>3500</v>
      </c>
      <c r="N37" s="236">
        <v>13712</v>
      </c>
      <c r="O37" s="236">
        <v>3937.45</v>
      </c>
      <c r="P37" s="82">
        <f t="shared" si="8"/>
        <v>4371.5443543910296</v>
      </c>
      <c r="Q37" s="82">
        <f t="shared" si="3"/>
        <v>-871.54435439102963</v>
      </c>
      <c r="R37" s="83">
        <f t="shared" si="4"/>
        <v>17649.45</v>
      </c>
    </row>
    <row r="38" spans="1:18">
      <c r="A38" s="187">
        <f t="shared" si="1"/>
        <v>44531</v>
      </c>
      <c r="B38" s="243">
        <f t="shared" si="5"/>
        <v>44531</v>
      </c>
      <c r="C38" s="233">
        <v>3100</v>
      </c>
      <c r="D38" s="236">
        <v>27394.17</v>
      </c>
      <c r="E38" s="233">
        <v>686</v>
      </c>
      <c r="F38" s="236">
        <v>6033.31</v>
      </c>
      <c r="G38" s="82">
        <f t="shared" si="7"/>
        <v>3786</v>
      </c>
      <c r="H38" s="84">
        <f t="shared" si="0"/>
        <v>33427.479999999996</v>
      </c>
      <c r="I38" s="233">
        <v>0</v>
      </c>
      <c r="J38" s="236">
        <v>0</v>
      </c>
      <c r="K38" s="85">
        <f t="shared" si="6"/>
        <v>3786</v>
      </c>
      <c r="L38" s="243">
        <f t="shared" si="9"/>
        <v>44531</v>
      </c>
      <c r="M38" s="253">
        <v>4600</v>
      </c>
      <c r="N38" s="236">
        <v>15492.8</v>
      </c>
      <c r="O38" s="236">
        <v>3633.91</v>
      </c>
      <c r="P38" s="82">
        <f t="shared" si="8"/>
        <v>4034.5398023759299</v>
      </c>
      <c r="Q38" s="82">
        <f t="shared" si="3"/>
        <v>565.46019762407013</v>
      </c>
      <c r="R38" s="83">
        <f t="shared" si="4"/>
        <v>19126.71</v>
      </c>
    </row>
    <row r="39" spans="1:18">
      <c r="A39" s="187">
        <f t="shared" si="1"/>
        <v>44562</v>
      </c>
      <c r="B39" s="243">
        <f t="shared" si="5"/>
        <v>44562</v>
      </c>
      <c r="C39" s="233">
        <v>5673</v>
      </c>
      <c r="D39" s="236">
        <v>51371.76</v>
      </c>
      <c r="E39" s="233">
        <v>1227</v>
      </c>
      <c r="F39" s="236">
        <v>11037.83</v>
      </c>
      <c r="G39" s="82">
        <f t="shared" si="7"/>
        <v>6900</v>
      </c>
      <c r="H39" s="84">
        <f t="shared" si="0"/>
        <v>62409.590000000004</v>
      </c>
      <c r="I39" s="233">
        <v>0</v>
      </c>
      <c r="J39" s="236">
        <v>0</v>
      </c>
      <c r="K39" s="85">
        <f t="shared" si="6"/>
        <v>6900</v>
      </c>
      <c r="L39" s="243">
        <f t="shared" si="9"/>
        <v>44562</v>
      </c>
      <c r="M39" s="253">
        <v>3508</v>
      </c>
      <c r="N39" s="236">
        <v>11213.46</v>
      </c>
      <c r="O39" s="236">
        <v>7721.77</v>
      </c>
      <c r="P39" s="82">
        <f t="shared" si="8"/>
        <v>8573.0764960586221</v>
      </c>
      <c r="Q39" s="82">
        <f t="shared" si="3"/>
        <v>-5065.0764960586221</v>
      </c>
      <c r="R39" s="83">
        <f t="shared" si="4"/>
        <v>18935.23</v>
      </c>
    </row>
    <row r="40" spans="1:18">
      <c r="A40" s="187">
        <f t="shared" si="1"/>
        <v>44593</v>
      </c>
      <c r="B40" s="243">
        <f t="shared" si="5"/>
        <v>44593</v>
      </c>
      <c r="C40" s="233">
        <v>5784</v>
      </c>
      <c r="D40" s="236">
        <v>52379.43</v>
      </c>
      <c r="E40" s="233">
        <v>1352</v>
      </c>
      <c r="F40" s="236">
        <v>12154.46</v>
      </c>
      <c r="G40" s="82">
        <f t="shared" si="7"/>
        <v>7136</v>
      </c>
      <c r="H40" s="84">
        <f t="shared" si="0"/>
        <v>64533.89</v>
      </c>
      <c r="I40" s="233">
        <v>0</v>
      </c>
      <c r="J40" s="236">
        <v>0</v>
      </c>
      <c r="K40" s="85">
        <f t="shared" si="6"/>
        <v>7136</v>
      </c>
      <c r="L40" s="243">
        <f t="shared" si="9"/>
        <v>44593</v>
      </c>
      <c r="M40" s="253">
        <v>2469</v>
      </c>
      <c r="N40" s="236">
        <v>7489.9</v>
      </c>
      <c r="O40" s="236">
        <v>5366.7</v>
      </c>
      <c r="P40" s="82">
        <f t="shared" si="8"/>
        <v>5958.3657155545689</v>
      </c>
      <c r="Q40" s="82">
        <f t="shared" si="3"/>
        <v>-3489.3657155545689</v>
      </c>
      <c r="R40" s="83">
        <f t="shared" si="4"/>
        <v>12856.599999999999</v>
      </c>
    </row>
    <row r="41" spans="1:18">
      <c r="A41" s="187">
        <f t="shared" si="1"/>
        <v>44621</v>
      </c>
      <c r="B41" s="243">
        <f t="shared" si="5"/>
        <v>44621</v>
      </c>
      <c r="C41" s="233">
        <v>3039</v>
      </c>
      <c r="D41" s="236">
        <v>27547.55</v>
      </c>
      <c r="E41" s="233">
        <v>696</v>
      </c>
      <c r="F41" s="236">
        <v>6265.87</v>
      </c>
      <c r="G41" s="82">
        <f t="shared" si="7"/>
        <v>3735</v>
      </c>
      <c r="H41" s="84">
        <f t="shared" si="0"/>
        <v>33813.42</v>
      </c>
      <c r="I41" s="233">
        <v>0</v>
      </c>
      <c r="J41" s="236">
        <v>0</v>
      </c>
      <c r="K41" s="85">
        <f t="shared" si="6"/>
        <v>3735</v>
      </c>
      <c r="L41" s="243">
        <f t="shared" si="9"/>
        <v>44621</v>
      </c>
      <c r="M41" s="253">
        <v>2100</v>
      </c>
      <c r="N41" s="236">
        <v>5610</v>
      </c>
      <c r="O41" s="236">
        <v>3282.69</v>
      </c>
      <c r="P41" s="82">
        <f t="shared" si="8"/>
        <v>3644.5986454979461</v>
      </c>
      <c r="Q41" s="82">
        <f t="shared" si="3"/>
        <v>-1544.5986454979461</v>
      </c>
      <c r="R41" s="83">
        <f t="shared" si="4"/>
        <v>8892.69</v>
      </c>
    </row>
    <row r="42" spans="1:18">
      <c r="A42" s="187">
        <f t="shared" si="1"/>
        <v>44652</v>
      </c>
      <c r="B42" s="243">
        <f t="shared" si="5"/>
        <v>44652</v>
      </c>
      <c r="C42" s="233">
        <v>1765</v>
      </c>
      <c r="D42" s="236">
        <v>23301.94</v>
      </c>
      <c r="E42" s="233">
        <v>381</v>
      </c>
      <c r="F42" s="236">
        <v>5013.0200000000004</v>
      </c>
      <c r="G42" s="82">
        <f t="shared" si="7"/>
        <v>2146</v>
      </c>
      <c r="H42" s="84">
        <f t="shared" si="0"/>
        <v>28314.959999999999</v>
      </c>
      <c r="I42" s="233">
        <v>4</v>
      </c>
      <c r="J42" s="236">
        <v>43</v>
      </c>
      <c r="K42" s="85">
        <f t="shared" si="6"/>
        <v>2150</v>
      </c>
      <c r="L42" s="243">
        <f t="shared" si="9"/>
        <v>44652</v>
      </c>
      <c r="M42" s="253">
        <v>2045</v>
      </c>
      <c r="N42" s="236">
        <v>5428.32</v>
      </c>
      <c r="O42" s="236">
        <v>1891.26</v>
      </c>
      <c r="P42" s="82">
        <f t="shared" si="8"/>
        <v>2099.7668480071056</v>
      </c>
      <c r="Q42" s="82">
        <f t="shared" si="3"/>
        <v>-54.766848007105636</v>
      </c>
      <c r="R42" s="83">
        <f t="shared" si="4"/>
        <v>7319.58</v>
      </c>
    </row>
    <row r="43" spans="1:18">
      <c r="A43" s="187">
        <f t="shared" si="1"/>
        <v>44682</v>
      </c>
      <c r="B43" s="243">
        <f t="shared" si="5"/>
        <v>44682</v>
      </c>
      <c r="C43" s="233">
        <v>550</v>
      </c>
      <c r="D43" s="236">
        <v>7256.4</v>
      </c>
      <c r="E43" s="233">
        <v>179</v>
      </c>
      <c r="F43" s="236">
        <v>2351.17</v>
      </c>
      <c r="G43" s="82">
        <f t="shared" si="7"/>
        <v>729</v>
      </c>
      <c r="H43" s="84">
        <f t="shared" si="0"/>
        <v>9607.57</v>
      </c>
      <c r="I43" s="233">
        <v>956</v>
      </c>
      <c r="J43" s="236">
        <v>10276.709999999999</v>
      </c>
      <c r="K43" s="85">
        <f t="shared" si="6"/>
        <v>1685</v>
      </c>
      <c r="L43" s="243">
        <f t="shared" si="9"/>
        <v>44682</v>
      </c>
      <c r="M43" s="253">
        <v>2075</v>
      </c>
      <c r="N43" s="236">
        <v>5532.5</v>
      </c>
      <c r="O43" s="236">
        <v>1246.44</v>
      </c>
      <c r="P43" s="82">
        <f t="shared" si="8"/>
        <v>1383.8570001110249</v>
      </c>
      <c r="Q43" s="82">
        <f t="shared" si="3"/>
        <v>691.14299988897506</v>
      </c>
      <c r="R43" s="83">
        <f t="shared" si="4"/>
        <v>6778.9400000000005</v>
      </c>
    </row>
    <row r="44" spans="1:18">
      <c r="A44" s="187">
        <f t="shared" si="1"/>
        <v>44713</v>
      </c>
      <c r="B44" s="243">
        <f t="shared" si="5"/>
        <v>44713</v>
      </c>
      <c r="C44" s="233">
        <v>431</v>
      </c>
      <c r="D44" s="236">
        <v>5687.36</v>
      </c>
      <c r="E44" s="233">
        <v>154</v>
      </c>
      <c r="F44" s="236">
        <v>2028.44</v>
      </c>
      <c r="G44" s="82">
        <f t="shared" si="7"/>
        <v>585</v>
      </c>
      <c r="H44" s="84">
        <f t="shared" si="0"/>
        <v>7715.7999999999993</v>
      </c>
      <c r="I44" s="233">
        <v>2950</v>
      </c>
      <c r="J44" s="236">
        <v>31708.39</v>
      </c>
      <c r="K44" s="85">
        <f t="shared" si="6"/>
        <v>3535</v>
      </c>
      <c r="L44" s="243">
        <f t="shared" si="9"/>
        <v>44713</v>
      </c>
      <c r="M44" s="253">
        <v>3426</v>
      </c>
      <c r="N44" s="236">
        <v>17353.75</v>
      </c>
      <c r="O44" s="236">
        <v>2756.73</v>
      </c>
      <c r="P44" s="82">
        <f t="shared" si="8"/>
        <v>3060.6528255801045</v>
      </c>
      <c r="Q44" s="82">
        <f t="shared" si="3"/>
        <v>365.34717441989551</v>
      </c>
      <c r="R44" s="83">
        <f t="shared" si="4"/>
        <v>20110.48</v>
      </c>
    </row>
    <row r="45" spans="1:18">
      <c r="A45" s="187">
        <f t="shared" si="1"/>
        <v>44743</v>
      </c>
      <c r="B45" s="243">
        <f t="shared" si="5"/>
        <v>44743</v>
      </c>
      <c r="C45" s="233">
        <v>304</v>
      </c>
      <c r="D45" s="236">
        <v>2604.16</v>
      </c>
      <c r="E45" s="233">
        <v>100</v>
      </c>
      <c r="F45" s="236">
        <v>855.66</v>
      </c>
      <c r="G45" s="82">
        <f t="shared" si="7"/>
        <v>404</v>
      </c>
      <c r="H45" s="84">
        <f t="shared" si="0"/>
        <v>3459.8199999999997</v>
      </c>
      <c r="I45" s="233">
        <v>1717</v>
      </c>
      <c r="J45" s="236">
        <v>16088.41</v>
      </c>
      <c r="K45" s="85">
        <f t="shared" si="6"/>
        <v>2121</v>
      </c>
      <c r="L45" s="243">
        <f t="shared" si="9"/>
        <v>44743</v>
      </c>
      <c r="M45" s="253">
        <v>2431</v>
      </c>
      <c r="N45" s="236">
        <v>8234.3799999999992</v>
      </c>
      <c r="O45" s="236">
        <v>1867.85</v>
      </c>
      <c r="P45" s="82">
        <f t="shared" si="8"/>
        <v>2073.7759520373043</v>
      </c>
      <c r="Q45" s="82">
        <f t="shared" si="3"/>
        <v>357.22404796269575</v>
      </c>
      <c r="R45" s="83">
        <f t="shared" si="4"/>
        <v>10102.23</v>
      </c>
    </row>
    <row r="46" spans="1:18">
      <c r="A46" s="187">
        <f t="shared" si="1"/>
        <v>44774</v>
      </c>
      <c r="B46" s="243">
        <f t="shared" si="5"/>
        <v>44774</v>
      </c>
      <c r="C46" s="233">
        <v>409</v>
      </c>
      <c r="D46" s="236">
        <v>3503.57</v>
      </c>
      <c r="E46" s="233">
        <v>107</v>
      </c>
      <c r="F46" s="236">
        <v>914.44</v>
      </c>
      <c r="G46" s="82">
        <f t="shared" si="7"/>
        <v>516</v>
      </c>
      <c r="H46" s="84">
        <f t="shared" si="0"/>
        <v>4418.01</v>
      </c>
      <c r="I46" s="233">
        <v>1310</v>
      </c>
      <c r="J46" s="236">
        <v>12540.37</v>
      </c>
      <c r="K46" s="85">
        <f t="shared" si="6"/>
        <v>1826</v>
      </c>
      <c r="L46" s="243">
        <f t="shared" si="9"/>
        <v>44774</v>
      </c>
      <c r="M46" s="253">
        <v>2050</v>
      </c>
      <c r="N46" s="236">
        <v>5455</v>
      </c>
      <c r="O46" s="236">
        <v>1195.99</v>
      </c>
      <c r="P46" s="82">
        <f t="shared" si="8"/>
        <v>1327.8450094371046</v>
      </c>
      <c r="Q46" s="82">
        <f t="shared" si="3"/>
        <v>722.15499056289536</v>
      </c>
      <c r="R46" s="83">
        <f t="shared" si="4"/>
        <v>6650.99</v>
      </c>
    </row>
    <row r="47" spans="1:18">
      <c r="A47" s="187">
        <f t="shared" si="1"/>
        <v>44805</v>
      </c>
      <c r="B47" s="243">
        <f t="shared" si="5"/>
        <v>44805</v>
      </c>
      <c r="C47" s="233">
        <v>323</v>
      </c>
      <c r="D47" s="236">
        <v>2772.46</v>
      </c>
      <c r="E47" s="233">
        <v>82</v>
      </c>
      <c r="F47" s="236">
        <v>705.68</v>
      </c>
      <c r="G47" s="82">
        <f t="shared" si="7"/>
        <v>405</v>
      </c>
      <c r="H47" s="84">
        <f t="shared" si="0"/>
        <v>3478.14</v>
      </c>
      <c r="I47" s="233">
        <v>550</v>
      </c>
      <c r="J47" s="236">
        <v>5150.3500000000004</v>
      </c>
      <c r="K47" s="85">
        <f t="shared" si="6"/>
        <v>955</v>
      </c>
      <c r="L47" s="243">
        <f t="shared" si="9"/>
        <v>44805</v>
      </c>
      <c r="M47" s="253">
        <v>3270</v>
      </c>
      <c r="N47" s="236">
        <v>15300.15</v>
      </c>
      <c r="O47" s="236">
        <v>2082.19</v>
      </c>
      <c r="P47" s="82">
        <f t="shared" si="8"/>
        <v>2311.7464194515378</v>
      </c>
      <c r="Q47" s="82">
        <f t="shared" si="3"/>
        <v>958.2535805484622</v>
      </c>
      <c r="R47" s="83">
        <f t="shared" si="4"/>
        <v>17382.34</v>
      </c>
    </row>
    <row r="48" spans="1:18">
      <c r="A48" s="187">
        <f t="shared" si="1"/>
        <v>44835</v>
      </c>
      <c r="B48" s="243">
        <f t="shared" si="5"/>
        <v>44835</v>
      </c>
      <c r="C48" s="233">
        <v>1106</v>
      </c>
      <c r="D48" s="236">
        <v>10513.83</v>
      </c>
      <c r="E48" s="233">
        <v>218</v>
      </c>
      <c r="F48" s="236">
        <v>2072.48</v>
      </c>
      <c r="G48" s="82">
        <f t="shared" si="7"/>
        <v>1324</v>
      </c>
      <c r="H48" s="84">
        <f t="shared" si="0"/>
        <v>12586.31</v>
      </c>
      <c r="I48" s="233">
        <v>4221</v>
      </c>
      <c r="J48" s="236">
        <v>39566.339999999997</v>
      </c>
      <c r="K48" s="85">
        <f t="shared" si="6"/>
        <v>5545</v>
      </c>
      <c r="L48" s="243">
        <f t="shared" si="9"/>
        <v>44835</v>
      </c>
      <c r="M48" s="253">
        <v>4828</v>
      </c>
      <c r="N48" s="236">
        <v>23845.75</v>
      </c>
      <c r="O48" s="236">
        <v>4676.6000000000004</v>
      </c>
      <c r="P48" s="82">
        <f t="shared" si="8"/>
        <v>5192.1838570001119</v>
      </c>
      <c r="Q48" s="82">
        <f t="shared" si="3"/>
        <v>-364.18385700011186</v>
      </c>
      <c r="R48" s="83">
        <f t="shared" si="4"/>
        <v>28522.35</v>
      </c>
    </row>
    <row r="49" spans="1:18">
      <c r="A49" s="187">
        <f t="shared" si="1"/>
        <v>44866</v>
      </c>
      <c r="B49" s="243">
        <f t="shared" si="5"/>
        <v>44866</v>
      </c>
      <c r="C49" s="233">
        <v>2658</v>
      </c>
      <c r="D49" s="236">
        <v>25336.23</v>
      </c>
      <c r="E49" s="233">
        <v>547</v>
      </c>
      <c r="F49" s="236">
        <v>5184.13</v>
      </c>
      <c r="G49" s="82">
        <f t="shared" si="7"/>
        <v>3205</v>
      </c>
      <c r="H49" s="84">
        <f t="shared" si="0"/>
        <v>30520.36</v>
      </c>
      <c r="I49" s="233">
        <v>904</v>
      </c>
      <c r="J49" s="236">
        <v>8474.89</v>
      </c>
      <c r="K49" s="85">
        <f t="shared" si="6"/>
        <v>4109</v>
      </c>
      <c r="L49" s="243">
        <f t="shared" si="9"/>
        <v>44866</v>
      </c>
      <c r="M49" s="253">
        <v>6570</v>
      </c>
      <c r="N49" s="236">
        <v>32164.47</v>
      </c>
      <c r="O49" s="236">
        <v>4326.1099999999997</v>
      </c>
      <c r="P49" s="82">
        <f t="shared" si="8"/>
        <v>4803.0531808593314</v>
      </c>
      <c r="Q49" s="82">
        <f t="shared" si="3"/>
        <v>1766.9468191406686</v>
      </c>
      <c r="R49" s="83">
        <f t="shared" si="4"/>
        <v>36490.58</v>
      </c>
    </row>
    <row r="50" spans="1:18">
      <c r="A50" s="187">
        <f t="shared" si="1"/>
        <v>44896</v>
      </c>
      <c r="B50" s="243">
        <f t="shared" si="5"/>
        <v>44896</v>
      </c>
      <c r="C50" s="233">
        <v>3729</v>
      </c>
      <c r="D50" s="236">
        <v>35555.51</v>
      </c>
      <c r="E50" s="233">
        <v>772</v>
      </c>
      <c r="F50" s="236">
        <v>7310.08</v>
      </c>
      <c r="G50" s="82">
        <f t="shared" si="7"/>
        <v>4501</v>
      </c>
      <c r="H50" s="84">
        <f t="shared" si="0"/>
        <v>42865.590000000004</v>
      </c>
      <c r="I50" s="233">
        <v>0</v>
      </c>
      <c r="J50" s="236">
        <v>0</v>
      </c>
      <c r="K50" s="85">
        <f t="shared" si="6"/>
        <v>4501</v>
      </c>
      <c r="L50" s="243">
        <f t="shared" si="9"/>
        <v>44896</v>
      </c>
      <c r="M50" s="253">
        <v>4800</v>
      </c>
      <c r="N50" s="236">
        <v>24288.75</v>
      </c>
      <c r="O50" s="236">
        <v>5698.17</v>
      </c>
      <c r="P50" s="82">
        <f t="shared" si="8"/>
        <v>6326.3794826246258</v>
      </c>
      <c r="Q50" s="82">
        <f t="shared" si="3"/>
        <v>-1526.3794826246258</v>
      </c>
      <c r="R50" s="83">
        <f t="shared" si="4"/>
        <v>29986.92</v>
      </c>
    </row>
    <row r="51" spans="1:18">
      <c r="A51" s="187">
        <f t="shared" si="1"/>
        <v>44927</v>
      </c>
      <c r="B51" s="243">
        <f t="shared" si="5"/>
        <v>44927</v>
      </c>
      <c r="C51" s="233">
        <v>4294</v>
      </c>
      <c r="D51" s="236">
        <v>37626.629999999997</v>
      </c>
      <c r="E51" s="233">
        <v>892</v>
      </c>
      <c r="F51" s="236">
        <v>7764.61</v>
      </c>
      <c r="G51" s="82">
        <f t="shared" si="7"/>
        <v>5186</v>
      </c>
      <c r="H51" s="84">
        <f t="shared" si="0"/>
        <v>45391.24</v>
      </c>
      <c r="I51" s="233">
        <v>0</v>
      </c>
      <c r="J51" s="236">
        <v>0</v>
      </c>
      <c r="K51" s="85">
        <f t="shared" si="6"/>
        <v>5186</v>
      </c>
      <c r="L51" s="243">
        <f t="shared" si="9"/>
        <v>44927</v>
      </c>
      <c r="M51" s="253">
        <v>5419</v>
      </c>
      <c r="N51" s="236">
        <v>19092.400000000001</v>
      </c>
      <c r="O51" s="236">
        <v>5024.3100000000004</v>
      </c>
      <c r="P51" s="82">
        <f t="shared" si="8"/>
        <v>5578.2280448540032</v>
      </c>
      <c r="Q51" s="82">
        <f t="shared" si="3"/>
        <v>-159.2280448540032</v>
      </c>
      <c r="R51" s="83">
        <f t="shared" si="4"/>
        <v>24116.710000000003</v>
      </c>
    </row>
    <row r="52" spans="1:18">
      <c r="A52" s="187">
        <f t="shared" si="1"/>
        <v>44958</v>
      </c>
      <c r="B52" s="243">
        <f t="shared" si="5"/>
        <v>44958</v>
      </c>
      <c r="C52" s="233">
        <v>3796</v>
      </c>
      <c r="D52" s="236">
        <v>33263.61</v>
      </c>
      <c r="E52" s="233">
        <v>835</v>
      </c>
      <c r="F52" s="236">
        <v>7270.88</v>
      </c>
      <c r="G52" s="82">
        <f t="shared" si="7"/>
        <v>4631</v>
      </c>
      <c r="H52" s="84">
        <f t="shared" si="0"/>
        <v>40534.49</v>
      </c>
      <c r="I52" s="233">
        <v>0</v>
      </c>
      <c r="J52" s="236">
        <v>0</v>
      </c>
      <c r="K52" s="85">
        <f t="shared" si="6"/>
        <v>4631</v>
      </c>
      <c r="L52" s="243">
        <f t="shared" si="9"/>
        <v>44958</v>
      </c>
      <c r="M52" s="253">
        <v>6135</v>
      </c>
      <c r="N52" s="236">
        <v>19723.830000000002</v>
      </c>
      <c r="O52" s="236">
        <v>3836.01</v>
      </c>
      <c r="P52" s="82">
        <f t="shared" si="8"/>
        <v>4258.9208393471745</v>
      </c>
      <c r="Q52" s="82">
        <f t="shared" si="3"/>
        <v>1876.0791606528255</v>
      </c>
      <c r="R52" s="83">
        <f t="shared" si="4"/>
        <v>23559.840000000004</v>
      </c>
    </row>
    <row r="53" spans="1:18">
      <c r="A53" s="187">
        <f t="shared" si="1"/>
        <v>44986</v>
      </c>
      <c r="B53" s="243">
        <f t="shared" si="5"/>
        <v>44986</v>
      </c>
      <c r="C53" s="233">
        <v>3864</v>
      </c>
      <c r="D53" s="236">
        <v>33851.71</v>
      </c>
      <c r="E53" s="233">
        <v>819</v>
      </c>
      <c r="F53" s="236">
        <v>7136.42</v>
      </c>
      <c r="G53" s="82">
        <f t="shared" si="7"/>
        <v>4683</v>
      </c>
      <c r="H53" s="84">
        <f t="shared" si="0"/>
        <v>40988.129999999997</v>
      </c>
      <c r="I53" s="233">
        <v>0</v>
      </c>
      <c r="J53" s="236">
        <v>0</v>
      </c>
      <c r="K53" s="85">
        <f t="shared" si="6"/>
        <v>4683</v>
      </c>
      <c r="L53" s="243">
        <f t="shared" si="9"/>
        <v>44986</v>
      </c>
      <c r="M53" s="253">
        <v>2160</v>
      </c>
      <c r="N53" s="236">
        <v>6858</v>
      </c>
      <c r="O53" s="236">
        <v>3791.04</v>
      </c>
      <c r="P53" s="82">
        <f t="shared" si="8"/>
        <v>4208.993005440213</v>
      </c>
      <c r="Q53" s="82">
        <f t="shared" si="3"/>
        <v>-2048.993005440213</v>
      </c>
      <c r="R53" s="83">
        <f t="shared" si="4"/>
        <v>10649.04</v>
      </c>
    </row>
    <row r="54" spans="1:18">
      <c r="A54" s="187">
        <f t="shared" si="1"/>
        <v>45017</v>
      </c>
      <c r="B54" s="243">
        <f t="shared" si="5"/>
        <v>45017</v>
      </c>
      <c r="C54" s="233">
        <v>1824</v>
      </c>
      <c r="D54" s="236">
        <v>11793.12</v>
      </c>
      <c r="E54" s="233">
        <v>398</v>
      </c>
      <c r="F54" s="236">
        <v>2554.5100000000002</v>
      </c>
      <c r="G54" s="82">
        <f t="shared" si="7"/>
        <v>2222</v>
      </c>
      <c r="H54" s="84">
        <f t="shared" si="0"/>
        <v>14347.630000000001</v>
      </c>
      <c r="I54" s="233">
        <v>33</v>
      </c>
      <c r="J54" s="236">
        <v>215.36</v>
      </c>
      <c r="K54" s="85">
        <f t="shared" si="6"/>
        <v>2255</v>
      </c>
      <c r="L54" s="243">
        <f t="shared" si="9"/>
        <v>45017</v>
      </c>
      <c r="M54" s="253">
        <v>4770</v>
      </c>
      <c r="N54" s="236">
        <v>14126.4</v>
      </c>
      <c r="O54" s="236">
        <v>2703.64</v>
      </c>
      <c r="P54" s="82">
        <f t="shared" si="8"/>
        <v>3001.7097812812258</v>
      </c>
      <c r="Q54" s="82">
        <f t="shared" si="3"/>
        <v>1768.2902187187742</v>
      </c>
      <c r="R54" s="83">
        <f t="shared" si="4"/>
        <v>16830.04</v>
      </c>
    </row>
    <row r="55" spans="1:18">
      <c r="A55" s="187">
        <f t="shared" si="1"/>
        <v>45047</v>
      </c>
      <c r="B55" s="243">
        <f t="shared" si="5"/>
        <v>45047</v>
      </c>
      <c r="C55" s="233">
        <v>673</v>
      </c>
      <c r="D55" s="236">
        <v>4355.3999999999996</v>
      </c>
      <c r="E55" s="233">
        <v>175</v>
      </c>
      <c r="F55" s="236">
        <v>1125.33</v>
      </c>
      <c r="G55" s="82">
        <f t="shared" si="7"/>
        <v>848</v>
      </c>
      <c r="H55" s="84">
        <f t="shared" si="0"/>
        <v>5480.73</v>
      </c>
      <c r="I55" s="233">
        <v>2870</v>
      </c>
      <c r="J55" s="236">
        <v>18561.8</v>
      </c>
      <c r="K55" s="85">
        <f t="shared" si="6"/>
        <v>3718</v>
      </c>
      <c r="L55" s="243">
        <f t="shared" si="9"/>
        <v>45047</v>
      </c>
      <c r="M55" s="253">
        <v>4929</v>
      </c>
      <c r="N55" s="236">
        <v>14606.04</v>
      </c>
      <c r="O55" s="236">
        <v>3384.67</v>
      </c>
      <c r="P55" s="82">
        <f t="shared" si="8"/>
        <v>3757.8216942378153</v>
      </c>
      <c r="Q55" s="82">
        <f t="shared" si="3"/>
        <v>1171.1783057621847</v>
      </c>
      <c r="R55" s="83">
        <f t="shared" si="4"/>
        <v>17990.71</v>
      </c>
    </row>
    <row r="56" spans="1:18">
      <c r="A56" s="187">
        <f t="shared" si="1"/>
        <v>45078</v>
      </c>
      <c r="B56" s="243">
        <f t="shared" si="5"/>
        <v>45078</v>
      </c>
      <c r="C56" s="233">
        <v>464</v>
      </c>
      <c r="D56" s="236">
        <v>3081.61</v>
      </c>
      <c r="E56" s="233">
        <v>148</v>
      </c>
      <c r="F56" s="236">
        <v>972.87</v>
      </c>
      <c r="G56" s="82">
        <f t="shared" si="7"/>
        <v>612</v>
      </c>
      <c r="H56" s="84">
        <f>SUM(D56+F56)</f>
        <v>4054.48</v>
      </c>
      <c r="I56" s="233">
        <v>555</v>
      </c>
      <c r="J56" s="236">
        <v>3586.76</v>
      </c>
      <c r="K56" s="85">
        <f t="shared" si="6"/>
        <v>1167</v>
      </c>
      <c r="L56" s="243">
        <f t="shared" si="9"/>
        <v>45078</v>
      </c>
      <c r="M56" s="253">
        <v>4770</v>
      </c>
      <c r="N56" s="236">
        <v>14159.25</v>
      </c>
      <c r="O56" s="236">
        <v>510.78</v>
      </c>
      <c r="P56" s="82">
        <f t="shared" si="8"/>
        <v>567.09226157433113</v>
      </c>
      <c r="Q56" s="82">
        <f t="shared" si="3"/>
        <v>4202.9077384256689</v>
      </c>
      <c r="R56" s="83">
        <f t="shared" si="4"/>
        <v>14670.03</v>
      </c>
    </row>
    <row r="57" spans="1:18">
      <c r="A57" s="187">
        <f t="shared" si="1"/>
        <v>45108</v>
      </c>
      <c r="B57" s="243">
        <f t="shared" si="5"/>
        <v>45108</v>
      </c>
      <c r="C57" s="233">
        <v>350</v>
      </c>
      <c r="D57" s="236">
        <v>2324.7199999999998</v>
      </c>
      <c r="E57" s="233">
        <v>105</v>
      </c>
      <c r="F57" s="236">
        <v>693.22</v>
      </c>
      <c r="G57" s="82">
        <f t="shared" si="7"/>
        <v>455</v>
      </c>
      <c r="H57" s="84">
        <f t="shared" si="0"/>
        <v>3017.9399999999996</v>
      </c>
      <c r="I57" s="233">
        <v>973</v>
      </c>
      <c r="J57" s="236">
        <v>6293.98</v>
      </c>
      <c r="K57" s="85">
        <f t="shared" ref="K57:K120" si="10">SUM(C57+E57+I57)</f>
        <v>1428</v>
      </c>
      <c r="L57" s="243">
        <f t="shared" ref="L57:L120" si="11">EDATE(L56,1)</f>
        <v>45108</v>
      </c>
      <c r="M57" s="253">
        <v>4929</v>
      </c>
      <c r="N57" s="236">
        <v>14614.51</v>
      </c>
      <c r="O57" s="236">
        <v>1600</v>
      </c>
      <c r="P57" s="82">
        <f t="shared" si="8"/>
        <v>1776.3961363384035</v>
      </c>
      <c r="Q57" s="82">
        <f t="shared" si="3"/>
        <v>3152.6038636615967</v>
      </c>
      <c r="R57" s="83">
        <f t="shared" si="4"/>
        <v>16214.51</v>
      </c>
    </row>
    <row r="58" spans="1:18">
      <c r="A58" s="187">
        <f t="shared" si="1"/>
        <v>45139</v>
      </c>
      <c r="B58" s="243">
        <f t="shared" si="5"/>
        <v>45139</v>
      </c>
      <c r="C58" s="233">
        <v>372</v>
      </c>
      <c r="D58" s="236">
        <v>2630.29</v>
      </c>
      <c r="E58" s="233">
        <v>119</v>
      </c>
      <c r="F58" s="236">
        <v>834.93</v>
      </c>
      <c r="G58" s="82">
        <f t="shared" si="7"/>
        <v>491</v>
      </c>
      <c r="H58" s="84">
        <f t="shared" si="0"/>
        <v>3465.22</v>
      </c>
      <c r="I58" s="233">
        <v>1879</v>
      </c>
      <c r="J58" s="236">
        <v>13286.92</v>
      </c>
      <c r="K58" s="85">
        <f t="shared" si="10"/>
        <v>2370</v>
      </c>
      <c r="L58" s="243">
        <f t="shared" si="11"/>
        <v>45139</v>
      </c>
      <c r="M58" s="253">
        <v>4929</v>
      </c>
      <c r="N58" s="236">
        <v>14573.19</v>
      </c>
      <c r="O58" s="236">
        <v>2506.29</v>
      </c>
      <c r="P58" s="82">
        <f t="shared" si="8"/>
        <v>2782.602420339736</v>
      </c>
      <c r="Q58" s="82">
        <f t="shared" si="3"/>
        <v>2146.397579660264</v>
      </c>
      <c r="R58" s="83">
        <f t="shared" si="4"/>
        <v>17079.48</v>
      </c>
    </row>
    <row r="59" spans="1:18">
      <c r="A59" s="187">
        <f t="shared" si="1"/>
        <v>45170</v>
      </c>
      <c r="B59" s="243">
        <f t="shared" si="5"/>
        <v>45170</v>
      </c>
      <c r="C59" s="233">
        <v>290</v>
      </c>
      <c r="D59" s="236">
        <v>2049.5300000000002</v>
      </c>
      <c r="E59" s="233">
        <v>101</v>
      </c>
      <c r="F59" s="236">
        <v>709.52</v>
      </c>
      <c r="G59" s="82">
        <f t="shared" si="7"/>
        <v>391</v>
      </c>
      <c r="H59" s="84">
        <f t="shared" si="0"/>
        <v>2759.05</v>
      </c>
      <c r="I59" s="233">
        <v>890</v>
      </c>
      <c r="J59" s="236">
        <v>6296.56</v>
      </c>
      <c r="K59" s="85">
        <f t="shared" si="10"/>
        <v>1281</v>
      </c>
      <c r="L59" s="243">
        <f t="shared" si="11"/>
        <v>45170</v>
      </c>
      <c r="M59" s="253">
        <v>4770</v>
      </c>
      <c r="N59" s="236">
        <v>14093.55</v>
      </c>
      <c r="O59" s="236">
        <v>1006.29</v>
      </c>
      <c r="P59" s="82">
        <f t="shared" si="8"/>
        <v>1117.2310425224825</v>
      </c>
      <c r="Q59" s="82">
        <f t="shared" si="3"/>
        <v>3652.7689574775177</v>
      </c>
      <c r="R59" s="83">
        <f t="shared" si="4"/>
        <v>15099.84</v>
      </c>
    </row>
    <row r="60" spans="1:18">
      <c r="A60" s="187">
        <f t="shared" si="1"/>
        <v>45200</v>
      </c>
      <c r="B60" s="243">
        <f t="shared" si="5"/>
        <v>45200</v>
      </c>
      <c r="C60" s="233">
        <v>598.9</v>
      </c>
      <c r="D60" s="236">
        <v>5150.8</v>
      </c>
      <c r="E60" s="233">
        <v>159.5</v>
      </c>
      <c r="F60" s="236">
        <v>1367.56</v>
      </c>
      <c r="G60" s="82">
        <f t="shared" si="7"/>
        <v>758.4</v>
      </c>
      <c r="H60" s="84">
        <f t="shared" si="0"/>
        <v>6518.3600000000006</v>
      </c>
      <c r="I60" s="233">
        <v>0.3</v>
      </c>
      <c r="J60" s="236">
        <v>2.58</v>
      </c>
      <c r="K60" s="85">
        <f t="shared" si="10"/>
        <v>758.69999999999993</v>
      </c>
      <c r="L60" s="243">
        <f t="shared" si="11"/>
        <v>45200</v>
      </c>
      <c r="M60" s="253">
        <v>4929</v>
      </c>
      <c r="N60" s="236">
        <v>14557.28</v>
      </c>
      <c r="O60" s="236">
        <v>1322.39</v>
      </c>
      <c r="P60" s="82">
        <f t="shared" si="8"/>
        <v>1468.1803042078386</v>
      </c>
      <c r="Q60" s="82">
        <f t="shared" si="3"/>
        <v>3460.8196957921614</v>
      </c>
      <c r="R60" s="83">
        <f t="shared" si="4"/>
        <v>15879.67</v>
      </c>
    </row>
    <row r="61" spans="1:18">
      <c r="A61" s="187">
        <f t="shared" si="1"/>
        <v>45231</v>
      </c>
      <c r="B61" s="243">
        <f t="shared" si="5"/>
        <v>45231</v>
      </c>
      <c r="C61" s="233">
        <v>1517.6</v>
      </c>
      <c r="D61" s="236">
        <v>13051.53</v>
      </c>
      <c r="E61" s="233">
        <v>317.5</v>
      </c>
      <c r="F61" s="236">
        <v>2715.65</v>
      </c>
      <c r="G61" s="82">
        <f t="shared" si="7"/>
        <v>1835.1</v>
      </c>
      <c r="H61" s="84">
        <f t="shared" si="0"/>
        <v>15767.18</v>
      </c>
      <c r="I61" s="233">
        <v>94.7</v>
      </c>
      <c r="J61" s="236">
        <v>814.42</v>
      </c>
      <c r="K61" s="85">
        <f t="shared" si="10"/>
        <v>1929.8</v>
      </c>
      <c r="L61" s="243">
        <f t="shared" si="11"/>
        <v>45231</v>
      </c>
      <c r="M61" s="253">
        <v>1350</v>
      </c>
      <c r="N61" s="236">
        <v>4286.25</v>
      </c>
      <c r="O61" s="236">
        <v>3549.19</v>
      </c>
      <c r="P61" s="82">
        <f t="shared" si="8"/>
        <v>3940.4796269568114</v>
      </c>
      <c r="Q61" s="82">
        <f t="shared" si="3"/>
        <v>-2590.4796269568114</v>
      </c>
      <c r="R61" s="83">
        <f t="shared" si="4"/>
        <v>7835.4400000000005</v>
      </c>
    </row>
    <row r="62" spans="1:18">
      <c r="A62" s="187">
        <f t="shared" si="1"/>
        <v>45261</v>
      </c>
      <c r="B62" s="243">
        <f t="shared" si="5"/>
        <v>45261</v>
      </c>
      <c r="C62" s="233">
        <v>3151.6</v>
      </c>
      <c r="D62" s="236">
        <v>27140.14</v>
      </c>
      <c r="E62" s="233">
        <v>646</v>
      </c>
      <c r="F62" s="236">
        <v>5520.59</v>
      </c>
      <c r="G62" s="82">
        <f t="shared" si="7"/>
        <v>3797.6</v>
      </c>
      <c r="H62" s="84">
        <f t="shared" si="0"/>
        <v>32660.73</v>
      </c>
      <c r="I62" s="233">
        <v>426</v>
      </c>
      <c r="J62" s="236">
        <v>3663.6</v>
      </c>
      <c r="K62" s="85">
        <f t="shared" si="10"/>
        <v>4223.6000000000004</v>
      </c>
      <c r="L62" s="243">
        <f t="shared" si="11"/>
        <v>45261</v>
      </c>
      <c r="M62" s="253">
        <v>1350</v>
      </c>
      <c r="N62" s="236">
        <v>4286.25</v>
      </c>
      <c r="O62" s="236">
        <v>4623.79</v>
      </c>
      <c r="P62" s="82">
        <f t="shared" si="8"/>
        <v>5133.5516820250923</v>
      </c>
      <c r="Q62" s="82">
        <f t="shared" si="3"/>
        <v>-3783.5516820250923</v>
      </c>
      <c r="R62" s="83">
        <f t="shared" si="4"/>
        <v>8910.0400000000009</v>
      </c>
    </row>
    <row r="63" spans="1:18">
      <c r="A63" s="187">
        <f t="shared" si="1"/>
        <v>45292</v>
      </c>
      <c r="B63" s="243">
        <f t="shared" si="5"/>
        <v>45292</v>
      </c>
      <c r="C63" s="233">
        <v>6870.8</v>
      </c>
      <c r="D63" s="236">
        <v>59089.31</v>
      </c>
      <c r="E63" s="233">
        <v>1570.6</v>
      </c>
      <c r="F63" s="236">
        <v>13413.92</v>
      </c>
      <c r="G63" s="82">
        <f t="shared" si="7"/>
        <v>8441.4</v>
      </c>
      <c r="H63" s="84">
        <f t="shared" si="0"/>
        <v>72503.23</v>
      </c>
      <c r="I63" s="233">
        <v>0</v>
      </c>
      <c r="J63" s="236">
        <v>0</v>
      </c>
      <c r="K63" s="85">
        <f t="shared" si="10"/>
        <v>8441.4</v>
      </c>
      <c r="L63" s="243">
        <f t="shared" si="11"/>
        <v>45292</v>
      </c>
      <c r="M63" s="253">
        <v>2137</v>
      </c>
      <c r="N63" s="236">
        <v>6784.9</v>
      </c>
      <c r="O63" s="236">
        <v>7195.37</v>
      </c>
      <c r="P63" s="82">
        <f t="shared" si="8"/>
        <v>7988.6421672032866</v>
      </c>
      <c r="Q63" s="82">
        <f t="shared" si="3"/>
        <v>-5851.6421672032866</v>
      </c>
      <c r="R63" s="83">
        <f t="shared" si="4"/>
        <v>13980.27</v>
      </c>
    </row>
    <row r="64" spans="1:18">
      <c r="A64" s="187">
        <f t="shared" si="1"/>
        <v>45323</v>
      </c>
      <c r="B64" s="243">
        <f t="shared" si="5"/>
        <v>45323</v>
      </c>
      <c r="C64" s="233">
        <v>2844</v>
      </c>
      <c r="D64" s="236">
        <v>24458.83</v>
      </c>
      <c r="E64" s="233">
        <v>594.4</v>
      </c>
      <c r="F64" s="236">
        <v>5089.6099999999997</v>
      </c>
      <c r="G64" s="82">
        <f t="shared" si="7"/>
        <v>3438.4</v>
      </c>
      <c r="H64" s="84">
        <f t="shared" si="0"/>
        <v>29548.440000000002</v>
      </c>
      <c r="I64" s="233">
        <v>0</v>
      </c>
      <c r="J64" s="236">
        <v>0</v>
      </c>
      <c r="K64" s="85">
        <f t="shared" si="10"/>
        <v>3438.4</v>
      </c>
      <c r="L64" s="243">
        <f t="shared" si="11"/>
        <v>45323</v>
      </c>
      <c r="M64" s="253">
        <v>2047</v>
      </c>
      <c r="N64" s="236">
        <v>6499.15</v>
      </c>
      <c r="O64" s="236">
        <v>4100.42</v>
      </c>
      <c r="P64" s="82">
        <f t="shared" si="8"/>
        <v>4552.4814033529483</v>
      </c>
      <c r="Q64" s="82">
        <f t="shared" si="3"/>
        <v>-2505.4814033529483</v>
      </c>
      <c r="R64" s="83">
        <f t="shared" si="4"/>
        <v>10599.57</v>
      </c>
    </row>
    <row r="65" spans="1:18">
      <c r="A65" s="187">
        <f t="shared" si="1"/>
        <v>45352</v>
      </c>
      <c r="B65" s="243">
        <f t="shared" si="5"/>
        <v>45352</v>
      </c>
      <c r="C65" s="233">
        <v>3380.4</v>
      </c>
      <c r="D65" s="236">
        <v>29071.53</v>
      </c>
      <c r="E65" s="233">
        <v>731.3</v>
      </c>
      <c r="F65" s="236">
        <v>6260.29</v>
      </c>
      <c r="G65" s="82">
        <f t="shared" si="7"/>
        <v>4111.7</v>
      </c>
      <c r="H65" s="84">
        <f t="shared" si="0"/>
        <v>35331.82</v>
      </c>
      <c r="I65" s="233">
        <v>0</v>
      </c>
      <c r="J65" s="236">
        <v>0</v>
      </c>
      <c r="K65" s="85">
        <f t="shared" si="10"/>
        <v>4111.7</v>
      </c>
      <c r="L65" s="243">
        <f t="shared" si="11"/>
        <v>45352</v>
      </c>
      <c r="M65" s="253">
        <v>2160</v>
      </c>
      <c r="N65" s="236">
        <v>6858</v>
      </c>
      <c r="O65" s="236">
        <v>3015.89</v>
      </c>
      <c r="P65" s="82">
        <f t="shared" si="8"/>
        <v>3348.3845897635174</v>
      </c>
      <c r="Q65" s="82">
        <f t="shared" si="3"/>
        <v>-1188.3845897635174</v>
      </c>
      <c r="R65" s="83">
        <f t="shared" si="4"/>
        <v>9873.89</v>
      </c>
    </row>
    <row r="66" spans="1:18">
      <c r="A66" s="187">
        <f t="shared" si="1"/>
        <v>45383</v>
      </c>
      <c r="B66" s="243">
        <f t="shared" si="5"/>
        <v>45383</v>
      </c>
      <c r="C66" s="233">
        <v>1480.7</v>
      </c>
      <c r="D66" s="236">
        <v>12734.28</v>
      </c>
      <c r="E66" s="233">
        <v>318.7</v>
      </c>
      <c r="F66" s="236">
        <v>2733.44</v>
      </c>
      <c r="G66" s="82">
        <f t="shared" si="7"/>
        <v>1799.4</v>
      </c>
      <c r="H66" s="84">
        <f t="shared" si="0"/>
        <v>15467.720000000001</v>
      </c>
      <c r="I66" s="233">
        <v>0.6</v>
      </c>
      <c r="J66" s="236">
        <v>5.16</v>
      </c>
      <c r="K66" s="85">
        <f t="shared" si="10"/>
        <v>1800</v>
      </c>
      <c r="L66" s="243">
        <f t="shared" si="11"/>
        <v>45383</v>
      </c>
      <c r="M66" s="253">
        <v>1980</v>
      </c>
      <c r="N66" s="236">
        <v>6286.5</v>
      </c>
      <c r="O66" s="236">
        <v>1789.03</v>
      </c>
      <c r="P66" s="82">
        <f t="shared" si="8"/>
        <v>1986.2662373709338</v>
      </c>
      <c r="Q66" s="82">
        <f t="shared" si="3"/>
        <v>-6.2662373709338226</v>
      </c>
      <c r="R66" s="83">
        <f t="shared" si="4"/>
        <v>8075.53</v>
      </c>
    </row>
    <row r="67" spans="1:18">
      <c r="A67" s="187">
        <f t="shared" si="1"/>
        <v>45413</v>
      </c>
      <c r="B67" s="243">
        <f t="shared" si="5"/>
        <v>45413</v>
      </c>
      <c r="C67" s="233">
        <v>607.9</v>
      </c>
      <c r="D67" s="236">
        <v>5228.1099999999997</v>
      </c>
      <c r="E67" s="233">
        <v>207.8</v>
      </c>
      <c r="F67" s="236">
        <v>1783.21</v>
      </c>
      <c r="G67" s="82">
        <f t="shared" si="7"/>
        <v>815.7</v>
      </c>
      <c r="H67" s="84">
        <f t="shared" ref="H67:H130" si="12">SUM(D67+F67)</f>
        <v>7011.32</v>
      </c>
      <c r="I67" s="233">
        <v>776.4</v>
      </c>
      <c r="J67" s="236">
        <v>6677.04</v>
      </c>
      <c r="K67" s="85">
        <f t="shared" si="10"/>
        <v>1592.1</v>
      </c>
      <c r="L67" s="243">
        <f t="shared" si="11"/>
        <v>45413</v>
      </c>
      <c r="M67" s="253">
        <v>2070</v>
      </c>
      <c r="N67" s="236">
        <v>6572.25</v>
      </c>
      <c r="O67" s="236">
        <v>2751.88</v>
      </c>
      <c r="P67" s="82">
        <f t="shared" si="8"/>
        <v>3055.268124791829</v>
      </c>
      <c r="Q67" s="82">
        <f t="shared" si="3"/>
        <v>-985.268124791829</v>
      </c>
      <c r="R67" s="83">
        <f t="shared" si="4"/>
        <v>9324.130000000001</v>
      </c>
    </row>
    <row r="68" spans="1:18">
      <c r="A68" s="187">
        <f t="shared" ref="A68:A132" si="13">EOMONTH((B68),-1)+1</f>
        <v>45444</v>
      </c>
      <c r="B68" s="243">
        <f t="shared" si="5"/>
        <v>45444</v>
      </c>
      <c r="C68" s="233">
        <v>397.8</v>
      </c>
      <c r="D68" s="236">
        <v>3421.25</v>
      </c>
      <c r="E68" s="233">
        <v>104.3</v>
      </c>
      <c r="F68" s="236">
        <v>894.19</v>
      </c>
      <c r="G68" s="82">
        <f t="shared" si="7"/>
        <v>502.1</v>
      </c>
      <c r="H68" s="84">
        <f t="shared" si="12"/>
        <v>4315.4400000000005</v>
      </c>
      <c r="I68" s="233">
        <v>1428.3</v>
      </c>
      <c r="J68" s="236">
        <v>12283.38</v>
      </c>
      <c r="K68" s="85">
        <f t="shared" si="10"/>
        <v>1930.4</v>
      </c>
      <c r="L68" s="243">
        <f t="shared" si="11"/>
        <v>45444</v>
      </c>
      <c r="M68" s="253">
        <v>2070</v>
      </c>
      <c r="N68" s="236">
        <v>6572.25</v>
      </c>
      <c r="O68" s="236">
        <v>528.79</v>
      </c>
      <c r="P68" s="82">
        <f t="shared" si="8"/>
        <v>587.08782058399026</v>
      </c>
      <c r="Q68" s="82">
        <f t="shared" ref="Q68:Q131" si="14">M68-P68</f>
        <v>1482.9121794160096</v>
      </c>
      <c r="R68" s="83">
        <f t="shared" ref="R68:R131" si="15">SUM(N68:O68)</f>
        <v>7101.04</v>
      </c>
    </row>
    <row r="69" spans="1:18">
      <c r="A69" s="187">
        <f t="shared" si="13"/>
        <v>45474</v>
      </c>
      <c r="B69" s="243">
        <f t="shared" ref="B69:B86" si="16">EDATE(B68,1)</f>
        <v>45474</v>
      </c>
      <c r="C69" s="233">
        <v>380.8</v>
      </c>
      <c r="D69" s="236">
        <v>3160.72</v>
      </c>
      <c r="E69" s="233">
        <v>101.2</v>
      </c>
      <c r="F69" s="236">
        <v>837.98</v>
      </c>
      <c r="G69" s="82">
        <f t="shared" si="7"/>
        <v>482</v>
      </c>
      <c r="H69" s="84">
        <f t="shared" si="12"/>
        <v>3998.7</v>
      </c>
      <c r="I69" s="233">
        <v>0.2</v>
      </c>
      <c r="J69" s="236">
        <v>1.66</v>
      </c>
      <c r="K69" s="85">
        <f t="shared" si="10"/>
        <v>482.2</v>
      </c>
      <c r="L69" s="243">
        <f t="shared" si="11"/>
        <v>45474</v>
      </c>
      <c r="M69" s="253">
        <v>2093</v>
      </c>
      <c r="N69" s="236">
        <v>6645.35</v>
      </c>
      <c r="O69" s="236">
        <v>378.3</v>
      </c>
      <c r="P69" s="82">
        <f t="shared" si="8"/>
        <v>420.0066614855113</v>
      </c>
      <c r="Q69" s="82">
        <f t="shared" si="14"/>
        <v>1672.9933385144886</v>
      </c>
      <c r="R69" s="83">
        <f t="shared" si="15"/>
        <v>7023.6500000000005</v>
      </c>
    </row>
    <row r="70" spans="1:18">
      <c r="A70" s="187">
        <f t="shared" si="13"/>
        <v>45505</v>
      </c>
      <c r="B70" s="243">
        <f t="shared" si="16"/>
        <v>45505</v>
      </c>
      <c r="C70" s="233">
        <v>308.39999999999998</v>
      </c>
      <c r="D70" s="236">
        <v>2561.96</v>
      </c>
      <c r="E70" s="233">
        <v>78.900000000000006</v>
      </c>
      <c r="F70" s="236">
        <v>653.42999999999995</v>
      </c>
      <c r="G70" s="82">
        <f t="shared" si="7"/>
        <v>387.29999999999995</v>
      </c>
      <c r="H70" s="84">
        <f t="shared" si="12"/>
        <v>3215.39</v>
      </c>
      <c r="I70" s="233">
        <v>1149.5</v>
      </c>
      <c r="J70" s="236">
        <v>9540.85</v>
      </c>
      <c r="K70" s="85">
        <f t="shared" si="10"/>
        <v>1536.8</v>
      </c>
      <c r="L70" s="243">
        <f t="shared" si="11"/>
        <v>45505</v>
      </c>
      <c r="M70" s="253">
        <v>1980</v>
      </c>
      <c r="N70" s="236">
        <v>6286.5</v>
      </c>
      <c r="O70" s="236">
        <v>3241.08</v>
      </c>
      <c r="P70" s="82">
        <f t="shared" si="8"/>
        <v>3598.4012434772958</v>
      </c>
      <c r="Q70" s="82">
        <f t="shared" si="14"/>
        <v>-1618.4012434772958</v>
      </c>
      <c r="R70" s="83">
        <f t="shared" si="15"/>
        <v>9527.58</v>
      </c>
    </row>
    <row r="71" spans="1:18">
      <c r="A71" s="187">
        <f t="shared" si="13"/>
        <v>45536</v>
      </c>
      <c r="B71" s="243">
        <f t="shared" si="16"/>
        <v>45536</v>
      </c>
      <c r="C71" s="233">
        <v>395.7</v>
      </c>
      <c r="D71" s="236">
        <v>3265.37</v>
      </c>
      <c r="E71" s="233">
        <v>98.2</v>
      </c>
      <c r="F71" s="236">
        <v>813.17</v>
      </c>
      <c r="G71" s="82">
        <f t="shared" si="7"/>
        <v>493.9</v>
      </c>
      <c r="H71" s="84">
        <f t="shared" si="12"/>
        <v>4078.54</v>
      </c>
      <c r="I71" s="233">
        <v>1653.2</v>
      </c>
      <c r="J71" s="236">
        <v>13721.56</v>
      </c>
      <c r="K71" s="85">
        <f t="shared" si="10"/>
        <v>2147.1</v>
      </c>
      <c r="L71" s="243">
        <f t="shared" si="11"/>
        <v>45536</v>
      </c>
      <c r="M71" s="253">
        <v>1890</v>
      </c>
      <c r="N71" s="236">
        <v>6000.75</v>
      </c>
      <c r="O71" s="236">
        <v>513.49</v>
      </c>
      <c r="P71" s="82">
        <f t="shared" si="8"/>
        <v>570.10103253025432</v>
      </c>
      <c r="Q71" s="82">
        <f t="shared" si="14"/>
        <v>1319.8989674697457</v>
      </c>
      <c r="R71" s="83">
        <f t="shared" si="15"/>
        <v>6514.24</v>
      </c>
    </row>
    <row r="72" spans="1:18">
      <c r="A72" s="187">
        <f t="shared" si="13"/>
        <v>45566</v>
      </c>
      <c r="B72" s="243">
        <f t="shared" si="16"/>
        <v>45566</v>
      </c>
      <c r="C72" s="233">
        <v>633.9</v>
      </c>
      <c r="D72" s="236">
        <v>5234.2299999999996</v>
      </c>
      <c r="E72" s="233">
        <v>104.5</v>
      </c>
      <c r="F72" s="236">
        <v>866</v>
      </c>
      <c r="G72" s="82">
        <f t="shared" si="7"/>
        <v>738.4</v>
      </c>
      <c r="H72" s="84">
        <f t="shared" si="12"/>
        <v>6100.23</v>
      </c>
      <c r="I72" s="233">
        <v>0</v>
      </c>
      <c r="J72" s="236">
        <v>0</v>
      </c>
      <c r="K72" s="85">
        <f t="shared" si="10"/>
        <v>738.4</v>
      </c>
      <c r="L72" s="243">
        <f t="shared" si="11"/>
        <v>45566</v>
      </c>
      <c r="M72" s="253">
        <v>1936</v>
      </c>
      <c r="N72" s="236">
        <v>6146.95</v>
      </c>
      <c r="O72" s="236">
        <v>1058.44</v>
      </c>
      <c r="P72" s="82">
        <f t="shared" si="8"/>
        <v>1175.1304540912624</v>
      </c>
      <c r="Q72" s="82">
        <f t="shared" si="14"/>
        <v>760.86954590873756</v>
      </c>
      <c r="R72" s="83">
        <f t="shared" si="15"/>
        <v>7205.3899999999994</v>
      </c>
    </row>
    <row r="73" spans="1:18">
      <c r="A73" s="187">
        <f t="shared" si="13"/>
        <v>45597</v>
      </c>
      <c r="B73" s="243">
        <f t="shared" si="16"/>
        <v>45597</v>
      </c>
      <c r="C73" s="233">
        <v>991.1</v>
      </c>
      <c r="D73" s="236">
        <v>8188.61</v>
      </c>
      <c r="E73" s="233">
        <v>158.9</v>
      </c>
      <c r="F73" s="236">
        <v>1317.88</v>
      </c>
      <c r="G73" s="82">
        <f t="shared" si="7"/>
        <v>1150</v>
      </c>
      <c r="H73" s="84">
        <f t="shared" si="12"/>
        <v>9506.49</v>
      </c>
      <c r="I73" s="233">
        <v>0</v>
      </c>
      <c r="J73" s="236">
        <v>0</v>
      </c>
      <c r="K73" s="85">
        <f t="shared" si="10"/>
        <v>1150</v>
      </c>
      <c r="L73" s="243">
        <f t="shared" si="11"/>
        <v>45597</v>
      </c>
      <c r="M73" s="253">
        <v>1350</v>
      </c>
      <c r="N73" s="236">
        <v>4286.25</v>
      </c>
      <c r="O73" s="236">
        <v>2551.9299999999998</v>
      </c>
      <c r="P73" s="82">
        <f t="shared" si="8"/>
        <v>2833.2741201287886</v>
      </c>
      <c r="Q73" s="82">
        <f t="shared" si="14"/>
        <v>-1483.2741201287886</v>
      </c>
      <c r="R73" s="83">
        <f t="shared" si="15"/>
        <v>6838.18</v>
      </c>
    </row>
    <row r="74" spans="1:18">
      <c r="A74" s="187">
        <f t="shared" si="13"/>
        <v>45627</v>
      </c>
      <c r="B74" s="243">
        <f t="shared" si="16"/>
        <v>45627</v>
      </c>
      <c r="C74" s="233">
        <v>3882.1</v>
      </c>
      <c r="D74" s="236">
        <v>32270.82</v>
      </c>
      <c r="E74" s="233">
        <v>877.9</v>
      </c>
      <c r="F74" s="236">
        <v>7240.58</v>
      </c>
      <c r="G74" s="82">
        <f t="shared" si="7"/>
        <v>4760</v>
      </c>
      <c r="H74" s="84">
        <f t="shared" si="12"/>
        <v>39511.4</v>
      </c>
      <c r="I74" s="233">
        <v>0</v>
      </c>
      <c r="J74" s="236">
        <v>0</v>
      </c>
      <c r="K74" s="85">
        <f t="shared" si="10"/>
        <v>4760</v>
      </c>
      <c r="L74" s="243">
        <f t="shared" si="11"/>
        <v>45627</v>
      </c>
      <c r="M74" s="253">
        <v>1350</v>
      </c>
      <c r="N74" s="236">
        <v>4286.25</v>
      </c>
      <c r="O74" s="236">
        <v>5271.51</v>
      </c>
      <c r="P74" s="82">
        <f t="shared" si="8"/>
        <v>5852.6812479182863</v>
      </c>
      <c r="Q74" s="82">
        <f t="shared" si="14"/>
        <v>-4502.6812479182863</v>
      </c>
      <c r="R74" s="83">
        <f t="shared" si="15"/>
        <v>9557.76</v>
      </c>
    </row>
    <row r="75" spans="1:18">
      <c r="A75" s="187">
        <f t="shared" si="13"/>
        <v>45658</v>
      </c>
      <c r="B75" s="243">
        <f t="shared" si="16"/>
        <v>45658</v>
      </c>
      <c r="C75" s="233">
        <v>5033.8</v>
      </c>
      <c r="D75" s="236">
        <v>41781.199999999997</v>
      </c>
      <c r="E75" s="233">
        <v>1132.5</v>
      </c>
      <c r="F75" s="236">
        <v>9327.0300000000007</v>
      </c>
      <c r="G75" s="82">
        <f t="shared" si="7"/>
        <v>6166.3</v>
      </c>
      <c r="H75" s="84">
        <f t="shared" si="12"/>
        <v>51108.229999999996</v>
      </c>
      <c r="I75" s="233">
        <v>0</v>
      </c>
      <c r="J75" s="236">
        <v>0</v>
      </c>
      <c r="K75" s="85">
        <f t="shared" si="10"/>
        <v>6166.3</v>
      </c>
      <c r="L75" s="243">
        <f t="shared" si="11"/>
        <v>45658</v>
      </c>
      <c r="M75" s="253">
        <v>4675</v>
      </c>
      <c r="N75" s="236">
        <v>19207.669999999998</v>
      </c>
      <c r="O75" s="236">
        <v>8052.27</v>
      </c>
      <c r="P75" s="82">
        <f t="shared" si="8"/>
        <v>8940.0133229710227</v>
      </c>
      <c r="Q75" s="82">
        <f t="shared" si="14"/>
        <v>-4265.0133229710227</v>
      </c>
      <c r="R75" s="83">
        <f t="shared" si="15"/>
        <v>27259.94</v>
      </c>
    </row>
    <row r="76" spans="1:18">
      <c r="A76" s="187">
        <f t="shared" si="13"/>
        <v>45689</v>
      </c>
      <c r="B76" s="243">
        <f t="shared" si="16"/>
        <v>45689</v>
      </c>
      <c r="C76" s="233">
        <v>5725.5</v>
      </c>
      <c r="D76" s="236">
        <v>47521.73</v>
      </c>
      <c r="E76" s="233">
        <v>1278.2</v>
      </c>
      <c r="F76" s="236">
        <v>10532.56</v>
      </c>
      <c r="G76" s="82">
        <f t="shared" si="7"/>
        <v>7003.7</v>
      </c>
      <c r="H76" s="84">
        <f t="shared" si="12"/>
        <v>58054.29</v>
      </c>
      <c r="I76" s="233">
        <v>0</v>
      </c>
      <c r="J76" s="236">
        <v>0</v>
      </c>
      <c r="K76" s="85">
        <f t="shared" si="10"/>
        <v>7003.7</v>
      </c>
      <c r="L76" s="243">
        <f t="shared" si="11"/>
        <v>45689</v>
      </c>
      <c r="M76" s="253">
        <v>6057</v>
      </c>
      <c r="N76" s="236">
        <v>22352.06</v>
      </c>
      <c r="O76" s="236">
        <v>5471.5</v>
      </c>
      <c r="P76" s="82">
        <f t="shared" si="8"/>
        <v>6074.7196624847347</v>
      </c>
      <c r="Q76" s="82">
        <f t="shared" si="14"/>
        <v>-17.719662484734727</v>
      </c>
      <c r="R76" s="83">
        <f t="shared" si="15"/>
        <v>27823.56</v>
      </c>
    </row>
    <row r="77" spans="1:18">
      <c r="A77" s="187">
        <f t="shared" si="13"/>
        <v>45717</v>
      </c>
      <c r="B77" s="243">
        <f t="shared" si="16"/>
        <v>45717</v>
      </c>
      <c r="C77" s="233">
        <v>3726.2</v>
      </c>
      <c r="D77" s="236">
        <v>30956.26</v>
      </c>
      <c r="E77" s="233">
        <v>867.2</v>
      </c>
      <c r="F77" s="236">
        <v>7157.35</v>
      </c>
      <c r="G77" s="82">
        <f t="shared" si="7"/>
        <v>4593.3999999999996</v>
      </c>
      <c r="H77" s="84">
        <f t="shared" si="12"/>
        <v>38113.61</v>
      </c>
      <c r="I77" s="233">
        <v>0</v>
      </c>
      <c r="J77" s="236">
        <v>0</v>
      </c>
      <c r="K77" s="85">
        <f t="shared" si="10"/>
        <v>4593.3999999999996</v>
      </c>
      <c r="L77" s="243">
        <f t="shared" si="11"/>
        <v>45717</v>
      </c>
      <c r="M77" s="253">
        <v>6789</v>
      </c>
      <c r="N77" s="236">
        <v>26453.5</v>
      </c>
      <c r="O77" s="236">
        <v>3118.54</v>
      </c>
      <c r="P77" s="82">
        <f t="shared" si="8"/>
        <v>3462.3515043854782</v>
      </c>
      <c r="Q77" s="82">
        <f t="shared" si="14"/>
        <v>3326.6484956145218</v>
      </c>
      <c r="R77" s="83">
        <f t="shared" si="15"/>
        <v>29572.04</v>
      </c>
    </row>
    <row r="78" spans="1:18">
      <c r="A78" s="187">
        <f t="shared" si="13"/>
        <v>45748</v>
      </c>
      <c r="B78" s="243">
        <f t="shared" si="16"/>
        <v>45748</v>
      </c>
      <c r="C78" s="233">
        <v>2056.5</v>
      </c>
      <c r="D78" s="236">
        <v>17061.98</v>
      </c>
      <c r="E78" s="233">
        <v>509.8</v>
      </c>
      <c r="F78" s="236">
        <v>4222.43</v>
      </c>
      <c r="G78" s="82">
        <f t="shared" si="7"/>
        <v>2566.3000000000002</v>
      </c>
      <c r="H78" s="84">
        <f t="shared" si="12"/>
        <v>21284.41</v>
      </c>
      <c r="I78" s="233">
        <v>0</v>
      </c>
      <c r="J78" s="236">
        <v>0</v>
      </c>
      <c r="K78" s="85">
        <f t="shared" si="10"/>
        <v>2566.3000000000002</v>
      </c>
      <c r="L78" s="243">
        <f t="shared" si="11"/>
        <v>45748</v>
      </c>
      <c r="M78" s="253">
        <v>4770</v>
      </c>
      <c r="N78" s="236">
        <v>16476.75</v>
      </c>
      <c r="O78" s="236">
        <v>1482.72</v>
      </c>
      <c r="P78" s="82">
        <f t="shared" si="8"/>
        <v>1646.1862995447987</v>
      </c>
      <c r="Q78" s="82">
        <f t="shared" si="14"/>
        <v>3123.8137004552013</v>
      </c>
      <c r="R78" s="83">
        <f t="shared" si="15"/>
        <v>17959.47</v>
      </c>
    </row>
    <row r="79" spans="1:18">
      <c r="A79" s="187">
        <f t="shared" si="13"/>
        <v>45778</v>
      </c>
      <c r="B79" s="243">
        <f t="shared" si="16"/>
        <v>45778</v>
      </c>
      <c r="C79" s="233">
        <v>525.4</v>
      </c>
      <c r="D79" s="236">
        <v>4360.99</v>
      </c>
      <c r="E79" s="233">
        <v>292.8</v>
      </c>
      <c r="F79" s="236">
        <v>2428.17</v>
      </c>
      <c r="G79" s="82">
        <f t="shared" ref="G79:G142" si="17">SUM(C79+E79)</f>
        <v>818.2</v>
      </c>
      <c r="H79" s="84">
        <f t="shared" si="12"/>
        <v>6789.16</v>
      </c>
      <c r="I79" s="233">
        <v>0</v>
      </c>
      <c r="J79" s="236">
        <v>0</v>
      </c>
      <c r="K79" s="85">
        <f t="shared" si="10"/>
        <v>818.2</v>
      </c>
      <c r="L79" s="243">
        <f t="shared" si="11"/>
        <v>45778</v>
      </c>
      <c r="M79" s="253">
        <v>4922</v>
      </c>
      <c r="N79" s="236">
        <v>16136.29</v>
      </c>
      <c r="O79" s="236">
        <v>783.72</v>
      </c>
      <c r="P79" s="82">
        <f t="shared" si="8"/>
        <v>870.12323748195854</v>
      </c>
      <c r="Q79" s="82">
        <f t="shared" si="14"/>
        <v>4051.8767625180417</v>
      </c>
      <c r="R79" s="83">
        <f t="shared" si="15"/>
        <v>16920.010000000002</v>
      </c>
    </row>
    <row r="80" spans="1:18">
      <c r="A80" s="187">
        <f t="shared" si="13"/>
        <v>45809</v>
      </c>
      <c r="B80" s="243">
        <f t="shared" si="16"/>
        <v>45809</v>
      </c>
      <c r="C80" s="233">
        <v>483.3</v>
      </c>
      <c r="D80" s="236">
        <v>4011.64</v>
      </c>
      <c r="E80" s="233">
        <v>303.89999999999998</v>
      </c>
      <c r="F80" s="236">
        <v>2518.23</v>
      </c>
      <c r="G80" s="82">
        <f t="shared" si="17"/>
        <v>787.2</v>
      </c>
      <c r="H80" s="84">
        <f t="shared" si="12"/>
        <v>6529.87</v>
      </c>
      <c r="I80" s="233">
        <v>0</v>
      </c>
      <c r="J80" s="236">
        <v>0</v>
      </c>
      <c r="K80" s="85">
        <f t="shared" si="10"/>
        <v>787.2</v>
      </c>
      <c r="L80" s="243">
        <f t="shared" si="11"/>
        <v>45809</v>
      </c>
      <c r="M80" s="253">
        <v>2070</v>
      </c>
      <c r="N80" s="236">
        <v>7103.18</v>
      </c>
      <c r="O80" s="236">
        <v>208.97</v>
      </c>
      <c r="P80" s="82">
        <f t="shared" ref="P80:P143" si="18">SUM(O80/0.9007)</f>
        <v>232.00843788164761</v>
      </c>
      <c r="Q80" s="82">
        <f t="shared" si="14"/>
        <v>1837.9915621183525</v>
      </c>
      <c r="R80" s="83">
        <f t="shared" si="15"/>
        <v>7312.1500000000005</v>
      </c>
    </row>
    <row r="81" spans="1:18">
      <c r="A81" s="187">
        <f t="shared" si="13"/>
        <v>45839</v>
      </c>
      <c r="B81" s="243">
        <f t="shared" si="16"/>
        <v>45839</v>
      </c>
      <c r="C81" s="233">
        <v>258</v>
      </c>
      <c r="D81" s="236">
        <v>2141.48</v>
      </c>
      <c r="E81" s="233">
        <v>83.4</v>
      </c>
      <c r="F81" s="236">
        <v>690.06</v>
      </c>
      <c r="G81" s="82">
        <f t="shared" si="17"/>
        <v>341.4</v>
      </c>
      <c r="H81" s="84">
        <f t="shared" si="12"/>
        <v>2831.54</v>
      </c>
      <c r="I81" s="233">
        <v>726.5</v>
      </c>
      <c r="J81" s="236">
        <v>6029.95</v>
      </c>
      <c r="K81" s="85">
        <f t="shared" si="10"/>
        <v>1067.9000000000001</v>
      </c>
      <c r="L81" s="243">
        <f t="shared" si="11"/>
        <v>45839</v>
      </c>
      <c r="M81" s="253">
        <v>2092</v>
      </c>
      <c r="N81" s="236">
        <v>6958.88</v>
      </c>
      <c r="O81" s="236">
        <v>1539.48</v>
      </c>
      <c r="P81" s="82">
        <f t="shared" si="18"/>
        <v>1709.2039524814036</v>
      </c>
      <c r="Q81" s="82">
        <f t="shared" si="14"/>
        <v>382.79604751859642</v>
      </c>
      <c r="R81" s="83">
        <f t="shared" si="15"/>
        <v>8498.36</v>
      </c>
    </row>
    <row r="82" spans="1:18">
      <c r="A82" s="187">
        <f t="shared" si="13"/>
        <v>45870</v>
      </c>
      <c r="B82" s="243">
        <f t="shared" si="16"/>
        <v>45870</v>
      </c>
      <c r="C82" s="233">
        <v>281.89999999999998</v>
      </c>
      <c r="D82" s="236">
        <v>2339.77</v>
      </c>
      <c r="E82" s="233">
        <v>87.3</v>
      </c>
      <c r="F82" s="236">
        <v>722.16</v>
      </c>
      <c r="G82" s="82">
        <f t="shared" si="17"/>
        <v>369.2</v>
      </c>
      <c r="H82" s="84">
        <f t="shared" si="12"/>
        <v>3061.93</v>
      </c>
      <c r="I82" s="233">
        <v>2117.6999999999998</v>
      </c>
      <c r="J82" s="236">
        <v>17576.91</v>
      </c>
      <c r="K82" s="85">
        <f t="shared" si="10"/>
        <v>2486.8999999999996</v>
      </c>
      <c r="L82" s="243">
        <f t="shared" si="11"/>
        <v>45870</v>
      </c>
      <c r="M82" s="253">
        <v>1980</v>
      </c>
      <c r="N82" s="236">
        <v>6914.18</v>
      </c>
      <c r="O82" s="236">
        <v>2155.6</v>
      </c>
      <c r="P82" s="82">
        <f t="shared" si="18"/>
        <v>2393.2496946819142</v>
      </c>
      <c r="Q82" s="82">
        <f t="shared" si="14"/>
        <v>-413.24969468191421</v>
      </c>
      <c r="R82" s="83">
        <f t="shared" si="15"/>
        <v>9069.7800000000007</v>
      </c>
    </row>
    <row r="83" spans="1:18">
      <c r="A83" s="187">
        <f t="shared" si="13"/>
        <v>45901</v>
      </c>
      <c r="B83" s="243">
        <f t="shared" si="16"/>
        <v>45901</v>
      </c>
      <c r="C83" s="233">
        <v>348.5</v>
      </c>
      <c r="D83" s="236">
        <v>2892.55</v>
      </c>
      <c r="E83" s="233">
        <v>101.2</v>
      </c>
      <c r="F83" s="236">
        <v>836.09</v>
      </c>
      <c r="G83" s="82">
        <f t="shared" si="17"/>
        <v>449.7</v>
      </c>
      <c r="H83" s="84">
        <f t="shared" si="12"/>
        <v>3728.6400000000003</v>
      </c>
      <c r="I83" s="233">
        <v>853.3</v>
      </c>
      <c r="J83" s="236">
        <v>7082.39</v>
      </c>
      <c r="K83" s="85">
        <f t="shared" si="10"/>
        <v>1303</v>
      </c>
      <c r="L83" s="243">
        <f t="shared" si="11"/>
        <v>45901</v>
      </c>
      <c r="M83" s="253">
        <v>1890</v>
      </c>
      <c r="N83" s="236">
        <v>6510.59</v>
      </c>
      <c r="O83" s="236">
        <v>7.21</v>
      </c>
      <c r="P83" s="82">
        <f t="shared" si="18"/>
        <v>8.0048850893749304</v>
      </c>
      <c r="Q83" s="82">
        <f t="shared" si="14"/>
        <v>1881.995114910625</v>
      </c>
      <c r="R83" s="83">
        <f t="shared" si="15"/>
        <v>6517.8</v>
      </c>
    </row>
    <row r="84" spans="1:18">
      <c r="A84" s="187">
        <f t="shared" si="13"/>
        <v>45931</v>
      </c>
      <c r="B84" s="243">
        <f t="shared" si="16"/>
        <v>45931</v>
      </c>
      <c r="C84" s="233">
        <v>434.8</v>
      </c>
      <c r="D84" s="236">
        <v>3608.84</v>
      </c>
      <c r="E84" s="233">
        <v>136.30000000000001</v>
      </c>
      <c r="F84" s="236">
        <v>1128.68</v>
      </c>
      <c r="G84" s="82">
        <f t="shared" si="17"/>
        <v>571.1</v>
      </c>
      <c r="H84" s="84">
        <f t="shared" si="12"/>
        <v>4737.5200000000004</v>
      </c>
      <c r="I84" s="233">
        <v>0</v>
      </c>
      <c r="J84" s="236">
        <v>0</v>
      </c>
      <c r="K84" s="85">
        <f t="shared" si="10"/>
        <v>571.1</v>
      </c>
      <c r="L84" s="243">
        <f t="shared" si="11"/>
        <v>45931</v>
      </c>
      <c r="M84" s="253">
        <v>1936</v>
      </c>
      <c r="N84" s="236">
        <v>6793.52</v>
      </c>
      <c r="O84" s="236">
        <v>723.43</v>
      </c>
      <c r="P84" s="82">
        <f t="shared" si="18"/>
        <v>803.18641056955698</v>
      </c>
      <c r="Q84" s="82">
        <f t="shared" si="14"/>
        <v>1132.813589430443</v>
      </c>
      <c r="R84" s="83">
        <f t="shared" si="15"/>
        <v>7516.9500000000007</v>
      </c>
    </row>
    <row r="85" spans="1:18">
      <c r="A85" s="187">
        <f t="shared" si="13"/>
        <v>45962</v>
      </c>
      <c r="B85" s="243">
        <f t="shared" si="16"/>
        <v>45962</v>
      </c>
      <c r="C85" s="233">
        <v>1920.6</v>
      </c>
      <c r="D85" s="236">
        <v>15940.98</v>
      </c>
      <c r="E85" s="233">
        <v>348.1</v>
      </c>
      <c r="F85" s="236">
        <v>2871.14</v>
      </c>
      <c r="G85" s="82">
        <f t="shared" si="17"/>
        <v>2268.6999999999998</v>
      </c>
      <c r="H85" s="84">
        <f t="shared" si="12"/>
        <v>18812.12</v>
      </c>
      <c r="I85" s="233">
        <v>0</v>
      </c>
      <c r="J85" s="236">
        <v>0</v>
      </c>
      <c r="K85" s="85">
        <f t="shared" si="10"/>
        <v>2268.6999999999998</v>
      </c>
      <c r="L85" s="243">
        <f t="shared" si="11"/>
        <v>45962</v>
      </c>
      <c r="M85" s="253">
        <v>1350</v>
      </c>
      <c r="N85" s="236">
        <v>4703.41</v>
      </c>
      <c r="O85" s="236">
        <v>3227.02</v>
      </c>
      <c r="P85" s="82">
        <f t="shared" si="18"/>
        <v>3582.7911624292219</v>
      </c>
      <c r="Q85" s="82">
        <f t="shared" si="14"/>
        <v>-2232.7911624292219</v>
      </c>
      <c r="R85" s="83">
        <f t="shared" si="15"/>
        <v>7930.43</v>
      </c>
    </row>
    <row r="86" spans="1:18">
      <c r="A86" s="187">
        <f t="shared" si="13"/>
        <v>45992</v>
      </c>
      <c r="B86" s="243">
        <f t="shared" si="16"/>
        <v>45992</v>
      </c>
      <c r="C86" s="233">
        <v>4163.6000000000004</v>
      </c>
      <c r="D86" s="236">
        <v>34671.089999999997</v>
      </c>
      <c r="E86" s="233">
        <v>821.2</v>
      </c>
      <c r="F86" s="236">
        <v>6787.43</v>
      </c>
      <c r="G86" s="82">
        <f t="shared" si="17"/>
        <v>4984.8</v>
      </c>
      <c r="H86" s="84">
        <f t="shared" si="12"/>
        <v>41458.519999999997</v>
      </c>
      <c r="I86" s="233">
        <v>0</v>
      </c>
      <c r="J86" s="236">
        <v>0</v>
      </c>
      <c r="K86" s="85">
        <f t="shared" si="10"/>
        <v>4984.8</v>
      </c>
      <c r="L86" s="243">
        <f t="shared" si="11"/>
        <v>45992</v>
      </c>
      <c r="M86" s="253">
        <v>3450</v>
      </c>
      <c r="N86" s="236">
        <v>15264.27</v>
      </c>
      <c r="O86" s="236">
        <v>5608.12</v>
      </c>
      <c r="P86" s="82">
        <f t="shared" si="18"/>
        <v>6226.40168757633</v>
      </c>
      <c r="Q86" s="82">
        <f t="shared" si="14"/>
        <v>-2776.40168757633</v>
      </c>
      <c r="R86" s="83">
        <f t="shared" si="15"/>
        <v>20872.39</v>
      </c>
    </row>
    <row r="87" spans="1:18">
      <c r="A87" s="187">
        <f t="shared" si="13"/>
        <v>46023</v>
      </c>
      <c r="B87" s="243">
        <f t="shared" ref="B87:B132" si="19">EDATE(B86,1)</f>
        <v>46023</v>
      </c>
      <c r="C87" s="234">
        <v>4820.3999999999996</v>
      </c>
      <c r="D87" s="237">
        <v>40009.32</v>
      </c>
      <c r="E87" s="234">
        <v>975.7</v>
      </c>
      <c r="F87" s="237">
        <v>8048.18</v>
      </c>
      <c r="G87" s="82">
        <f t="shared" si="17"/>
        <v>5796.0999999999995</v>
      </c>
      <c r="H87" s="84">
        <f t="shared" si="12"/>
        <v>48057.5</v>
      </c>
      <c r="I87" s="234">
        <v>0</v>
      </c>
      <c r="J87" s="237">
        <v>0</v>
      </c>
      <c r="K87" s="85">
        <f t="shared" si="10"/>
        <v>5796.0999999999995</v>
      </c>
      <c r="L87" s="243">
        <f t="shared" si="11"/>
        <v>46023</v>
      </c>
      <c r="M87" s="253">
        <v>5562</v>
      </c>
      <c r="N87" s="236">
        <v>31583.61</v>
      </c>
      <c r="O87" s="236">
        <v>7449.55</v>
      </c>
      <c r="P87" s="82">
        <f t="shared" si="18"/>
        <v>8270.8448984123461</v>
      </c>
      <c r="Q87" s="82">
        <f t="shared" si="14"/>
        <v>-2708.8448984123461</v>
      </c>
      <c r="R87" s="83">
        <f t="shared" si="15"/>
        <v>39033.160000000003</v>
      </c>
    </row>
    <row r="88" spans="1:18">
      <c r="A88" s="187">
        <f t="shared" si="13"/>
        <v>46054</v>
      </c>
      <c r="B88" s="243">
        <f t="shared" si="19"/>
        <v>46054</v>
      </c>
      <c r="C88" s="234">
        <v>6686.5</v>
      </c>
      <c r="D88" s="237">
        <v>53904.32</v>
      </c>
      <c r="E88" s="234">
        <v>1328.6</v>
      </c>
      <c r="F88" s="237">
        <v>10617.14</v>
      </c>
      <c r="G88" s="82">
        <f t="shared" si="17"/>
        <v>8015.1</v>
      </c>
      <c r="H88" s="84">
        <f t="shared" si="12"/>
        <v>64521.46</v>
      </c>
      <c r="I88" s="234">
        <v>0</v>
      </c>
      <c r="J88" s="237">
        <v>0</v>
      </c>
      <c r="K88" s="85">
        <f t="shared" si="10"/>
        <v>8015.1</v>
      </c>
      <c r="L88" s="243">
        <f t="shared" si="11"/>
        <v>46054</v>
      </c>
      <c r="M88" s="253">
        <v>5900</v>
      </c>
      <c r="N88" s="236">
        <v>31386.77</v>
      </c>
      <c r="O88" s="236">
        <v>4963.99</v>
      </c>
      <c r="P88" s="82">
        <f t="shared" si="18"/>
        <v>5511.2579105140449</v>
      </c>
      <c r="Q88" s="82">
        <f t="shared" si="14"/>
        <v>388.74208948595515</v>
      </c>
      <c r="R88" s="83">
        <f t="shared" si="15"/>
        <v>36350.76</v>
      </c>
    </row>
    <row r="89" spans="1:18">
      <c r="A89" s="187">
        <f t="shared" si="13"/>
        <v>46082</v>
      </c>
      <c r="B89" s="243">
        <f t="shared" si="19"/>
        <v>46082</v>
      </c>
      <c r="C89" s="234">
        <v>2170.4</v>
      </c>
      <c r="D89" s="237">
        <v>17456.490000000002</v>
      </c>
      <c r="E89" s="234">
        <v>410.9</v>
      </c>
      <c r="F89" s="237">
        <v>3287.53</v>
      </c>
      <c r="G89" s="82">
        <f t="shared" si="17"/>
        <v>2581.3000000000002</v>
      </c>
      <c r="H89" s="84">
        <f t="shared" si="12"/>
        <v>20744.02</v>
      </c>
      <c r="I89" s="234">
        <v>0</v>
      </c>
      <c r="J89" s="237">
        <v>0</v>
      </c>
      <c r="K89" s="85">
        <f t="shared" si="10"/>
        <v>2581.3000000000002</v>
      </c>
      <c r="L89" s="243">
        <f t="shared" si="11"/>
        <v>46082</v>
      </c>
      <c r="M89" s="253">
        <v>2160</v>
      </c>
      <c r="N89" s="236">
        <v>7574.08</v>
      </c>
      <c r="O89" s="236">
        <v>3461.27</v>
      </c>
      <c r="P89" s="82">
        <f t="shared" si="18"/>
        <v>3842.8666592650161</v>
      </c>
      <c r="Q89" s="82">
        <f t="shared" si="14"/>
        <v>-1682.8666592650161</v>
      </c>
      <c r="R89" s="83">
        <f t="shared" si="15"/>
        <v>11035.35</v>
      </c>
    </row>
    <row r="90" spans="1:18">
      <c r="A90" s="187">
        <f t="shared" si="13"/>
        <v>46113</v>
      </c>
      <c r="B90" s="243">
        <f t="shared" si="19"/>
        <v>46113</v>
      </c>
      <c r="C90" s="234"/>
      <c r="D90" s="237"/>
      <c r="E90" s="234"/>
      <c r="F90" s="237"/>
      <c r="G90" s="82">
        <f t="shared" si="17"/>
        <v>0</v>
      </c>
      <c r="H90" s="84">
        <f t="shared" si="12"/>
        <v>0</v>
      </c>
      <c r="I90" s="234"/>
      <c r="J90" s="237"/>
      <c r="K90" s="85">
        <f t="shared" si="10"/>
        <v>0</v>
      </c>
      <c r="L90" s="243">
        <f t="shared" si="11"/>
        <v>46113</v>
      </c>
      <c r="M90" s="253"/>
      <c r="N90" s="236"/>
      <c r="O90" s="236"/>
      <c r="P90" s="82">
        <f t="shared" si="18"/>
        <v>0</v>
      </c>
      <c r="Q90" s="82">
        <f t="shared" si="14"/>
        <v>0</v>
      </c>
      <c r="R90" s="83">
        <f t="shared" si="15"/>
        <v>0</v>
      </c>
    </row>
    <row r="91" spans="1:18">
      <c r="A91" s="187">
        <f t="shared" si="13"/>
        <v>46143</v>
      </c>
      <c r="B91" s="243">
        <f t="shared" si="19"/>
        <v>46143</v>
      </c>
      <c r="C91" s="234"/>
      <c r="D91" s="237"/>
      <c r="E91" s="234"/>
      <c r="F91" s="237"/>
      <c r="G91" s="82">
        <f t="shared" si="17"/>
        <v>0</v>
      </c>
      <c r="H91" s="84">
        <f t="shared" si="12"/>
        <v>0</v>
      </c>
      <c r="I91" s="234"/>
      <c r="J91" s="237"/>
      <c r="K91" s="85">
        <f t="shared" si="10"/>
        <v>0</v>
      </c>
      <c r="L91" s="243">
        <f t="shared" si="11"/>
        <v>46143</v>
      </c>
      <c r="M91" s="253"/>
      <c r="N91" s="236"/>
      <c r="O91" s="236"/>
      <c r="P91" s="82">
        <f t="shared" si="18"/>
        <v>0</v>
      </c>
      <c r="Q91" s="82">
        <f t="shared" si="14"/>
        <v>0</v>
      </c>
      <c r="R91" s="83">
        <f t="shared" si="15"/>
        <v>0</v>
      </c>
    </row>
    <row r="92" spans="1:18">
      <c r="A92" s="187">
        <f t="shared" si="13"/>
        <v>46174</v>
      </c>
      <c r="B92" s="243">
        <f t="shared" si="19"/>
        <v>46174</v>
      </c>
      <c r="C92" s="234"/>
      <c r="D92" s="237"/>
      <c r="E92" s="234"/>
      <c r="F92" s="237"/>
      <c r="G92" s="82">
        <f t="shared" si="17"/>
        <v>0</v>
      </c>
      <c r="H92" s="84">
        <f t="shared" si="12"/>
        <v>0</v>
      </c>
      <c r="I92" s="234"/>
      <c r="J92" s="237"/>
      <c r="K92" s="85">
        <f t="shared" si="10"/>
        <v>0</v>
      </c>
      <c r="L92" s="243">
        <f t="shared" si="11"/>
        <v>46174</v>
      </c>
      <c r="M92" s="253"/>
      <c r="N92" s="236"/>
      <c r="O92" s="236"/>
      <c r="P92" s="82">
        <f t="shared" si="18"/>
        <v>0</v>
      </c>
      <c r="Q92" s="82">
        <f t="shared" si="14"/>
        <v>0</v>
      </c>
      <c r="R92" s="83">
        <f t="shared" si="15"/>
        <v>0</v>
      </c>
    </row>
    <row r="93" spans="1:18">
      <c r="A93" s="187">
        <f t="shared" si="13"/>
        <v>46204</v>
      </c>
      <c r="B93" s="243">
        <f t="shared" si="19"/>
        <v>46204</v>
      </c>
      <c r="C93" s="234"/>
      <c r="D93" s="237"/>
      <c r="E93" s="234"/>
      <c r="F93" s="237"/>
      <c r="G93" s="82">
        <f t="shared" si="17"/>
        <v>0</v>
      </c>
      <c r="H93" s="84">
        <f t="shared" si="12"/>
        <v>0</v>
      </c>
      <c r="I93" s="234"/>
      <c r="J93" s="237"/>
      <c r="K93" s="85">
        <f t="shared" si="10"/>
        <v>0</v>
      </c>
      <c r="L93" s="243">
        <f t="shared" si="11"/>
        <v>46204</v>
      </c>
      <c r="M93" s="253"/>
      <c r="N93" s="236"/>
      <c r="O93" s="236"/>
      <c r="P93" s="82">
        <f t="shared" si="18"/>
        <v>0</v>
      </c>
      <c r="Q93" s="82">
        <f t="shared" si="14"/>
        <v>0</v>
      </c>
      <c r="R93" s="83">
        <f t="shared" si="15"/>
        <v>0</v>
      </c>
    </row>
    <row r="94" spans="1:18">
      <c r="A94" s="187">
        <f t="shared" si="13"/>
        <v>46235</v>
      </c>
      <c r="B94" s="243">
        <f t="shared" si="19"/>
        <v>46235</v>
      </c>
      <c r="C94" s="234"/>
      <c r="D94" s="237"/>
      <c r="E94" s="234"/>
      <c r="F94" s="237"/>
      <c r="G94" s="82">
        <f t="shared" si="17"/>
        <v>0</v>
      </c>
      <c r="H94" s="84">
        <f t="shared" si="12"/>
        <v>0</v>
      </c>
      <c r="I94" s="234"/>
      <c r="J94" s="237"/>
      <c r="K94" s="85">
        <f t="shared" si="10"/>
        <v>0</v>
      </c>
      <c r="L94" s="243">
        <f t="shared" si="11"/>
        <v>46235</v>
      </c>
      <c r="M94" s="253"/>
      <c r="N94" s="236"/>
      <c r="O94" s="236"/>
      <c r="P94" s="82">
        <f t="shared" si="18"/>
        <v>0</v>
      </c>
      <c r="Q94" s="82">
        <f t="shared" si="14"/>
        <v>0</v>
      </c>
      <c r="R94" s="83">
        <f t="shared" si="15"/>
        <v>0</v>
      </c>
    </row>
    <row r="95" spans="1:18">
      <c r="A95" s="187">
        <f t="shared" si="13"/>
        <v>46266</v>
      </c>
      <c r="B95" s="243">
        <f t="shared" si="19"/>
        <v>46266</v>
      </c>
      <c r="C95" s="234"/>
      <c r="D95" s="237"/>
      <c r="E95" s="234"/>
      <c r="F95" s="237"/>
      <c r="G95" s="82">
        <f t="shared" si="17"/>
        <v>0</v>
      </c>
      <c r="H95" s="84">
        <f t="shared" si="12"/>
        <v>0</v>
      </c>
      <c r="I95" s="234"/>
      <c r="J95" s="237"/>
      <c r="K95" s="85">
        <f t="shared" si="10"/>
        <v>0</v>
      </c>
      <c r="L95" s="243">
        <f t="shared" si="11"/>
        <v>46266</v>
      </c>
      <c r="M95" s="253"/>
      <c r="N95" s="236"/>
      <c r="O95" s="236"/>
      <c r="P95" s="82">
        <f t="shared" si="18"/>
        <v>0</v>
      </c>
      <c r="Q95" s="82">
        <f t="shared" si="14"/>
        <v>0</v>
      </c>
      <c r="R95" s="83">
        <f t="shared" si="15"/>
        <v>0</v>
      </c>
    </row>
    <row r="96" spans="1:18">
      <c r="A96" s="187">
        <f t="shared" si="13"/>
        <v>46296</v>
      </c>
      <c r="B96" s="243">
        <f t="shared" si="19"/>
        <v>46296</v>
      </c>
      <c r="C96" s="234"/>
      <c r="D96" s="237"/>
      <c r="E96" s="234"/>
      <c r="F96" s="237"/>
      <c r="G96" s="82">
        <f t="shared" si="17"/>
        <v>0</v>
      </c>
      <c r="H96" s="84">
        <f t="shared" si="12"/>
        <v>0</v>
      </c>
      <c r="I96" s="234"/>
      <c r="J96" s="237"/>
      <c r="K96" s="85">
        <f t="shared" si="10"/>
        <v>0</v>
      </c>
      <c r="L96" s="243">
        <f t="shared" si="11"/>
        <v>46296</v>
      </c>
      <c r="M96" s="253"/>
      <c r="N96" s="236"/>
      <c r="O96" s="236"/>
      <c r="P96" s="82">
        <f t="shared" si="18"/>
        <v>0</v>
      </c>
      <c r="Q96" s="82">
        <f t="shared" si="14"/>
        <v>0</v>
      </c>
      <c r="R96" s="83">
        <f t="shared" si="15"/>
        <v>0</v>
      </c>
    </row>
    <row r="97" spans="1:18">
      <c r="A97" s="187">
        <f t="shared" si="13"/>
        <v>46327</v>
      </c>
      <c r="B97" s="243">
        <f t="shared" si="19"/>
        <v>46327</v>
      </c>
      <c r="C97" s="234"/>
      <c r="D97" s="237"/>
      <c r="E97" s="234"/>
      <c r="F97" s="237"/>
      <c r="G97" s="82">
        <f t="shared" si="17"/>
        <v>0</v>
      </c>
      <c r="H97" s="84">
        <f t="shared" si="12"/>
        <v>0</v>
      </c>
      <c r="I97" s="234"/>
      <c r="J97" s="237"/>
      <c r="K97" s="85">
        <f t="shared" si="10"/>
        <v>0</v>
      </c>
      <c r="L97" s="243">
        <f t="shared" si="11"/>
        <v>46327</v>
      </c>
      <c r="M97" s="253"/>
      <c r="N97" s="236"/>
      <c r="O97" s="236"/>
      <c r="P97" s="82">
        <f t="shared" si="18"/>
        <v>0</v>
      </c>
      <c r="Q97" s="82">
        <f t="shared" si="14"/>
        <v>0</v>
      </c>
      <c r="R97" s="83">
        <f t="shared" si="15"/>
        <v>0</v>
      </c>
    </row>
    <row r="98" spans="1:18">
      <c r="A98" s="187">
        <f t="shared" si="13"/>
        <v>46357</v>
      </c>
      <c r="B98" s="243">
        <f t="shared" si="19"/>
        <v>46357</v>
      </c>
      <c r="C98" s="234"/>
      <c r="D98" s="237"/>
      <c r="E98" s="234"/>
      <c r="F98" s="237"/>
      <c r="G98" s="82">
        <f t="shared" si="17"/>
        <v>0</v>
      </c>
      <c r="H98" s="84">
        <f t="shared" si="12"/>
        <v>0</v>
      </c>
      <c r="I98" s="234"/>
      <c r="J98" s="237"/>
      <c r="K98" s="85">
        <f t="shared" si="10"/>
        <v>0</v>
      </c>
      <c r="L98" s="243">
        <f t="shared" si="11"/>
        <v>46357</v>
      </c>
      <c r="M98" s="253"/>
      <c r="N98" s="236"/>
      <c r="O98" s="236"/>
      <c r="P98" s="82">
        <f t="shared" si="18"/>
        <v>0</v>
      </c>
      <c r="Q98" s="82">
        <f t="shared" si="14"/>
        <v>0</v>
      </c>
      <c r="R98" s="83">
        <f t="shared" si="15"/>
        <v>0</v>
      </c>
    </row>
    <row r="99" spans="1:18">
      <c r="A99" s="187">
        <f t="shared" si="13"/>
        <v>46388</v>
      </c>
      <c r="B99" s="243">
        <f t="shared" si="19"/>
        <v>46388</v>
      </c>
      <c r="C99" s="234"/>
      <c r="D99" s="237"/>
      <c r="E99" s="234"/>
      <c r="F99" s="237"/>
      <c r="G99" s="82">
        <f t="shared" si="17"/>
        <v>0</v>
      </c>
      <c r="H99" s="84">
        <f t="shared" si="12"/>
        <v>0</v>
      </c>
      <c r="I99" s="234"/>
      <c r="J99" s="237"/>
      <c r="K99" s="85">
        <f t="shared" si="10"/>
        <v>0</v>
      </c>
      <c r="L99" s="243">
        <f t="shared" si="11"/>
        <v>46388</v>
      </c>
      <c r="M99" s="253"/>
      <c r="N99" s="236"/>
      <c r="O99" s="236"/>
      <c r="P99" s="82">
        <f t="shared" si="18"/>
        <v>0</v>
      </c>
      <c r="Q99" s="82">
        <f t="shared" si="14"/>
        <v>0</v>
      </c>
      <c r="R99" s="83">
        <f t="shared" si="15"/>
        <v>0</v>
      </c>
    </row>
    <row r="100" spans="1:18">
      <c r="A100" s="187">
        <f t="shared" si="13"/>
        <v>46419</v>
      </c>
      <c r="B100" s="243">
        <f t="shared" si="19"/>
        <v>46419</v>
      </c>
      <c r="C100" s="234"/>
      <c r="D100" s="237"/>
      <c r="E100" s="234"/>
      <c r="F100" s="237"/>
      <c r="G100" s="82">
        <f t="shared" si="17"/>
        <v>0</v>
      </c>
      <c r="H100" s="84">
        <f t="shared" si="12"/>
        <v>0</v>
      </c>
      <c r="I100" s="234"/>
      <c r="J100" s="237"/>
      <c r="K100" s="85">
        <f t="shared" si="10"/>
        <v>0</v>
      </c>
      <c r="L100" s="243">
        <f t="shared" si="11"/>
        <v>46419</v>
      </c>
      <c r="M100" s="253"/>
      <c r="N100" s="236"/>
      <c r="O100" s="236"/>
      <c r="P100" s="82">
        <f t="shared" si="18"/>
        <v>0</v>
      </c>
      <c r="Q100" s="82">
        <f t="shared" si="14"/>
        <v>0</v>
      </c>
      <c r="R100" s="83">
        <f t="shared" si="15"/>
        <v>0</v>
      </c>
    </row>
    <row r="101" spans="1:18">
      <c r="A101" s="187">
        <f t="shared" si="13"/>
        <v>46447</v>
      </c>
      <c r="B101" s="243">
        <f t="shared" si="19"/>
        <v>46447</v>
      </c>
      <c r="C101" s="234"/>
      <c r="D101" s="237"/>
      <c r="E101" s="234"/>
      <c r="F101" s="237"/>
      <c r="G101" s="82">
        <f t="shared" si="17"/>
        <v>0</v>
      </c>
      <c r="H101" s="84">
        <f t="shared" si="12"/>
        <v>0</v>
      </c>
      <c r="I101" s="234"/>
      <c r="J101" s="237"/>
      <c r="K101" s="85">
        <f t="shared" si="10"/>
        <v>0</v>
      </c>
      <c r="L101" s="243">
        <f t="shared" si="11"/>
        <v>46447</v>
      </c>
      <c r="M101" s="253"/>
      <c r="N101" s="236"/>
      <c r="O101" s="236"/>
      <c r="P101" s="82">
        <f t="shared" si="18"/>
        <v>0</v>
      </c>
      <c r="Q101" s="82">
        <f t="shared" si="14"/>
        <v>0</v>
      </c>
      <c r="R101" s="83">
        <f t="shared" si="15"/>
        <v>0</v>
      </c>
    </row>
    <row r="102" spans="1:18">
      <c r="A102" s="187">
        <f t="shared" si="13"/>
        <v>46478</v>
      </c>
      <c r="B102" s="243">
        <f t="shared" si="19"/>
        <v>46478</v>
      </c>
      <c r="C102" s="234"/>
      <c r="D102" s="237"/>
      <c r="E102" s="234"/>
      <c r="F102" s="237"/>
      <c r="G102" s="82">
        <f t="shared" si="17"/>
        <v>0</v>
      </c>
      <c r="H102" s="84">
        <f t="shared" si="12"/>
        <v>0</v>
      </c>
      <c r="I102" s="234"/>
      <c r="J102" s="237"/>
      <c r="K102" s="85">
        <f t="shared" si="10"/>
        <v>0</v>
      </c>
      <c r="L102" s="243">
        <f t="shared" si="11"/>
        <v>46478</v>
      </c>
      <c r="M102" s="253"/>
      <c r="N102" s="236"/>
      <c r="O102" s="236"/>
      <c r="P102" s="82">
        <f t="shared" si="18"/>
        <v>0</v>
      </c>
      <c r="Q102" s="82">
        <f t="shared" si="14"/>
        <v>0</v>
      </c>
      <c r="R102" s="83">
        <f t="shared" si="15"/>
        <v>0</v>
      </c>
    </row>
    <row r="103" spans="1:18">
      <c r="A103" s="187">
        <f t="shared" si="13"/>
        <v>46508</v>
      </c>
      <c r="B103" s="243">
        <f t="shared" si="19"/>
        <v>46508</v>
      </c>
      <c r="C103" s="234"/>
      <c r="D103" s="237"/>
      <c r="E103" s="234"/>
      <c r="F103" s="237"/>
      <c r="G103" s="82">
        <f t="shared" si="17"/>
        <v>0</v>
      </c>
      <c r="H103" s="84">
        <f t="shared" si="12"/>
        <v>0</v>
      </c>
      <c r="I103" s="234"/>
      <c r="J103" s="237"/>
      <c r="K103" s="85">
        <f t="shared" si="10"/>
        <v>0</v>
      </c>
      <c r="L103" s="243">
        <f t="shared" si="11"/>
        <v>46508</v>
      </c>
      <c r="M103" s="253"/>
      <c r="N103" s="236"/>
      <c r="O103" s="236"/>
      <c r="P103" s="82">
        <f t="shared" si="18"/>
        <v>0</v>
      </c>
      <c r="Q103" s="82">
        <f t="shared" si="14"/>
        <v>0</v>
      </c>
      <c r="R103" s="83">
        <f t="shared" si="15"/>
        <v>0</v>
      </c>
    </row>
    <row r="104" spans="1:18">
      <c r="A104" s="187">
        <f t="shared" si="13"/>
        <v>46539</v>
      </c>
      <c r="B104" s="243">
        <f t="shared" si="19"/>
        <v>46539</v>
      </c>
      <c r="C104" s="234"/>
      <c r="D104" s="237"/>
      <c r="E104" s="234"/>
      <c r="F104" s="237"/>
      <c r="G104" s="82">
        <f t="shared" si="17"/>
        <v>0</v>
      </c>
      <c r="H104" s="84">
        <f t="shared" si="12"/>
        <v>0</v>
      </c>
      <c r="I104" s="234"/>
      <c r="J104" s="237"/>
      <c r="K104" s="85">
        <f t="shared" si="10"/>
        <v>0</v>
      </c>
      <c r="L104" s="243">
        <f t="shared" si="11"/>
        <v>46539</v>
      </c>
      <c r="M104" s="253"/>
      <c r="N104" s="236"/>
      <c r="O104" s="236"/>
      <c r="P104" s="82">
        <f t="shared" si="18"/>
        <v>0</v>
      </c>
      <c r="Q104" s="82">
        <f t="shared" si="14"/>
        <v>0</v>
      </c>
      <c r="R104" s="83">
        <f t="shared" si="15"/>
        <v>0</v>
      </c>
    </row>
    <row r="105" spans="1:18">
      <c r="A105" s="187">
        <f t="shared" si="13"/>
        <v>46569</v>
      </c>
      <c r="B105" s="243">
        <f t="shared" si="19"/>
        <v>46569</v>
      </c>
      <c r="C105" s="234"/>
      <c r="D105" s="237"/>
      <c r="E105" s="234"/>
      <c r="F105" s="237"/>
      <c r="G105" s="82">
        <f t="shared" si="17"/>
        <v>0</v>
      </c>
      <c r="H105" s="84">
        <f t="shared" si="12"/>
        <v>0</v>
      </c>
      <c r="I105" s="234"/>
      <c r="J105" s="237"/>
      <c r="K105" s="85">
        <f t="shared" si="10"/>
        <v>0</v>
      </c>
      <c r="L105" s="243">
        <f t="shared" si="11"/>
        <v>46569</v>
      </c>
      <c r="M105" s="253"/>
      <c r="N105" s="236"/>
      <c r="O105" s="236"/>
      <c r="P105" s="82">
        <f t="shared" si="18"/>
        <v>0</v>
      </c>
      <c r="Q105" s="82">
        <f t="shared" si="14"/>
        <v>0</v>
      </c>
      <c r="R105" s="83">
        <f t="shared" si="15"/>
        <v>0</v>
      </c>
    </row>
    <row r="106" spans="1:18">
      <c r="A106" s="187">
        <f t="shared" si="13"/>
        <v>46600</v>
      </c>
      <c r="B106" s="243">
        <f t="shared" si="19"/>
        <v>46600</v>
      </c>
      <c r="C106" s="234"/>
      <c r="D106" s="237"/>
      <c r="E106" s="234"/>
      <c r="F106" s="237"/>
      <c r="G106" s="82">
        <f t="shared" si="17"/>
        <v>0</v>
      </c>
      <c r="H106" s="84">
        <f t="shared" si="12"/>
        <v>0</v>
      </c>
      <c r="I106" s="234"/>
      <c r="J106" s="237"/>
      <c r="K106" s="85">
        <f t="shared" si="10"/>
        <v>0</v>
      </c>
      <c r="L106" s="243">
        <f t="shared" si="11"/>
        <v>46600</v>
      </c>
      <c r="M106" s="253"/>
      <c r="N106" s="236"/>
      <c r="O106" s="236"/>
      <c r="P106" s="82">
        <f t="shared" si="18"/>
        <v>0</v>
      </c>
      <c r="Q106" s="82">
        <f t="shared" si="14"/>
        <v>0</v>
      </c>
      <c r="R106" s="83">
        <f t="shared" si="15"/>
        <v>0</v>
      </c>
    </row>
    <row r="107" spans="1:18">
      <c r="A107" s="187">
        <f t="shared" si="13"/>
        <v>46631</v>
      </c>
      <c r="B107" s="243">
        <f t="shared" si="19"/>
        <v>46631</v>
      </c>
      <c r="C107" s="234"/>
      <c r="D107" s="237"/>
      <c r="E107" s="234"/>
      <c r="F107" s="237"/>
      <c r="G107" s="82">
        <f t="shared" si="17"/>
        <v>0</v>
      </c>
      <c r="H107" s="84">
        <f t="shared" si="12"/>
        <v>0</v>
      </c>
      <c r="I107" s="234"/>
      <c r="J107" s="237"/>
      <c r="K107" s="85">
        <f t="shared" si="10"/>
        <v>0</v>
      </c>
      <c r="L107" s="243">
        <f t="shared" si="11"/>
        <v>46631</v>
      </c>
      <c r="M107" s="253"/>
      <c r="N107" s="236"/>
      <c r="O107" s="236"/>
      <c r="P107" s="82">
        <f t="shared" si="18"/>
        <v>0</v>
      </c>
      <c r="Q107" s="82">
        <f t="shared" si="14"/>
        <v>0</v>
      </c>
      <c r="R107" s="83">
        <f t="shared" si="15"/>
        <v>0</v>
      </c>
    </row>
    <row r="108" spans="1:18">
      <c r="A108" s="187">
        <f t="shared" si="13"/>
        <v>46661</v>
      </c>
      <c r="B108" s="243">
        <f t="shared" si="19"/>
        <v>46661</v>
      </c>
      <c r="C108" s="234"/>
      <c r="D108" s="237"/>
      <c r="E108" s="234"/>
      <c r="F108" s="237"/>
      <c r="G108" s="82">
        <f t="shared" si="17"/>
        <v>0</v>
      </c>
      <c r="H108" s="84">
        <f t="shared" si="12"/>
        <v>0</v>
      </c>
      <c r="I108" s="234"/>
      <c r="J108" s="237"/>
      <c r="K108" s="85">
        <f t="shared" si="10"/>
        <v>0</v>
      </c>
      <c r="L108" s="243">
        <f t="shared" si="11"/>
        <v>46661</v>
      </c>
      <c r="M108" s="253"/>
      <c r="N108" s="236"/>
      <c r="O108" s="236"/>
      <c r="P108" s="82">
        <f t="shared" si="18"/>
        <v>0</v>
      </c>
      <c r="Q108" s="82">
        <f t="shared" si="14"/>
        <v>0</v>
      </c>
      <c r="R108" s="83">
        <f t="shared" si="15"/>
        <v>0</v>
      </c>
    </row>
    <row r="109" spans="1:18">
      <c r="A109" s="187">
        <f t="shared" si="13"/>
        <v>46692</v>
      </c>
      <c r="B109" s="243">
        <f t="shared" si="19"/>
        <v>46692</v>
      </c>
      <c r="C109" s="234"/>
      <c r="D109" s="237"/>
      <c r="E109" s="234"/>
      <c r="F109" s="237"/>
      <c r="G109" s="82">
        <f t="shared" si="17"/>
        <v>0</v>
      </c>
      <c r="H109" s="84">
        <f t="shared" si="12"/>
        <v>0</v>
      </c>
      <c r="I109" s="234"/>
      <c r="J109" s="237"/>
      <c r="K109" s="85">
        <f t="shared" si="10"/>
        <v>0</v>
      </c>
      <c r="L109" s="243">
        <f t="shared" si="11"/>
        <v>46692</v>
      </c>
      <c r="M109" s="253"/>
      <c r="N109" s="236"/>
      <c r="O109" s="236"/>
      <c r="P109" s="82">
        <f t="shared" si="18"/>
        <v>0</v>
      </c>
      <c r="Q109" s="82">
        <f t="shared" si="14"/>
        <v>0</v>
      </c>
      <c r="R109" s="83">
        <f t="shared" si="15"/>
        <v>0</v>
      </c>
    </row>
    <row r="110" spans="1:18">
      <c r="A110" s="187">
        <f t="shared" si="13"/>
        <v>46722</v>
      </c>
      <c r="B110" s="243">
        <f t="shared" si="19"/>
        <v>46722</v>
      </c>
      <c r="C110" s="234"/>
      <c r="D110" s="237"/>
      <c r="E110" s="234"/>
      <c r="F110" s="237"/>
      <c r="G110" s="82">
        <f t="shared" si="17"/>
        <v>0</v>
      </c>
      <c r="H110" s="84">
        <f t="shared" si="12"/>
        <v>0</v>
      </c>
      <c r="I110" s="234"/>
      <c r="J110" s="237"/>
      <c r="K110" s="85">
        <f t="shared" si="10"/>
        <v>0</v>
      </c>
      <c r="L110" s="243">
        <f t="shared" si="11"/>
        <v>46722</v>
      </c>
      <c r="M110" s="253"/>
      <c r="N110" s="236"/>
      <c r="O110" s="236"/>
      <c r="P110" s="82">
        <f t="shared" si="18"/>
        <v>0</v>
      </c>
      <c r="Q110" s="82">
        <f t="shared" si="14"/>
        <v>0</v>
      </c>
      <c r="R110" s="83">
        <f t="shared" si="15"/>
        <v>0</v>
      </c>
    </row>
    <row r="111" spans="1:18">
      <c r="A111" s="187">
        <f t="shared" si="13"/>
        <v>46753</v>
      </c>
      <c r="B111" s="243">
        <f t="shared" si="19"/>
        <v>46753</v>
      </c>
      <c r="C111" s="234"/>
      <c r="D111" s="237"/>
      <c r="E111" s="234"/>
      <c r="F111" s="237"/>
      <c r="G111" s="82">
        <f t="shared" si="17"/>
        <v>0</v>
      </c>
      <c r="H111" s="84">
        <f t="shared" si="12"/>
        <v>0</v>
      </c>
      <c r="I111" s="234"/>
      <c r="J111" s="237"/>
      <c r="K111" s="85">
        <f t="shared" si="10"/>
        <v>0</v>
      </c>
      <c r="L111" s="243">
        <f t="shared" si="11"/>
        <v>46753</v>
      </c>
      <c r="M111" s="253"/>
      <c r="N111" s="236"/>
      <c r="O111" s="236"/>
      <c r="P111" s="82">
        <f t="shared" si="18"/>
        <v>0</v>
      </c>
      <c r="Q111" s="82">
        <f t="shared" si="14"/>
        <v>0</v>
      </c>
      <c r="R111" s="83">
        <f t="shared" si="15"/>
        <v>0</v>
      </c>
    </row>
    <row r="112" spans="1:18">
      <c r="A112" s="187">
        <f t="shared" si="13"/>
        <v>46784</v>
      </c>
      <c r="B112" s="243">
        <f t="shared" si="19"/>
        <v>46784</v>
      </c>
      <c r="C112" s="234"/>
      <c r="D112" s="237"/>
      <c r="E112" s="234"/>
      <c r="F112" s="237"/>
      <c r="G112" s="82">
        <f t="shared" si="17"/>
        <v>0</v>
      </c>
      <c r="H112" s="84">
        <f t="shared" si="12"/>
        <v>0</v>
      </c>
      <c r="I112" s="234"/>
      <c r="J112" s="237"/>
      <c r="K112" s="85">
        <f t="shared" si="10"/>
        <v>0</v>
      </c>
      <c r="L112" s="243">
        <f t="shared" si="11"/>
        <v>46784</v>
      </c>
      <c r="M112" s="253"/>
      <c r="N112" s="236"/>
      <c r="O112" s="236"/>
      <c r="P112" s="82">
        <f t="shared" si="18"/>
        <v>0</v>
      </c>
      <c r="Q112" s="82">
        <f t="shared" si="14"/>
        <v>0</v>
      </c>
      <c r="R112" s="83">
        <f t="shared" si="15"/>
        <v>0</v>
      </c>
    </row>
    <row r="113" spans="1:18">
      <c r="A113" s="187">
        <f t="shared" si="13"/>
        <v>46813</v>
      </c>
      <c r="B113" s="243">
        <f t="shared" si="19"/>
        <v>46813</v>
      </c>
      <c r="C113" s="234"/>
      <c r="D113" s="237"/>
      <c r="E113" s="234"/>
      <c r="F113" s="237"/>
      <c r="G113" s="82">
        <f t="shared" si="17"/>
        <v>0</v>
      </c>
      <c r="H113" s="84">
        <f t="shared" si="12"/>
        <v>0</v>
      </c>
      <c r="I113" s="234"/>
      <c r="J113" s="237"/>
      <c r="K113" s="85">
        <f t="shared" si="10"/>
        <v>0</v>
      </c>
      <c r="L113" s="243">
        <f t="shared" si="11"/>
        <v>46813</v>
      </c>
      <c r="M113" s="253"/>
      <c r="N113" s="236"/>
      <c r="O113" s="236"/>
      <c r="P113" s="82">
        <f t="shared" si="18"/>
        <v>0</v>
      </c>
      <c r="Q113" s="82">
        <f t="shared" si="14"/>
        <v>0</v>
      </c>
      <c r="R113" s="83">
        <f t="shared" si="15"/>
        <v>0</v>
      </c>
    </row>
    <row r="114" spans="1:18">
      <c r="A114" s="187">
        <f t="shared" si="13"/>
        <v>46844</v>
      </c>
      <c r="B114" s="243">
        <f t="shared" si="19"/>
        <v>46844</v>
      </c>
      <c r="C114" s="234"/>
      <c r="D114" s="237"/>
      <c r="E114" s="234"/>
      <c r="F114" s="237"/>
      <c r="G114" s="82">
        <f t="shared" si="17"/>
        <v>0</v>
      </c>
      <c r="H114" s="84">
        <f t="shared" si="12"/>
        <v>0</v>
      </c>
      <c r="I114" s="234"/>
      <c r="J114" s="237"/>
      <c r="K114" s="85">
        <f t="shared" si="10"/>
        <v>0</v>
      </c>
      <c r="L114" s="243">
        <f t="shared" si="11"/>
        <v>46844</v>
      </c>
      <c r="M114" s="253"/>
      <c r="N114" s="236"/>
      <c r="O114" s="236"/>
      <c r="P114" s="82">
        <f t="shared" si="18"/>
        <v>0</v>
      </c>
      <c r="Q114" s="82">
        <f t="shared" si="14"/>
        <v>0</v>
      </c>
      <c r="R114" s="83">
        <f t="shared" si="15"/>
        <v>0</v>
      </c>
    </row>
    <row r="115" spans="1:18">
      <c r="A115" s="187">
        <f t="shared" si="13"/>
        <v>46874</v>
      </c>
      <c r="B115" s="243">
        <f t="shared" si="19"/>
        <v>46874</v>
      </c>
      <c r="C115" s="234"/>
      <c r="D115" s="237"/>
      <c r="E115" s="234"/>
      <c r="F115" s="237"/>
      <c r="G115" s="82">
        <f t="shared" si="17"/>
        <v>0</v>
      </c>
      <c r="H115" s="84">
        <f t="shared" si="12"/>
        <v>0</v>
      </c>
      <c r="I115" s="234"/>
      <c r="J115" s="237"/>
      <c r="K115" s="85">
        <f t="shared" si="10"/>
        <v>0</v>
      </c>
      <c r="L115" s="243">
        <f t="shared" si="11"/>
        <v>46874</v>
      </c>
      <c r="M115" s="253"/>
      <c r="N115" s="236"/>
      <c r="O115" s="236"/>
      <c r="P115" s="82">
        <f t="shared" si="18"/>
        <v>0</v>
      </c>
      <c r="Q115" s="82">
        <f t="shared" si="14"/>
        <v>0</v>
      </c>
      <c r="R115" s="83">
        <f t="shared" si="15"/>
        <v>0</v>
      </c>
    </row>
    <row r="116" spans="1:18">
      <c r="A116" s="187">
        <f t="shared" si="13"/>
        <v>46905</v>
      </c>
      <c r="B116" s="243">
        <f t="shared" si="19"/>
        <v>46905</v>
      </c>
      <c r="C116" s="234"/>
      <c r="D116" s="237"/>
      <c r="E116" s="234"/>
      <c r="F116" s="237"/>
      <c r="G116" s="82">
        <f t="shared" si="17"/>
        <v>0</v>
      </c>
      <c r="H116" s="84">
        <f t="shared" si="12"/>
        <v>0</v>
      </c>
      <c r="I116" s="234"/>
      <c r="J116" s="237"/>
      <c r="K116" s="85">
        <f t="shared" si="10"/>
        <v>0</v>
      </c>
      <c r="L116" s="243">
        <f t="shared" si="11"/>
        <v>46905</v>
      </c>
      <c r="M116" s="253"/>
      <c r="N116" s="236"/>
      <c r="O116" s="236"/>
      <c r="P116" s="82">
        <f t="shared" si="18"/>
        <v>0</v>
      </c>
      <c r="Q116" s="82">
        <f t="shared" si="14"/>
        <v>0</v>
      </c>
      <c r="R116" s="83">
        <f t="shared" si="15"/>
        <v>0</v>
      </c>
    </row>
    <row r="117" spans="1:18">
      <c r="A117" s="187">
        <f t="shared" si="13"/>
        <v>46935</v>
      </c>
      <c r="B117" s="243">
        <f t="shared" si="19"/>
        <v>46935</v>
      </c>
      <c r="C117" s="234"/>
      <c r="D117" s="237"/>
      <c r="E117" s="234"/>
      <c r="F117" s="237"/>
      <c r="G117" s="82">
        <f t="shared" si="17"/>
        <v>0</v>
      </c>
      <c r="H117" s="84">
        <f t="shared" si="12"/>
        <v>0</v>
      </c>
      <c r="I117" s="234"/>
      <c r="J117" s="237"/>
      <c r="K117" s="85">
        <f t="shared" si="10"/>
        <v>0</v>
      </c>
      <c r="L117" s="243">
        <f t="shared" si="11"/>
        <v>46935</v>
      </c>
      <c r="M117" s="253"/>
      <c r="N117" s="236"/>
      <c r="O117" s="236"/>
      <c r="P117" s="82">
        <f t="shared" si="18"/>
        <v>0</v>
      </c>
      <c r="Q117" s="82">
        <f t="shared" si="14"/>
        <v>0</v>
      </c>
      <c r="R117" s="83">
        <f t="shared" si="15"/>
        <v>0</v>
      </c>
    </row>
    <row r="118" spans="1:18">
      <c r="A118" s="187">
        <f t="shared" si="13"/>
        <v>46966</v>
      </c>
      <c r="B118" s="243">
        <f t="shared" si="19"/>
        <v>46966</v>
      </c>
      <c r="C118" s="234"/>
      <c r="D118" s="237"/>
      <c r="E118" s="234"/>
      <c r="F118" s="237"/>
      <c r="G118" s="82">
        <f t="shared" si="17"/>
        <v>0</v>
      </c>
      <c r="H118" s="84">
        <f t="shared" si="12"/>
        <v>0</v>
      </c>
      <c r="I118" s="234"/>
      <c r="J118" s="237"/>
      <c r="K118" s="85">
        <f t="shared" si="10"/>
        <v>0</v>
      </c>
      <c r="L118" s="243">
        <f t="shared" si="11"/>
        <v>46966</v>
      </c>
      <c r="M118" s="253"/>
      <c r="N118" s="236"/>
      <c r="O118" s="236"/>
      <c r="P118" s="82">
        <f t="shared" si="18"/>
        <v>0</v>
      </c>
      <c r="Q118" s="82">
        <f t="shared" si="14"/>
        <v>0</v>
      </c>
      <c r="R118" s="83">
        <f t="shared" si="15"/>
        <v>0</v>
      </c>
    </row>
    <row r="119" spans="1:18">
      <c r="A119" s="187">
        <f t="shared" si="13"/>
        <v>46997</v>
      </c>
      <c r="B119" s="243">
        <f t="shared" si="19"/>
        <v>46997</v>
      </c>
      <c r="C119" s="234"/>
      <c r="D119" s="237"/>
      <c r="E119" s="234"/>
      <c r="F119" s="237"/>
      <c r="G119" s="82">
        <f t="shared" si="17"/>
        <v>0</v>
      </c>
      <c r="H119" s="84">
        <f t="shared" si="12"/>
        <v>0</v>
      </c>
      <c r="I119" s="234"/>
      <c r="J119" s="237"/>
      <c r="K119" s="85">
        <f t="shared" si="10"/>
        <v>0</v>
      </c>
      <c r="L119" s="243">
        <f t="shared" si="11"/>
        <v>46997</v>
      </c>
      <c r="M119" s="253"/>
      <c r="N119" s="236"/>
      <c r="O119" s="236"/>
      <c r="P119" s="82">
        <f t="shared" si="18"/>
        <v>0</v>
      </c>
      <c r="Q119" s="82">
        <f t="shared" si="14"/>
        <v>0</v>
      </c>
      <c r="R119" s="83">
        <f t="shared" si="15"/>
        <v>0</v>
      </c>
    </row>
    <row r="120" spans="1:18">
      <c r="A120" s="187">
        <f t="shared" si="13"/>
        <v>47027</v>
      </c>
      <c r="B120" s="243">
        <f t="shared" si="19"/>
        <v>47027</v>
      </c>
      <c r="C120" s="234"/>
      <c r="D120" s="237"/>
      <c r="E120" s="234"/>
      <c r="F120" s="237"/>
      <c r="G120" s="82">
        <f t="shared" si="17"/>
        <v>0</v>
      </c>
      <c r="H120" s="84">
        <f t="shared" si="12"/>
        <v>0</v>
      </c>
      <c r="I120" s="234"/>
      <c r="J120" s="237"/>
      <c r="K120" s="85">
        <f t="shared" si="10"/>
        <v>0</v>
      </c>
      <c r="L120" s="243">
        <f t="shared" si="11"/>
        <v>47027</v>
      </c>
      <c r="M120" s="253"/>
      <c r="N120" s="236"/>
      <c r="O120" s="236"/>
      <c r="P120" s="82">
        <f t="shared" si="18"/>
        <v>0</v>
      </c>
      <c r="Q120" s="82">
        <f t="shared" si="14"/>
        <v>0</v>
      </c>
      <c r="R120" s="83">
        <f t="shared" si="15"/>
        <v>0</v>
      </c>
    </row>
    <row r="121" spans="1:18">
      <c r="A121" s="187">
        <f t="shared" si="13"/>
        <v>47058</v>
      </c>
      <c r="B121" s="243">
        <f t="shared" si="19"/>
        <v>47058</v>
      </c>
      <c r="C121" s="234"/>
      <c r="D121" s="237"/>
      <c r="E121" s="234"/>
      <c r="F121" s="237"/>
      <c r="G121" s="82">
        <f t="shared" si="17"/>
        <v>0</v>
      </c>
      <c r="H121" s="84">
        <f t="shared" si="12"/>
        <v>0</v>
      </c>
      <c r="I121" s="234"/>
      <c r="J121" s="237"/>
      <c r="K121" s="85">
        <f t="shared" ref="K121:K146" si="20">SUM(C121+E121+I121)</f>
        <v>0</v>
      </c>
      <c r="L121" s="243">
        <f t="shared" ref="L121:L146" si="21">EDATE(L120,1)</f>
        <v>47058</v>
      </c>
      <c r="M121" s="253"/>
      <c r="N121" s="236"/>
      <c r="O121" s="236"/>
      <c r="P121" s="82">
        <f t="shared" si="18"/>
        <v>0</v>
      </c>
      <c r="Q121" s="82">
        <f t="shared" si="14"/>
        <v>0</v>
      </c>
      <c r="R121" s="83">
        <f t="shared" si="15"/>
        <v>0</v>
      </c>
    </row>
    <row r="122" spans="1:18">
      <c r="A122" s="187">
        <f t="shared" si="13"/>
        <v>47088</v>
      </c>
      <c r="B122" s="243">
        <f t="shared" si="19"/>
        <v>47088</v>
      </c>
      <c r="C122" s="234"/>
      <c r="D122" s="237"/>
      <c r="E122" s="234"/>
      <c r="F122" s="237"/>
      <c r="G122" s="82">
        <f t="shared" si="17"/>
        <v>0</v>
      </c>
      <c r="H122" s="84">
        <f t="shared" si="12"/>
        <v>0</v>
      </c>
      <c r="I122" s="234"/>
      <c r="J122" s="237"/>
      <c r="K122" s="85">
        <f t="shared" si="20"/>
        <v>0</v>
      </c>
      <c r="L122" s="243">
        <f t="shared" si="21"/>
        <v>47088</v>
      </c>
      <c r="M122" s="253"/>
      <c r="N122" s="236"/>
      <c r="O122" s="236"/>
      <c r="P122" s="82">
        <f t="shared" si="18"/>
        <v>0</v>
      </c>
      <c r="Q122" s="82">
        <f t="shared" si="14"/>
        <v>0</v>
      </c>
      <c r="R122" s="83">
        <f t="shared" si="15"/>
        <v>0</v>
      </c>
    </row>
    <row r="123" spans="1:18">
      <c r="A123" s="187">
        <f t="shared" si="13"/>
        <v>47119</v>
      </c>
      <c r="B123" s="243">
        <f t="shared" si="19"/>
        <v>47119</v>
      </c>
      <c r="C123" s="234"/>
      <c r="D123" s="237"/>
      <c r="E123" s="234"/>
      <c r="F123" s="237"/>
      <c r="G123" s="82">
        <f t="shared" si="17"/>
        <v>0</v>
      </c>
      <c r="H123" s="84">
        <f t="shared" si="12"/>
        <v>0</v>
      </c>
      <c r="I123" s="234"/>
      <c r="J123" s="237"/>
      <c r="K123" s="85">
        <f t="shared" si="20"/>
        <v>0</v>
      </c>
      <c r="L123" s="243">
        <f t="shared" si="21"/>
        <v>47119</v>
      </c>
      <c r="M123" s="253"/>
      <c r="N123" s="236"/>
      <c r="O123" s="236"/>
      <c r="P123" s="82">
        <f t="shared" si="18"/>
        <v>0</v>
      </c>
      <c r="Q123" s="82">
        <f t="shared" si="14"/>
        <v>0</v>
      </c>
      <c r="R123" s="83">
        <f t="shared" si="15"/>
        <v>0</v>
      </c>
    </row>
    <row r="124" spans="1:18">
      <c r="A124" s="187">
        <f t="shared" si="13"/>
        <v>47150</v>
      </c>
      <c r="B124" s="243">
        <f t="shared" si="19"/>
        <v>47150</v>
      </c>
      <c r="C124" s="234"/>
      <c r="D124" s="237"/>
      <c r="E124" s="234"/>
      <c r="F124" s="237"/>
      <c r="G124" s="82">
        <f t="shared" si="17"/>
        <v>0</v>
      </c>
      <c r="H124" s="84">
        <f t="shared" si="12"/>
        <v>0</v>
      </c>
      <c r="I124" s="234"/>
      <c r="J124" s="237"/>
      <c r="K124" s="85">
        <f t="shared" si="20"/>
        <v>0</v>
      </c>
      <c r="L124" s="243">
        <f t="shared" si="21"/>
        <v>47150</v>
      </c>
      <c r="M124" s="253"/>
      <c r="N124" s="236"/>
      <c r="O124" s="236"/>
      <c r="P124" s="82">
        <f t="shared" si="18"/>
        <v>0</v>
      </c>
      <c r="Q124" s="82">
        <f t="shared" si="14"/>
        <v>0</v>
      </c>
      <c r="R124" s="83">
        <f t="shared" si="15"/>
        <v>0</v>
      </c>
    </row>
    <row r="125" spans="1:18">
      <c r="A125" s="187">
        <f t="shared" si="13"/>
        <v>47178</v>
      </c>
      <c r="B125" s="243">
        <f t="shared" si="19"/>
        <v>47178</v>
      </c>
      <c r="C125" s="234"/>
      <c r="D125" s="237"/>
      <c r="E125" s="234"/>
      <c r="F125" s="237"/>
      <c r="G125" s="82">
        <f t="shared" si="17"/>
        <v>0</v>
      </c>
      <c r="H125" s="84">
        <f t="shared" si="12"/>
        <v>0</v>
      </c>
      <c r="I125" s="234"/>
      <c r="J125" s="237"/>
      <c r="K125" s="85">
        <f t="shared" si="20"/>
        <v>0</v>
      </c>
      <c r="L125" s="243">
        <f t="shared" si="21"/>
        <v>47178</v>
      </c>
      <c r="M125" s="253"/>
      <c r="N125" s="236"/>
      <c r="O125" s="236"/>
      <c r="P125" s="82">
        <f t="shared" si="18"/>
        <v>0</v>
      </c>
      <c r="Q125" s="82">
        <f t="shared" si="14"/>
        <v>0</v>
      </c>
      <c r="R125" s="83">
        <f t="shared" si="15"/>
        <v>0</v>
      </c>
    </row>
    <row r="126" spans="1:18">
      <c r="A126" s="187">
        <f t="shared" si="13"/>
        <v>47209</v>
      </c>
      <c r="B126" s="243">
        <f t="shared" si="19"/>
        <v>47209</v>
      </c>
      <c r="C126" s="234"/>
      <c r="D126" s="237"/>
      <c r="E126" s="234"/>
      <c r="F126" s="237"/>
      <c r="G126" s="82">
        <f t="shared" si="17"/>
        <v>0</v>
      </c>
      <c r="H126" s="84">
        <f t="shared" si="12"/>
        <v>0</v>
      </c>
      <c r="I126" s="234"/>
      <c r="J126" s="237"/>
      <c r="K126" s="85">
        <f t="shared" si="20"/>
        <v>0</v>
      </c>
      <c r="L126" s="243">
        <f t="shared" si="21"/>
        <v>47209</v>
      </c>
      <c r="M126" s="253"/>
      <c r="N126" s="236"/>
      <c r="O126" s="236"/>
      <c r="P126" s="82">
        <f t="shared" si="18"/>
        <v>0</v>
      </c>
      <c r="Q126" s="82">
        <f t="shared" si="14"/>
        <v>0</v>
      </c>
      <c r="R126" s="83">
        <f t="shared" si="15"/>
        <v>0</v>
      </c>
    </row>
    <row r="127" spans="1:18">
      <c r="A127" s="187">
        <f t="shared" si="13"/>
        <v>47239</v>
      </c>
      <c r="B127" s="243">
        <f t="shared" si="19"/>
        <v>47239</v>
      </c>
      <c r="C127" s="234"/>
      <c r="D127" s="237"/>
      <c r="E127" s="234"/>
      <c r="F127" s="237"/>
      <c r="G127" s="82">
        <f t="shared" si="17"/>
        <v>0</v>
      </c>
      <c r="H127" s="84">
        <f t="shared" si="12"/>
        <v>0</v>
      </c>
      <c r="I127" s="234"/>
      <c r="J127" s="237"/>
      <c r="K127" s="85">
        <f t="shared" si="20"/>
        <v>0</v>
      </c>
      <c r="L127" s="243">
        <f t="shared" si="21"/>
        <v>47239</v>
      </c>
      <c r="M127" s="253"/>
      <c r="N127" s="236"/>
      <c r="O127" s="236"/>
      <c r="P127" s="82">
        <f t="shared" si="18"/>
        <v>0</v>
      </c>
      <c r="Q127" s="82">
        <f t="shared" si="14"/>
        <v>0</v>
      </c>
      <c r="R127" s="83">
        <f t="shared" si="15"/>
        <v>0</v>
      </c>
    </row>
    <row r="128" spans="1:18">
      <c r="A128" s="187">
        <f t="shared" si="13"/>
        <v>47270</v>
      </c>
      <c r="B128" s="243">
        <f t="shared" si="19"/>
        <v>47270</v>
      </c>
      <c r="C128" s="234"/>
      <c r="D128" s="237"/>
      <c r="E128" s="234"/>
      <c r="F128" s="237"/>
      <c r="G128" s="82">
        <f t="shared" si="17"/>
        <v>0</v>
      </c>
      <c r="H128" s="84">
        <f t="shared" si="12"/>
        <v>0</v>
      </c>
      <c r="I128" s="234"/>
      <c r="J128" s="237"/>
      <c r="K128" s="85">
        <f t="shared" si="20"/>
        <v>0</v>
      </c>
      <c r="L128" s="243">
        <f t="shared" si="21"/>
        <v>47270</v>
      </c>
      <c r="M128" s="253"/>
      <c r="N128" s="236"/>
      <c r="O128" s="236"/>
      <c r="P128" s="82">
        <f t="shared" si="18"/>
        <v>0</v>
      </c>
      <c r="Q128" s="82">
        <f t="shared" si="14"/>
        <v>0</v>
      </c>
      <c r="R128" s="83">
        <f t="shared" si="15"/>
        <v>0</v>
      </c>
    </row>
    <row r="129" spans="1:18">
      <c r="A129" s="187">
        <f t="shared" si="13"/>
        <v>47300</v>
      </c>
      <c r="B129" s="243">
        <f t="shared" si="19"/>
        <v>47300</v>
      </c>
      <c r="C129" s="234"/>
      <c r="D129" s="237"/>
      <c r="E129" s="234"/>
      <c r="F129" s="237"/>
      <c r="G129" s="82">
        <f t="shared" si="17"/>
        <v>0</v>
      </c>
      <c r="H129" s="84">
        <f t="shared" si="12"/>
        <v>0</v>
      </c>
      <c r="I129" s="234"/>
      <c r="J129" s="237"/>
      <c r="K129" s="85">
        <f t="shared" si="20"/>
        <v>0</v>
      </c>
      <c r="L129" s="243">
        <f t="shared" si="21"/>
        <v>47300</v>
      </c>
      <c r="M129" s="253"/>
      <c r="N129" s="236"/>
      <c r="O129" s="236"/>
      <c r="P129" s="82">
        <f t="shared" si="18"/>
        <v>0</v>
      </c>
      <c r="Q129" s="82">
        <f t="shared" si="14"/>
        <v>0</v>
      </c>
      <c r="R129" s="83">
        <f t="shared" si="15"/>
        <v>0</v>
      </c>
    </row>
    <row r="130" spans="1:18">
      <c r="A130" s="187">
        <f t="shared" si="13"/>
        <v>47331</v>
      </c>
      <c r="B130" s="243">
        <f t="shared" si="19"/>
        <v>47331</v>
      </c>
      <c r="C130" s="234"/>
      <c r="D130" s="237"/>
      <c r="E130" s="234"/>
      <c r="F130" s="237"/>
      <c r="G130" s="82">
        <f t="shared" si="17"/>
        <v>0</v>
      </c>
      <c r="H130" s="84">
        <f t="shared" si="12"/>
        <v>0</v>
      </c>
      <c r="I130" s="234"/>
      <c r="J130" s="237"/>
      <c r="K130" s="85">
        <f t="shared" si="20"/>
        <v>0</v>
      </c>
      <c r="L130" s="243">
        <f t="shared" si="21"/>
        <v>47331</v>
      </c>
      <c r="M130" s="253"/>
      <c r="N130" s="236"/>
      <c r="O130" s="236"/>
      <c r="P130" s="82">
        <f t="shared" si="18"/>
        <v>0</v>
      </c>
      <c r="Q130" s="82">
        <f t="shared" si="14"/>
        <v>0</v>
      </c>
      <c r="R130" s="83">
        <f t="shared" si="15"/>
        <v>0</v>
      </c>
    </row>
    <row r="131" spans="1:18">
      <c r="A131" s="187">
        <f t="shared" si="13"/>
        <v>47362</v>
      </c>
      <c r="B131" s="243">
        <f t="shared" si="19"/>
        <v>47362</v>
      </c>
      <c r="C131" s="234"/>
      <c r="D131" s="237"/>
      <c r="E131" s="234"/>
      <c r="F131" s="237"/>
      <c r="G131" s="82">
        <f t="shared" si="17"/>
        <v>0</v>
      </c>
      <c r="H131" s="84">
        <f t="shared" ref="H131:H146" si="22">SUM(D131+F131)</f>
        <v>0</v>
      </c>
      <c r="I131" s="234"/>
      <c r="J131" s="237"/>
      <c r="K131" s="85">
        <f t="shared" si="20"/>
        <v>0</v>
      </c>
      <c r="L131" s="243">
        <f t="shared" si="21"/>
        <v>47362</v>
      </c>
      <c r="M131" s="253"/>
      <c r="N131" s="236"/>
      <c r="O131" s="236"/>
      <c r="P131" s="82">
        <f t="shared" si="18"/>
        <v>0</v>
      </c>
      <c r="Q131" s="82">
        <f t="shared" si="14"/>
        <v>0</v>
      </c>
      <c r="R131" s="83">
        <f t="shared" si="15"/>
        <v>0</v>
      </c>
    </row>
    <row r="132" spans="1:18">
      <c r="A132" s="187">
        <f t="shared" si="13"/>
        <v>47392</v>
      </c>
      <c r="B132" s="243">
        <f t="shared" si="19"/>
        <v>47392</v>
      </c>
      <c r="C132" s="234"/>
      <c r="D132" s="237"/>
      <c r="E132" s="234"/>
      <c r="F132" s="237"/>
      <c r="G132" s="82">
        <f t="shared" si="17"/>
        <v>0</v>
      </c>
      <c r="H132" s="84">
        <f t="shared" si="22"/>
        <v>0</v>
      </c>
      <c r="I132" s="234"/>
      <c r="J132" s="237"/>
      <c r="K132" s="85">
        <f t="shared" si="20"/>
        <v>0</v>
      </c>
      <c r="L132" s="243">
        <f t="shared" si="21"/>
        <v>47392</v>
      </c>
      <c r="M132" s="253"/>
      <c r="N132" s="236"/>
      <c r="O132" s="236"/>
      <c r="P132" s="82">
        <f t="shared" si="18"/>
        <v>0</v>
      </c>
      <c r="Q132" s="82">
        <f t="shared" ref="Q132:Q146" si="23">M132-P132</f>
        <v>0</v>
      </c>
      <c r="R132" s="83">
        <f t="shared" ref="R132:R146" si="24">SUM(N132:O132)</f>
        <v>0</v>
      </c>
    </row>
    <row r="133" spans="1:18">
      <c r="A133" s="187">
        <f t="shared" ref="A133:A146" si="25">EOMONTH((B133),-1)+1</f>
        <v>47423</v>
      </c>
      <c r="B133" s="243">
        <f t="shared" ref="B133:B146" si="26">EDATE(B132,1)</f>
        <v>47423</v>
      </c>
      <c r="C133" s="234"/>
      <c r="D133" s="237"/>
      <c r="E133" s="234"/>
      <c r="F133" s="237"/>
      <c r="G133" s="82">
        <f t="shared" si="17"/>
        <v>0</v>
      </c>
      <c r="H133" s="84">
        <f t="shared" si="22"/>
        <v>0</v>
      </c>
      <c r="I133" s="234"/>
      <c r="J133" s="237"/>
      <c r="K133" s="85">
        <f t="shared" si="20"/>
        <v>0</v>
      </c>
      <c r="L133" s="243">
        <f t="shared" si="21"/>
        <v>47423</v>
      </c>
      <c r="M133" s="253"/>
      <c r="N133" s="236"/>
      <c r="O133" s="236"/>
      <c r="P133" s="82">
        <f t="shared" si="18"/>
        <v>0</v>
      </c>
      <c r="Q133" s="82">
        <f t="shared" si="23"/>
        <v>0</v>
      </c>
      <c r="R133" s="83">
        <f t="shared" si="24"/>
        <v>0</v>
      </c>
    </row>
    <row r="134" spans="1:18">
      <c r="A134" s="187">
        <f t="shared" si="25"/>
        <v>47453</v>
      </c>
      <c r="B134" s="243">
        <f t="shared" si="26"/>
        <v>47453</v>
      </c>
      <c r="C134" s="234"/>
      <c r="D134" s="237"/>
      <c r="E134" s="234"/>
      <c r="F134" s="237"/>
      <c r="G134" s="82">
        <f t="shared" si="17"/>
        <v>0</v>
      </c>
      <c r="H134" s="84">
        <f t="shared" si="22"/>
        <v>0</v>
      </c>
      <c r="I134" s="234"/>
      <c r="J134" s="237"/>
      <c r="K134" s="85">
        <f t="shared" si="20"/>
        <v>0</v>
      </c>
      <c r="L134" s="243">
        <f t="shared" si="21"/>
        <v>47453</v>
      </c>
      <c r="M134" s="253"/>
      <c r="N134" s="236"/>
      <c r="O134" s="236"/>
      <c r="P134" s="82">
        <f t="shared" si="18"/>
        <v>0</v>
      </c>
      <c r="Q134" s="82">
        <f t="shared" si="23"/>
        <v>0</v>
      </c>
      <c r="R134" s="83">
        <f t="shared" si="24"/>
        <v>0</v>
      </c>
    </row>
    <row r="135" spans="1:18">
      <c r="A135" s="187">
        <f t="shared" si="25"/>
        <v>47484</v>
      </c>
      <c r="B135" s="243">
        <f t="shared" si="26"/>
        <v>47484</v>
      </c>
      <c r="C135" s="234"/>
      <c r="D135" s="237"/>
      <c r="E135" s="234"/>
      <c r="F135" s="237"/>
      <c r="G135" s="82">
        <f t="shared" si="17"/>
        <v>0</v>
      </c>
      <c r="H135" s="84">
        <f t="shared" si="22"/>
        <v>0</v>
      </c>
      <c r="I135" s="234"/>
      <c r="J135" s="237"/>
      <c r="K135" s="85">
        <f t="shared" si="20"/>
        <v>0</v>
      </c>
      <c r="L135" s="243">
        <f t="shared" si="21"/>
        <v>47484</v>
      </c>
      <c r="M135" s="253"/>
      <c r="N135" s="236"/>
      <c r="O135" s="236"/>
      <c r="P135" s="82">
        <f t="shared" si="18"/>
        <v>0</v>
      </c>
      <c r="Q135" s="82">
        <f t="shared" si="23"/>
        <v>0</v>
      </c>
      <c r="R135" s="83">
        <f t="shared" si="24"/>
        <v>0</v>
      </c>
    </row>
    <row r="136" spans="1:18">
      <c r="A136" s="187">
        <f t="shared" si="25"/>
        <v>47515</v>
      </c>
      <c r="B136" s="243">
        <f t="shared" si="26"/>
        <v>47515</v>
      </c>
      <c r="C136" s="234"/>
      <c r="D136" s="237"/>
      <c r="E136" s="234"/>
      <c r="F136" s="237"/>
      <c r="G136" s="82">
        <f t="shared" si="17"/>
        <v>0</v>
      </c>
      <c r="H136" s="84">
        <f t="shared" si="22"/>
        <v>0</v>
      </c>
      <c r="I136" s="234"/>
      <c r="J136" s="237"/>
      <c r="K136" s="85">
        <f t="shared" si="20"/>
        <v>0</v>
      </c>
      <c r="L136" s="243">
        <f t="shared" si="21"/>
        <v>47515</v>
      </c>
      <c r="M136" s="253"/>
      <c r="N136" s="236"/>
      <c r="O136" s="236"/>
      <c r="P136" s="82">
        <f t="shared" si="18"/>
        <v>0</v>
      </c>
      <c r="Q136" s="82">
        <f t="shared" si="23"/>
        <v>0</v>
      </c>
      <c r="R136" s="83">
        <f t="shared" si="24"/>
        <v>0</v>
      </c>
    </row>
    <row r="137" spans="1:18">
      <c r="A137" s="187">
        <f t="shared" si="25"/>
        <v>47543</v>
      </c>
      <c r="B137" s="243">
        <f t="shared" si="26"/>
        <v>47543</v>
      </c>
      <c r="C137" s="234"/>
      <c r="D137" s="237"/>
      <c r="E137" s="234"/>
      <c r="F137" s="237"/>
      <c r="G137" s="82">
        <f t="shared" si="17"/>
        <v>0</v>
      </c>
      <c r="H137" s="84">
        <f t="shared" si="22"/>
        <v>0</v>
      </c>
      <c r="I137" s="234"/>
      <c r="J137" s="237"/>
      <c r="K137" s="85">
        <f t="shared" si="20"/>
        <v>0</v>
      </c>
      <c r="L137" s="243">
        <f t="shared" si="21"/>
        <v>47543</v>
      </c>
      <c r="M137" s="253"/>
      <c r="N137" s="236"/>
      <c r="O137" s="236"/>
      <c r="P137" s="82">
        <f t="shared" si="18"/>
        <v>0</v>
      </c>
      <c r="Q137" s="82">
        <f t="shared" si="23"/>
        <v>0</v>
      </c>
      <c r="R137" s="83">
        <f t="shared" si="24"/>
        <v>0</v>
      </c>
    </row>
    <row r="138" spans="1:18">
      <c r="A138" s="187">
        <f t="shared" si="25"/>
        <v>47574</v>
      </c>
      <c r="B138" s="243">
        <f t="shared" si="26"/>
        <v>47574</v>
      </c>
      <c r="C138" s="234"/>
      <c r="D138" s="237"/>
      <c r="E138" s="234"/>
      <c r="F138" s="237"/>
      <c r="G138" s="82">
        <f t="shared" si="17"/>
        <v>0</v>
      </c>
      <c r="H138" s="84">
        <f t="shared" si="22"/>
        <v>0</v>
      </c>
      <c r="I138" s="234"/>
      <c r="J138" s="237"/>
      <c r="K138" s="85">
        <f t="shared" si="20"/>
        <v>0</v>
      </c>
      <c r="L138" s="243">
        <f t="shared" si="21"/>
        <v>47574</v>
      </c>
      <c r="M138" s="253"/>
      <c r="N138" s="236"/>
      <c r="O138" s="236"/>
      <c r="P138" s="82">
        <f t="shared" si="18"/>
        <v>0</v>
      </c>
      <c r="Q138" s="82">
        <f t="shared" si="23"/>
        <v>0</v>
      </c>
      <c r="R138" s="83">
        <f t="shared" si="24"/>
        <v>0</v>
      </c>
    </row>
    <row r="139" spans="1:18">
      <c r="A139" s="187">
        <f t="shared" si="25"/>
        <v>47604</v>
      </c>
      <c r="B139" s="243">
        <f t="shared" si="26"/>
        <v>47604</v>
      </c>
      <c r="C139" s="234"/>
      <c r="D139" s="237"/>
      <c r="E139" s="234"/>
      <c r="F139" s="237"/>
      <c r="G139" s="82">
        <f t="shared" si="17"/>
        <v>0</v>
      </c>
      <c r="H139" s="84">
        <f t="shared" si="22"/>
        <v>0</v>
      </c>
      <c r="I139" s="234"/>
      <c r="J139" s="237"/>
      <c r="K139" s="85">
        <f t="shared" si="20"/>
        <v>0</v>
      </c>
      <c r="L139" s="243">
        <f t="shared" si="21"/>
        <v>47604</v>
      </c>
      <c r="M139" s="253"/>
      <c r="N139" s="236"/>
      <c r="O139" s="236"/>
      <c r="P139" s="82">
        <f t="shared" si="18"/>
        <v>0</v>
      </c>
      <c r="Q139" s="82">
        <f t="shared" si="23"/>
        <v>0</v>
      </c>
      <c r="R139" s="83">
        <f t="shared" si="24"/>
        <v>0</v>
      </c>
    </row>
    <row r="140" spans="1:18">
      <c r="A140" s="187">
        <f t="shared" si="25"/>
        <v>47635</v>
      </c>
      <c r="B140" s="243">
        <f t="shared" si="26"/>
        <v>47635</v>
      </c>
      <c r="C140" s="234"/>
      <c r="D140" s="237"/>
      <c r="E140" s="234"/>
      <c r="F140" s="237"/>
      <c r="G140" s="82">
        <f t="shared" si="17"/>
        <v>0</v>
      </c>
      <c r="H140" s="84">
        <f t="shared" si="22"/>
        <v>0</v>
      </c>
      <c r="I140" s="234"/>
      <c r="J140" s="237"/>
      <c r="K140" s="85">
        <f t="shared" si="20"/>
        <v>0</v>
      </c>
      <c r="L140" s="243">
        <f t="shared" si="21"/>
        <v>47635</v>
      </c>
      <c r="M140" s="253"/>
      <c r="N140" s="236"/>
      <c r="O140" s="236"/>
      <c r="P140" s="82">
        <f t="shared" si="18"/>
        <v>0</v>
      </c>
      <c r="Q140" s="82">
        <f t="shared" si="23"/>
        <v>0</v>
      </c>
      <c r="R140" s="83">
        <f t="shared" si="24"/>
        <v>0</v>
      </c>
    </row>
    <row r="141" spans="1:18">
      <c r="A141" s="187">
        <f t="shared" si="25"/>
        <v>47665</v>
      </c>
      <c r="B141" s="243">
        <f t="shared" si="26"/>
        <v>47665</v>
      </c>
      <c r="C141" s="234"/>
      <c r="D141" s="237"/>
      <c r="E141" s="234"/>
      <c r="F141" s="237"/>
      <c r="G141" s="82">
        <f t="shared" si="17"/>
        <v>0</v>
      </c>
      <c r="H141" s="84">
        <f t="shared" si="22"/>
        <v>0</v>
      </c>
      <c r="I141" s="234"/>
      <c r="J141" s="237"/>
      <c r="K141" s="85">
        <f t="shared" si="20"/>
        <v>0</v>
      </c>
      <c r="L141" s="243">
        <f t="shared" si="21"/>
        <v>47665</v>
      </c>
      <c r="M141" s="253"/>
      <c r="N141" s="236"/>
      <c r="O141" s="236"/>
      <c r="P141" s="82">
        <f t="shared" si="18"/>
        <v>0</v>
      </c>
      <c r="Q141" s="82">
        <f t="shared" si="23"/>
        <v>0</v>
      </c>
      <c r="R141" s="83">
        <f t="shared" si="24"/>
        <v>0</v>
      </c>
    </row>
    <row r="142" spans="1:18">
      <c r="A142" s="187">
        <f t="shared" si="25"/>
        <v>47696</v>
      </c>
      <c r="B142" s="243">
        <f t="shared" si="26"/>
        <v>47696</v>
      </c>
      <c r="C142" s="234"/>
      <c r="D142" s="237"/>
      <c r="E142" s="234"/>
      <c r="F142" s="237"/>
      <c r="G142" s="82">
        <f t="shared" si="17"/>
        <v>0</v>
      </c>
      <c r="H142" s="84">
        <f t="shared" si="22"/>
        <v>0</v>
      </c>
      <c r="I142" s="234"/>
      <c r="J142" s="237"/>
      <c r="K142" s="85">
        <f t="shared" si="20"/>
        <v>0</v>
      </c>
      <c r="L142" s="243">
        <f t="shared" si="21"/>
        <v>47696</v>
      </c>
      <c r="M142" s="253"/>
      <c r="N142" s="236"/>
      <c r="O142" s="236"/>
      <c r="P142" s="82">
        <f t="shared" si="18"/>
        <v>0</v>
      </c>
      <c r="Q142" s="82">
        <f t="shared" si="23"/>
        <v>0</v>
      </c>
      <c r="R142" s="83">
        <f t="shared" si="24"/>
        <v>0</v>
      </c>
    </row>
    <row r="143" spans="1:18">
      <c r="A143" s="187">
        <f t="shared" si="25"/>
        <v>47727</v>
      </c>
      <c r="B143" s="243">
        <f t="shared" si="26"/>
        <v>47727</v>
      </c>
      <c r="C143" s="234"/>
      <c r="D143" s="237"/>
      <c r="E143" s="234"/>
      <c r="F143" s="237"/>
      <c r="G143" s="82">
        <f t="shared" ref="G143:G146" si="27">SUM(C143+E143)</f>
        <v>0</v>
      </c>
      <c r="H143" s="84">
        <f t="shared" si="22"/>
        <v>0</v>
      </c>
      <c r="I143" s="234"/>
      <c r="J143" s="237"/>
      <c r="K143" s="85">
        <f t="shared" si="20"/>
        <v>0</v>
      </c>
      <c r="L143" s="243">
        <f t="shared" si="21"/>
        <v>47727</v>
      </c>
      <c r="M143" s="253"/>
      <c r="N143" s="236"/>
      <c r="O143" s="236"/>
      <c r="P143" s="82">
        <f t="shared" si="18"/>
        <v>0</v>
      </c>
      <c r="Q143" s="82">
        <f t="shared" si="23"/>
        <v>0</v>
      </c>
      <c r="R143" s="83">
        <f t="shared" si="24"/>
        <v>0</v>
      </c>
    </row>
    <row r="144" spans="1:18">
      <c r="A144" s="187">
        <f t="shared" si="25"/>
        <v>47757</v>
      </c>
      <c r="B144" s="243">
        <f t="shared" si="26"/>
        <v>47757</v>
      </c>
      <c r="C144" s="234"/>
      <c r="D144" s="237"/>
      <c r="E144" s="234"/>
      <c r="F144" s="237"/>
      <c r="G144" s="82">
        <f t="shared" si="27"/>
        <v>0</v>
      </c>
      <c r="H144" s="84">
        <f t="shared" si="22"/>
        <v>0</v>
      </c>
      <c r="I144" s="234"/>
      <c r="J144" s="237"/>
      <c r="K144" s="85">
        <f t="shared" si="20"/>
        <v>0</v>
      </c>
      <c r="L144" s="243">
        <f t="shared" si="21"/>
        <v>47757</v>
      </c>
      <c r="M144" s="253"/>
      <c r="N144" s="236"/>
      <c r="O144" s="236"/>
      <c r="P144" s="82">
        <f t="shared" ref="P144:P146" si="28">SUM(O144/0.9007)</f>
        <v>0</v>
      </c>
      <c r="Q144" s="82">
        <f t="shared" si="23"/>
        <v>0</v>
      </c>
      <c r="R144" s="83">
        <f t="shared" si="24"/>
        <v>0</v>
      </c>
    </row>
    <row r="145" spans="1:24">
      <c r="A145" s="187">
        <f t="shared" si="25"/>
        <v>47788</v>
      </c>
      <c r="B145" s="243">
        <f t="shared" si="26"/>
        <v>47788</v>
      </c>
      <c r="C145" s="234"/>
      <c r="D145" s="237"/>
      <c r="E145" s="234"/>
      <c r="F145" s="237"/>
      <c r="G145" s="82">
        <f t="shared" si="27"/>
        <v>0</v>
      </c>
      <c r="H145" s="84">
        <f t="shared" si="22"/>
        <v>0</v>
      </c>
      <c r="I145" s="234"/>
      <c r="J145" s="237"/>
      <c r="K145" s="85">
        <f t="shared" si="20"/>
        <v>0</v>
      </c>
      <c r="L145" s="243">
        <f t="shared" si="21"/>
        <v>47788</v>
      </c>
      <c r="M145" s="253"/>
      <c r="N145" s="236"/>
      <c r="O145" s="236"/>
      <c r="P145" s="82">
        <f t="shared" si="28"/>
        <v>0</v>
      </c>
      <c r="Q145" s="82">
        <f t="shared" si="23"/>
        <v>0</v>
      </c>
      <c r="R145" s="83">
        <f t="shared" si="24"/>
        <v>0</v>
      </c>
    </row>
    <row r="146" spans="1:24" s="232" customFormat="1">
      <c r="A146" s="231">
        <f t="shared" si="25"/>
        <v>47818</v>
      </c>
      <c r="B146" s="244">
        <f t="shared" si="26"/>
        <v>47818</v>
      </c>
      <c r="C146" s="235"/>
      <c r="D146" s="238"/>
      <c r="E146" s="235"/>
      <c r="F146" s="238"/>
      <c r="G146" s="82">
        <f t="shared" si="27"/>
        <v>0</v>
      </c>
      <c r="H146" s="84">
        <f t="shared" si="22"/>
        <v>0</v>
      </c>
      <c r="I146" s="234"/>
      <c r="J146" s="237"/>
      <c r="K146" s="85">
        <f t="shared" si="20"/>
        <v>0</v>
      </c>
      <c r="L146" s="243">
        <f t="shared" si="21"/>
        <v>47818</v>
      </c>
      <c r="M146" s="253"/>
      <c r="N146" s="236"/>
      <c r="O146" s="254"/>
      <c r="P146" s="82">
        <f t="shared" si="28"/>
        <v>0</v>
      </c>
      <c r="Q146" s="255">
        <f t="shared" si="23"/>
        <v>0</v>
      </c>
      <c r="R146" s="83">
        <f t="shared" si="24"/>
        <v>0</v>
      </c>
      <c r="W146" s="178"/>
    </row>
    <row r="147" spans="1:24">
      <c r="A147" s="187"/>
      <c r="B147" s="96" t="s">
        <v>156</v>
      </c>
      <c r="C147" s="96" t="s">
        <v>156</v>
      </c>
      <c r="D147" s="96" t="s">
        <v>156</v>
      </c>
      <c r="E147" s="96" t="s">
        <v>156</v>
      </c>
      <c r="F147" s="96" t="s">
        <v>156</v>
      </c>
      <c r="G147" s="96" t="s">
        <v>156</v>
      </c>
      <c r="H147" s="239" t="s">
        <v>156</v>
      </c>
      <c r="I147" s="239" t="s">
        <v>156</v>
      </c>
      <c r="J147" s="239" t="s">
        <v>156</v>
      </c>
      <c r="K147" s="239" t="s">
        <v>156</v>
      </c>
      <c r="L147" s="240" t="s">
        <v>156</v>
      </c>
      <c r="M147" s="245" t="s">
        <v>156</v>
      </c>
      <c r="N147" s="240" t="s">
        <v>156</v>
      </c>
      <c r="O147" s="96" t="s">
        <v>156</v>
      </c>
      <c r="P147" s="96" t="s">
        <v>156</v>
      </c>
      <c r="Q147" s="96" t="s">
        <v>156</v>
      </c>
      <c r="R147" s="96" t="s">
        <v>156</v>
      </c>
      <c r="S147" s="96" t="s">
        <v>156</v>
      </c>
      <c r="T147" s="96" t="s">
        <v>156</v>
      </c>
      <c r="U147" s="96" t="s">
        <v>156</v>
      </c>
      <c r="V147" s="96" t="s">
        <v>156</v>
      </c>
      <c r="W147" s="96" t="s">
        <v>156</v>
      </c>
      <c r="X147" s="96" t="s">
        <v>156</v>
      </c>
    </row>
    <row r="148" spans="1:24">
      <c r="A148" s="187"/>
      <c r="B148" s="96"/>
    </row>
    <row r="149" spans="1:24">
      <c r="A149" s="187"/>
      <c r="B149" s="96"/>
    </row>
    <row r="150" spans="1:24">
      <c r="A150" s="187"/>
      <c r="B150" s="96"/>
    </row>
  </sheetData>
  <mergeCells count="4">
    <mergeCell ref="T6:T14"/>
    <mergeCell ref="T16:T21"/>
    <mergeCell ref="B1:K1"/>
    <mergeCell ref="L1:R1"/>
  </mergeCells>
  <printOptions gridLines="1"/>
  <pageMargins left="0.2" right="0.2" top="0.25" bottom="0.25" header="0.3" footer="0.3"/>
  <pageSetup scale="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59C2F-4D9F-413F-864F-D133AD782820}">
  <sheetPr>
    <pageSetUpPr fitToPage="1"/>
  </sheetPr>
  <dimension ref="A1:Q152"/>
  <sheetViews>
    <sheetView zoomScale="115" zoomScaleNormal="115"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A93" sqref="A1:P93"/>
    </sheetView>
  </sheetViews>
  <sheetFormatPr defaultRowHeight="12.75"/>
  <cols>
    <col min="1" max="1" width="13.140625" style="97" customWidth="1"/>
    <col min="2" max="2" width="10" style="89" customWidth="1"/>
    <col min="3" max="3" width="13.140625" style="224" customWidth="1"/>
    <col min="4" max="4" width="1.42578125" customWidth="1"/>
    <col min="5" max="5" width="14.85546875" style="226" customWidth="1"/>
    <col min="6" max="6" width="13.5703125" bestFit="1" customWidth="1"/>
    <col min="7" max="7" width="13.5703125" customWidth="1"/>
    <col min="8" max="8" width="23.28515625" style="229" customWidth="1"/>
    <col min="9" max="9" width="1.7109375" style="229" customWidth="1"/>
    <col min="10" max="10" width="19.5703125" customWidth="1"/>
    <col min="11" max="11" width="15.42578125" hidden="1" customWidth="1"/>
    <col min="12" max="12" width="1.42578125" style="229" customWidth="1"/>
    <col min="13" max="13" width="12.85546875" customWidth="1"/>
    <col min="14" max="14" width="14.85546875" customWidth="1"/>
    <col min="15" max="15" width="13.5703125" style="229" customWidth="1"/>
    <col min="16" max="16" width="1.7109375" style="229" customWidth="1"/>
    <col min="17" max="17" width="11.28515625" bestFit="1" customWidth="1"/>
  </cols>
  <sheetData>
    <row r="1" spans="1:15">
      <c r="B1"/>
      <c r="C1" s="223" t="s">
        <v>180</v>
      </c>
      <c r="F1" s="20"/>
      <c r="G1" s="20"/>
      <c r="H1" s="257"/>
      <c r="I1" s="257"/>
      <c r="K1" t="s">
        <v>212</v>
      </c>
    </row>
    <row r="2" spans="1:15" ht="30" customHeight="1">
      <c r="A2" s="98" t="s">
        <v>181</v>
      </c>
      <c r="B2" s="222" t="s">
        <v>179</v>
      </c>
      <c r="C2" s="93" t="s">
        <v>164</v>
      </c>
      <c r="E2" s="228" t="s">
        <v>186</v>
      </c>
      <c r="F2" s="91" t="s">
        <v>185</v>
      </c>
      <c r="G2" s="91" t="s">
        <v>217</v>
      </c>
      <c r="H2" s="228" t="s">
        <v>208</v>
      </c>
      <c r="I2" s="225"/>
      <c r="J2" s="93" t="s">
        <v>205</v>
      </c>
      <c r="K2" s="228" t="s">
        <v>207</v>
      </c>
      <c r="M2" s="225" t="s">
        <v>168</v>
      </c>
      <c r="N2" s="228" t="s">
        <v>167</v>
      </c>
      <c r="O2" s="225" t="s">
        <v>165</v>
      </c>
    </row>
    <row r="3" spans="1:15">
      <c r="A3" s="187">
        <f>EOMONTH((B3),-1)+1</f>
        <v>43466</v>
      </c>
      <c r="B3" s="96">
        <v>43466</v>
      </c>
      <c r="C3" s="85">
        <f>VLOOKUP($A3,'Purchases and Sales Data'!$A:$K,11,FALSE)</f>
        <v>6625</v>
      </c>
      <c r="E3" s="247" t="s">
        <v>187</v>
      </c>
      <c r="F3" s="248">
        <v>2.5341</v>
      </c>
      <c r="G3" s="248">
        <v>3.2094</v>
      </c>
      <c r="H3" s="258">
        <f t="shared" ref="H3:H34" si="0">IF(E3="","",IF(E3=E2,H2,EDATE(EOMONTH(B3,-1),-3)))</f>
        <v>43373</v>
      </c>
      <c r="I3" s="258"/>
      <c r="J3" s="230">
        <f>ROUND(C3*F3,2)</f>
        <v>16788.41</v>
      </c>
      <c r="K3" s="227">
        <f>SUMIF('Purchases and Sales Data'!$A$3:$A$146,'GCR Rate and Recovery'!$A3,'Purchases and Sales Data'!$H$3:$H$146)+SUMIF('Purchases and Sales Data'!$A$3:$A$146,'GCR Rate and Recovery'!$A3,'Purchases and Sales Data'!J3:J146)</f>
        <v>36712.04</v>
      </c>
      <c r="M3" s="230">
        <f>VLOOKUP($A3,'Purchases and Sales Data'!$A:$R,14,FALSE)</f>
        <v>15100.88</v>
      </c>
      <c r="N3" s="230">
        <f>VLOOKUP($A3,'Purchases and Sales Data'!$A:$R,15,FALSE)</f>
        <v>6878.66</v>
      </c>
      <c r="O3" s="252">
        <f>SUM(M3+N3)</f>
        <v>21979.54</v>
      </c>
    </row>
    <row r="4" spans="1:15">
      <c r="A4" s="187">
        <f t="shared" ref="A4:A67" si="1">EOMONTH((B4),-1)+1</f>
        <v>43497</v>
      </c>
      <c r="B4" s="96">
        <f>EDATE(B3,1)</f>
        <v>43497</v>
      </c>
      <c r="C4" s="85">
        <f>VLOOKUP($A4,'Purchases and Sales Data'!$A:$K,11,FALSE)</f>
        <v>5800</v>
      </c>
      <c r="E4" s="247" t="s">
        <v>187</v>
      </c>
      <c r="F4" s="248">
        <v>2.5341</v>
      </c>
      <c r="G4" s="248">
        <v>3.2094</v>
      </c>
      <c r="H4" s="258">
        <f t="shared" si="0"/>
        <v>43373</v>
      </c>
      <c r="I4" s="258"/>
      <c r="J4" s="230">
        <f t="shared" ref="J4:J34" si="2">ROUND(C4*F4,2)</f>
        <v>14697.78</v>
      </c>
      <c r="K4" s="227">
        <f>SUMIF('Purchases and Sales Data'!$A$3:$A$146,'GCR Rate and Recovery'!$A4,'Purchases and Sales Data'!$H$3:$H$146)+SUMIF('Purchases and Sales Data'!$A$3:$A$146,'GCR Rate and Recovery'!$A4,'Purchases and Sales Data'!J4:J147)</f>
        <v>32055.66</v>
      </c>
      <c r="M4" s="230">
        <f>VLOOKUP($A4,'Purchases and Sales Data'!$A:$R,14,FALSE)</f>
        <v>11551.06</v>
      </c>
      <c r="N4" s="230">
        <f>VLOOKUP($A4,'Purchases and Sales Data'!$A:$R,15,FALSE)</f>
        <v>4784.5200000000004</v>
      </c>
      <c r="O4" s="252">
        <f t="shared" ref="O4:O67" si="3">SUM(M4+N4)</f>
        <v>16335.58</v>
      </c>
    </row>
    <row r="5" spans="1:15">
      <c r="A5" s="187">
        <f t="shared" si="1"/>
        <v>43525</v>
      </c>
      <c r="B5" s="96">
        <f>EDATE(B4,1)</f>
        <v>43525</v>
      </c>
      <c r="C5" s="85">
        <f>VLOOKUP($A5,'Purchases and Sales Data'!$A:$K,11,FALSE)</f>
        <v>5811</v>
      </c>
      <c r="E5" s="247" t="s">
        <v>187</v>
      </c>
      <c r="F5" s="248">
        <v>2.5341</v>
      </c>
      <c r="G5" s="248">
        <v>3.2094</v>
      </c>
      <c r="H5" s="258">
        <f t="shared" si="0"/>
        <v>43373</v>
      </c>
      <c r="I5" s="258"/>
      <c r="J5" s="230">
        <f t="shared" si="2"/>
        <v>14725.66</v>
      </c>
      <c r="K5" s="227">
        <f>SUMIF('Purchases and Sales Data'!$A$3:$A$146,'GCR Rate and Recovery'!$A5,'Purchases and Sales Data'!$H$3:$H$146)+SUMIF('Purchases and Sales Data'!$A$3:$A$146,'GCR Rate and Recovery'!$A5,'Purchases and Sales Data'!J5:J148)</f>
        <v>32140.77</v>
      </c>
      <c r="M5" s="230">
        <f>VLOOKUP($A5,'Purchases and Sales Data'!$A:$R,14,FALSE)</f>
        <v>12410.22</v>
      </c>
      <c r="N5" s="230">
        <f>VLOOKUP($A5,'Purchases and Sales Data'!$A:$R,15,FALSE)</f>
        <v>4726.88</v>
      </c>
      <c r="O5" s="252">
        <f t="shared" si="3"/>
        <v>17137.099999999999</v>
      </c>
    </row>
    <row r="6" spans="1:15">
      <c r="A6" s="187">
        <f t="shared" si="1"/>
        <v>43556</v>
      </c>
      <c r="B6" s="96">
        <f t="shared" ref="B6:B69" si="4">EDATE(B5,1)</f>
        <v>43556</v>
      </c>
      <c r="C6" s="85">
        <f>VLOOKUP($A6,'Purchases and Sales Data'!$A:$K,11,FALSE)</f>
        <v>2255</v>
      </c>
      <c r="E6" s="247" t="s">
        <v>188</v>
      </c>
      <c r="F6" s="248">
        <v>2.9401999999999999</v>
      </c>
      <c r="G6" s="248">
        <v>4.4542000000000002</v>
      </c>
      <c r="H6" s="258">
        <f t="shared" si="0"/>
        <v>43465</v>
      </c>
      <c r="I6" s="258"/>
      <c r="J6" s="230">
        <f t="shared" si="2"/>
        <v>6630.15</v>
      </c>
      <c r="K6" s="227">
        <f>SUMIF('Purchases and Sales Data'!$A$3:$A$146,'GCR Rate and Recovery'!$A6,'Purchases and Sales Data'!$H$3:$H$146)+SUMIF('Purchases and Sales Data'!$A$3:$A$146,'GCR Rate and Recovery'!$A6,'Purchases and Sales Data'!J6:J149)</f>
        <v>42052.800000000003</v>
      </c>
      <c r="M6" s="230">
        <f>VLOOKUP($A6,'Purchases and Sales Data'!$A:$R,14,FALSE)</f>
        <v>7535.57</v>
      </c>
      <c r="N6" s="230">
        <f>VLOOKUP($A6,'Purchases and Sales Data'!$A:$R,15,FALSE)</f>
        <v>1531.17</v>
      </c>
      <c r="O6" s="252">
        <f t="shared" si="3"/>
        <v>9066.74</v>
      </c>
    </row>
    <row r="7" spans="1:15">
      <c r="A7" s="187">
        <f t="shared" si="1"/>
        <v>43586</v>
      </c>
      <c r="B7" s="96">
        <f t="shared" si="4"/>
        <v>43586</v>
      </c>
      <c r="C7" s="85">
        <f>VLOOKUP($A7,'Purchases and Sales Data'!$A:$K,11,FALSE)</f>
        <v>738</v>
      </c>
      <c r="E7" s="247" t="s">
        <v>188</v>
      </c>
      <c r="F7" s="248">
        <v>2.9401999999999999</v>
      </c>
      <c r="G7" s="248">
        <v>4.4542000000000002</v>
      </c>
      <c r="H7" s="258">
        <f t="shared" si="0"/>
        <v>43465</v>
      </c>
      <c r="I7" s="258"/>
      <c r="J7" s="230">
        <f t="shared" si="2"/>
        <v>2169.87</v>
      </c>
      <c r="K7" s="227">
        <f>SUMIF('Purchases and Sales Data'!$A$3:$A$146,'GCR Rate and Recovery'!$A7,'Purchases and Sales Data'!$H$3:$H$146)+SUMIF('Purchases and Sales Data'!$A$3:$A$146,'GCR Rate and Recovery'!$A7,'Purchases and Sales Data'!J7:J150)</f>
        <v>4314.8499999999995</v>
      </c>
      <c r="M7" s="230">
        <f>VLOOKUP($A7,'Purchases and Sales Data'!$A:$R,14,FALSE)</f>
        <v>10788.83</v>
      </c>
      <c r="N7" s="230">
        <f>VLOOKUP($A7,'Purchases and Sales Data'!$A:$R,15,FALSE)</f>
        <v>1094.29</v>
      </c>
      <c r="O7" s="252">
        <f t="shared" si="3"/>
        <v>11883.119999999999</v>
      </c>
    </row>
    <row r="8" spans="1:15">
      <c r="A8" s="187">
        <f t="shared" si="1"/>
        <v>43617</v>
      </c>
      <c r="B8" s="96">
        <f t="shared" si="4"/>
        <v>43617</v>
      </c>
      <c r="C8" s="85">
        <f>VLOOKUP($A8,'Purchases and Sales Data'!$A:$K,11,FALSE)</f>
        <v>2544</v>
      </c>
      <c r="E8" s="247" t="s">
        <v>188</v>
      </c>
      <c r="F8" s="248">
        <v>2.9401999999999999</v>
      </c>
      <c r="G8" s="248">
        <v>4.4542000000000002</v>
      </c>
      <c r="H8" s="258">
        <f t="shared" si="0"/>
        <v>43465</v>
      </c>
      <c r="I8" s="258"/>
      <c r="J8" s="230">
        <f t="shared" si="2"/>
        <v>7479.87</v>
      </c>
      <c r="K8" s="227">
        <f>SUMIF('Purchases and Sales Data'!$A$3:$A$146,'GCR Rate and Recovery'!$A8,'Purchases and Sales Data'!$H$3:$H$146)+SUMIF('Purchases and Sales Data'!$A$3:$A$146,'GCR Rate and Recovery'!$A8,'Purchases and Sales Data'!J8:J151)</f>
        <v>3691.8900000000003</v>
      </c>
      <c r="M8" s="230">
        <f>VLOOKUP($A8,'Purchases and Sales Data'!$A:$R,14,FALSE)</f>
        <v>9461.3700000000008</v>
      </c>
      <c r="N8" s="230">
        <f>VLOOKUP($A8,'Purchases and Sales Data'!$A:$R,15,FALSE)</f>
        <v>2399.4</v>
      </c>
      <c r="O8" s="252">
        <f t="shared" si="3"/>
        <v>11860.77</v>
      </c>
    </row>
    <row r="9" spans="1:15">
      <c r="A9" s="187">
        <f t="shared" si="1"/>
        <v>43647</v>
      </c>
      <c r="B9" s="96">
        <f t="shared" si="4"/>
        <v>43647</v>
      </c>
      <c r="C9" s="85">
        <f>VLOOKUP($A9,'Purchases and Sales Data'!$A:$K,11,FALSE)</f>
        <v>4729</v>
      </c>
      <c r="E9" s="247" t="s">
        <v>189</v>
      </c>
      <c r="F9" s="248">
        <v>3.9306000000000001</v>
      </c>
      <c r="G9" s="248">
        <v>4.1299000000000001</v>
      </c>
      <c r="H9" s="258">
        <f t="shared" si="0"/>
        <v>43554</v>
      </c>
      <c r="I9" s="258"/>
      <c r="J9" s="230">
        <f t="shared" si="2"/>
        <v>18587.810000000001</v>
      </c>
      <c r="K9" s="227">
        <f>SUMIF('Purchases and Sales Data'!$A$3:$A$146,'GCR Rate and Recovery'!$A9,'Purchases and Sales Data'!$H$3:$H$146)+SUMIF('Purchases and Sales Data'!$A$3:$A$146,'GCR Rate and Recovery'!$A9,'Purchases and Sales Data'!J9:J152)</f>
        <v>3229.3500000000004</v>
      </c>
      <c r="M9" s="230">
        <f>VLOOKUP($A9,'Purchases and Sales Data'!$A:$R,14,FALSE)</f>
        <v>10432.370000000001</v>
      </c>
      <c r="N9" s="230">
        <f>VLOOKUP($A9,'Purchases and Sales Data'!$A:$R,15,FALSE)</f>
        <v>4050.5</v>
      </c>
      <c r="O9" s="252">
        <f t="shared" si="3"/>
        <v>14482.87</v>
      </c>
    </row>
    <row r="10" spans="1:15">
      <c r="A10" s="187">
        <f t="shared" si="1"/>
        <v>43678</v>
      </c>
      <c r="B10" s="96">
        <f t="shared" si="4"/>
        <v>43678</v>
      </c>
      <c r="C10" s="85">
        <f>VLOOKUP($A10,'Purchases and Sales Data'!$A:$K,11,FALSE)</f>
        <v>2115</v>
      </c>
      <c r="E10" s="247" t="s">
        <v>189</v>
      </c>
      <c r="F10" s="248">
        <v>3.9306000000000001</v>
      </c>
      <c r="G10" s="248">
        <v>4.1299000000000001</v>
      </c>
      <c r="H10" s="258">
        <f t="shared" si="0"/>
        <v>43554</v>
      </c>
      <c r="I10" s="258"/>
      <c r="J10" s="230">
        <f t="shared" si="2"/>
        <v>8313.2199999999993</v>
      </c>
      <c r="K10" s="227">
        <f>SUMIF('Purchases and Sales Data'!$A$3:$A$146,'GCR Rate and Recovery'!$A10,'Purchases and Sales Data'!$H$3:$H$146)+SUMIF('Purchases and Sales Data'!$A$3:$A$146,'GCR Rate and Recovery'!$A10,'Purchases and Sales Data'!J10:J153)</f>
        <v>3223.01</v>
      </c>
      <c r="M10" s="230">
        <f>VLOOKUP($A10,'Purchases and Sales Data'!$A:$R,14,FALSE)</f>
        <v>11898.08</v>
      </c>
      <c r="N10" s="230">
        <f>VLOOKUP($A10,'Purchases and Sales Data'!$A:$R,15,FALSE)</f>
        <v>1736.67</v>
      </c>
      <c r="O10" s="252">
        <f t="shared" si="3"/>
        <v>13634.75</v>
      </c>
    </row>
    <row r="11" spans="1:15">
      <c r="A11" s="187">
        <f t="shared" si="1"/>
        <v>43709</v>
      </c>
      <c r="B11" s="96">
        <f t="shared" si="4"/>
        <v>43709</v>
      </c>
      <c r="C11" s="85">
        <f>VLOOKUP($A11,'Purchases and Sales Data'!$A:$K,11,FALSE)</f>
        <v>475</v>
      </c>
      <c r="E11" s="247" t="s">
        <v>189</v>
      </c>
      <c r="F11" s="248">
        <v>3.9306000000000001</v>
      </c>
      <c r="G11" s="248">
        <v>4.1299000000000001</v>
      </c>
      <c r="H11" s="258">
        <f t="shared" si="0"/>
        <v>43554</v>
      </c>
      <c r="I11" s="258"/>
      <c r="J11" s="230">
        <f t="shared" si="2"/>
        <v>1867.04</v>
      </c>
      <c r="K11" s="227">
        <f>SUMIF('Purchases and Sales Data'!$A$3:$A$146,'GCR Rate and Recovery'!$A11,'Purchases and Sales Data'!$H$3:$H$146)+SUMIF('Purchases and Sales Data'!$A$3:$A$146,'GCR Rate and Recovery'!$A11,'Purchases and Sales Data'!J11:J154)</f>
        <v>9727.2899999999991</v>
      </c>
      <c r="M11" s="230">
        <f>VLOOKUP($A11,'Purchases and Sales Data'!$A:$R,14,FALSE)</f>
        <v>7147.5</v>
      </c>
      <c r="N11" s="230">
        <f>VLOOKUP($A11,'Purchases and Sales Data'!$A:$R,15,FALSE)</f>
        <v>1174.58</v>
      </c>
      <c r="O11" s="252">
        <f t="shared" si="3"/>
        <v>8322.08</v>
      </c>
    </row>
    <row r="12" spans="1:15">
      <c r="A12" s="187">
        <f t="shared" si="1"/>
        <v>43739</v>
      </c>
      <c r="B12" s="96">
        <f t="shared" si="4"/>
        <v>43739</v>
      </c>
      <c r="C12" s="85">
        <f>VLOOKUP($A12,'Purchases and Sales Data'!$A:$K,11,FALSE)</f>
        <v>1885</v>
      </c>
      <c r="E12" s="247" t="s">
        <v>190</v>
      </c>
      <c r="F12" s="248">
        <v>5.3926999999999996</v>
      </c>
      <c r="G12" s="248">
        <v>4.4542000000000002</v>
      </c>
      <c r="H12" s="258">
        <f t="shared" si="0"/>
        <v>43646</v>
      </c>
      <c r="I12" s="258"/>
      <c r="J12" s="230">
        <f t="shared" si="2"/>
        <v>10165.24</v>
      </c>
      <c r="K12" s="227">
        <f>SUMIF('Purchases and Sales Data'!$A$3:$A$146,'GCR Rate and Recovery'!$A12,'Purchases and Sales Data'!$H$3:$H$146)+SUMIF('Purchases and Sales Data'!$A$3:$A$146,'GCR Rate and Recovery'!$A12,'Purchases and Sales Data'!J12:J155)</f>
        <v>7738.17</v>
      </c>
      <c r="M12" s="230">
        <f>VLOOKUP($A12,'Purchases and Sales Data'!$A:$R,14,FALSE)</f>
        <v>10128.549999999999</v>
      </c>
      <c r="N12" s="230">
        <f>VLOOKUP($A12,'Purchases and Sales Data'!$A:$R,15,FALSE)</f>
        <v>2131.89</v>
      </c>
      <c r="O12" s="252">
        <f t="shared" si="3"/>
        <v>12260.439999999999</v>
      </c>
    </row>
    <row r="13" spans="1:15">
      <c r="A13" s="187">
        <f t="shared" si="1"/>
        <v>43770</v>
      </c>
      <c r="B13" s="96">
        <f t="shared" si="4"/>
        <v>43770</v>
      </c>
      <c r="C13" s="85">
        <f>VLOOKUP($A13,'Purchases and Sales Data'!$A:$K,11,FALSE)</f>
        <v>3679</v>
      </c>
      <c r="E13" s="247" t="s">
        <v>190</v>
      </c>
      <c r="F13" s="248">
        <v>5.3926999999999996</v>
      </c>
      <c r="G13" s="248">
        <v>4.4542000000000002</v>
      </c>
      <c r="H13" s="258">
        <f t="shared" si="0"/>
        <v>43646</v>
      </c>
      <c r="I13" s="258"/>
      <c r="J13" s="230">
        <f t="shared" si="2"/>
        <v>19839.740000000002</v>
      </c>
      <c r="K13" s="227">
        <f>SUMIF('Purchases and Sales Data'!$A$3:$A$146,'GCR Rate and Recovery'!$A13,'Purchases and Sales Data'!$H$3:$H$146)+SUMIF('Purchases and Sales Data'!$A$3:$A$146,'GCR Rate and Recovery'!$A13,'Purchases and Sales Data'!J13:J156)</f>
        <v>30823.88</v>
      </c>
      <c r="M13" s="230">
        <f>VLOOKUP($A13,'Purchases and Sales Data'!$A:$R,14,FALSE)</f>
        <v>11245.33</v>
      </c>
      <c r="N13" s="230">
        <f>VLOOKUP($A13,'Purchases and Sales Data'!$A:$R,15,FALSE)</f>
        <v>4298.1499999999996</v>
      </c>
      <c r="O13" s="252">
        <f t="shared" si="3"/>
        <v>15543.48</v>
      </c>
    </row>
    <row r="14" spans="1:15">
      <c r="A14" s="187">
        <f t="shared" si="1"/>
        <v>43800</v>
      </c>
      <c r="B14" s="96">
        <f t="shared" si="4"/>
        <v>43800</v>
      </c>
      <c r="C14" s="85">
        <f>VLOOKUP($A14,'Purchases and Sales Data'!$A:$K,11,FALSE)</f>
        <v>4658</v>
      </c>
      <c r="E14" s="247" t="s">
        <v>190</v>
      </c>
      <c r="F14" s="248">
        <v>5.3926999999999996</v>
      </c>
      <c r="G14" s="248">
        <v>4.4542000000000002</v>
      </c>
      <c r="H14" s="258">
        <f t="shared" si="0"/>
        <v>43646</v>
      </c>
      <c r="I14" s="258"/>
      <c r="J14" s="230">
        <f t="shared" si="2"/>
        <v>25119.200000000001</v>
      </c>
      <c r="K14" s="227">
        <f>SUMIF('Purchases and Sales Data'!$A$3:$A$146,'GCR Rate and Recovery'!$A14,'Purchases and Sales Data'!$H$3:$H$146)+SUMIF('Purchases and Sales Data'!$A$3:$A$146,'GCR Rate and Recovery'!$A14,'Purchases and Sales Data'!J14:J157)</f>
        <v>39016.51</v>
      </c>
      <c r="M14" s="230">
        <f>VLOOKUP($A14,'Purchases and Sales Data'!$A:$R,14,FALSE)</f>
        <v>14746.58</v>
      </c>
      <c r="N14" s="230">
        <f>VLOOKUP($A14,'Purchases and Sales Data'!$A:$R,15,FALSE)</f>
        <v>4706.13</v>
      </c>
      <c r="O14" s="252">
        <f t="shared" si="3"/>
        <v>19452.71</v>
      </c>
    </row>
    <row r="15" spans="1:15">
      <c r="A15" s="187">
        <f t="shared" si="1"/>
        <v>43831</v>
      </c>
      <c r="B15" s="96">
        <f t="shared" si="4"/>
        <v>43831</v>
      </c>
      <c r="C15" s="85">
        <f>VLOOKUP($A15,'Purchases and Sales Data'!$A:$K,11,FALSE)</f>
        <v>5351</v>
      </c>
      <c r="E15" s="247" t="s">
        <v>191</v>
      </c>
      <c r="F15" s="248">
        <v>4.8701999999999996</v>
      </c>
      <c r="G15" s="248">
        <v>4.1845999999999997</v>
      </c>
      <c r="H15" s="258">
        <f t="shared" si="0"/>
        <v>43738</v>
      </c>
      <c r="I15" s="258"/>
      <c r="J15" s="230">
        <f t="shared" si="2"/>
        <v>26060.44</v>
      </c>
      <c r="K15" s="227">
        <f>SUMIF('Purchases and Sales Data'!$A$3:$A$146,'GCR Rate and Recovery'!$A15,'Purchases and Sales Data'!$H$3:$H$146)+SUMIF('Purchases and Sales Data'!$A$3:$A$146,'GCR Rate and Recovery'!$A15,'Purchases and Sales Data'!J15:J158)</f>
        <v>42094.05</v>
      </c>
      <c r="M15" s="230">
        <f>VLOOKUP($A15,'Purchases and Sales Data'!$A:$R,14,FALSE)</f>
        <v>7600.88</v>
      </c>
      <c r="N15" s="230">
        <f>VLOOKUP($A15,'Purchases and Sales Data'!$A:$R,15,FALSE)</f>
        <v>5223.1400000000003</v>
      </c>
      <c r="O15" s="252">
        <f t="shared" si="3"/>
        <v>12824.02</v>
      </c>
    </row>
    <row r="16" spans="1:15">
      <c r="A16" s="187">
        <f t="shared" si="1"/>
        <v>43862</v>
      </c>
      <c r="B16" s="96">
        <f t="shared" si="4"/>
        <v>43862</v>
      </c>
      <c r="C16" s="85">
        <f>VLOOKUP($A16,'Purchases and Sales Data'!$A:$K,11,FALSE)</f>
        <v>5531</v>
      </c>
      <c r="E16" s="247" t="s">
        <v>191</v>
      </c>
      <c r="F16" s="248">
        <v>4.8701999999999996</v>
      </c>
      <c r="G16" s="248">
        <v>4.1845999999999997</v>
      </c>
      <c r="H16" s="258">
        <f t="shared" si="0"/>
        <v>43738</v>
      </c>
      <c r="I16" s="258"/>
      <c r="J16" s="230">
        <f t="shared" si="2"/>
        <v>26937.08</v>
      </c>
      <c r="K16" s="227">
        <f>SUMIF('Purchases and Sales Data'!$A$3:$A$146,'GCR Rate and Recovery'!$A16,'Purchases and Sales Data'!$H$3:$H$146)+SUMIF('Purchases and Sales Data'!$A$3:$A$146,'GCR Rate and Recovery'!$A16,'Purchases and Sales Data'!J16:J159)</f>
        <v>43505.73</v>
      </c>
      <c r="M16" s="230">
        <f>VLOOKUP($A16,'Purchases and Sales Data'!$A:$R,14,FALSE)</f>
        <v>7389.48</v>
      </c>
      <c r="N16" s="230">
        <f>VLOOKUP($A16,'Purchases and Sales Data'!$A:$R,15,FALSE)</f>
        <v>5181.75</v>
      </c>
      <c r="O16" s="252">
        <f t="shared" si="3"/>
        <v>12571.23</v>
      </c>
    </row>
    <row r="17" spans="1:15">
      <c r="A17" s="187">
        <f t="shared" si="1"/>
        <v>43891</v>
      </c>
      <c r="B17" s="96">
        <f t="shared" si="4"/>
        <v>43891</v>
      </c>
      <c r="C17" s="85">
        <f>VLOOKUP($A17,'Purchases and Sales Data'!$A:$K,11,FALSE)</f>
        <v>3611</v>
      </c>
      <c r="E17" s="247" t="s">
        <v>191</v>
      </c>
      <c r="F17" s="248">
        <v>4.8701999999999996</v>
      </c>
      <c r="G17" s="248">
        <v>4.1845999999999997</v>
      </c>
      <c r="H17" s="258">
        <f t="shared" si="0"/>
        <v>43738</v>
      </c>
      <c r="I17" s="258"/>
      <c r="J17" s="230">
        <f t="shared" si="2"/>
        <v>17586.29</v>
      </c>
      <c r="K17" s="227">
        <f>SUMIF('Purchases and Sales Data'!$A$3:$A$146,'GCR Rate and Recovery'!$A17,'Purchases and Sales Data'!$H$3:$H$146)+SUMIF('Purchases and Sales Data'!$A$3:$A$146,'GCR Rate and Recovery'!$A17,'Purchases and Sales Data'!J17:J160)</f>
        <v>45610.35</v>
      </c>
      <c r="M17" s="230">
        <f>VLOOKUP($A17,'Purchases and Sales Data'!$A:$R,14,FALSE)</f>
        <v>7725.6</v>
      </c>
      <c r="N17" s="230">
        <f>VLOOKUP($A17,'Purchases and Sales Data'!$A:$R,15,FALSE)</f>
        <v>2990.3</v>
      </c>
      <c r="O17" s="252">
        <f t="shared" si="3"/>
        <v>10715.900000000001</v>
      </c>
    </row>
    <row r="18" spans="1:15">
      <c r="A18" s="187">
        <f t="shared" si="1"/>
        <v>43922</v>
      </c>
      <c r="B18" s="96">
        <f t="shared" si="4"/>
        <v>43922</v>
      </c>
      <c r="C18" s="85">
        <f>VLOOKUP($A18,'Purchases and Sales Data'!$A:$K,11,FALSE)</f>
        <v>1862</v>
      </c>
      <c r="E18" s="247" t="s">
        <v>192</v>
      </c>
      <c r="F18" s="248">
        <v>3.4218999999999999</v>
      </c>
      <c r="G18" s="248">
        <v>3.2536</v>
      </c>
      <c r="H18" s="258">
        <f t="shared" si="0"/>
        <v>43830</v>
      </c>
      <c r="I18" s="258"/>
      <c r="J18" s="230">
        <f t="shared" si="2"/>
        <v>6371.58</v>
      </c>
      <c r="K18" s="227">
        <f>SUMIF('Purchases and Sales Data'!$A$3:$A$146,'GCR Rate and Recovery'!$A18,'Purchases and Sales Data'!$H$3:$H$146)+SUMIF('Purchases and Sales Data'!$A$3:$A$146,'GCR Rate and Recovery'!$A18,'Purchases and Sales Data'!J18:J161)</f>
        <v>34665.800000000003</v>
      </c>
      <c r="M18" s="230">
        <f>VLOOKUP($A18,'Purchases and Sales Data'!$A:$R,14,FALSE)</f>
        <v>7187.8</v>
      </c>
      <c r="N18" s="230">
        <f>VLOOKUP($A18,'Purchases and Sales Data'!$A:$R,15,FALSE)</f>
        <v>1970.72</v>
      </c>
      <c r="O18" s="252">
        <f t="shared" si="3"/>
        <v>9158.52</v>
      </c>
    </row>
    <row r="19" spans="1:15">
      <c r="A19" s="187">
        <f t="shared" si="1"/>
        <v>43952</v>
      </c>
      <c r="B19" s="96">
        <f t="shared" si="4"/>
        <v>43952</v>
      </c>
      <c r="C19" s="85">
        <f>VLOOKUP($A19,'Purchases and Sales Data'!$A:$K,11,FALSE)</f>
        <v>2206</v>
      </c>
      <c r="E19" s="247" t="s">
        <v>192</v>
      </c>
      <c r="F19" s="248">
        <v>3.4218999999999999</v>
      </c>
      <c r="G19" s="248">
        <v>3.2536</v>
      </c>
      <c r="H19" s="258">
        <f t="shared" si="0"/>
        <v>43830</v>
      </c>
      <c r="I19" s="258"/>
      <c r="J19" s="230">
        <f t="shared" si="2"/>
        <v>7548.71</v>
      </c>
      <c r="K19" s="227">
        <f>SUMIF('Purchases and Sales Data'!$A$3:$A$146,'GCR Rate and Recovery'!$A19,'Purchases and Sales Data'!$H$3:$H$146)+SUMIF('Purchases and Sales Data'!$A$3:$A$146,'GCR Rate and Recovery'!$A19,'Purchases and Sales Data'!J19:J162)</f>
        <v>14668.84</v>
      </c>
      <c r="M19" s="230">
        <f>VLOOKUP($A19,'Purchases and Sales Data'!$A:$R,14,FALSE)</f>
        <v>7456.7</v>
      </c>
      <c r="N19" s="230">
        <f>VLOOKUP($A19,'Purchases and Sales Data'!$A:$R,15,FALSE)</f>
        <v>1742.86</v>
      </c>
      <c r="O19" s="252">
        <f t="shared" si="3"/>
        <v>9199.56</v>
      </c>
    </row>
    <row r="20" spans="1:15">
      <c r="A20" s="187">
        <f t="shared" si="1"/>
        <v>43983</v>
      </c>
      <c r="B20" s="96">
        <f t="shared" si="4"/>
        <v>43983</v>
      </c>
      <c r="C20" s="85">
        <f>VLOOKUP($A20,'Purchases and Sales Data'!$A:$K,11,FALSE)</f>
        <v>2729</v>
      </c>
      <c r="E20" s="247" t="s">
        <v>192</v>
      </c>
      <c r="F20" s="248">
        <v>3.4218999999999999</v>
      </c>
      <c r="G20" s="248">
        <v>3.2536</v>
      </c>
      <c r="H20" s="258">
        <f t="shared" si="0"/>
        <v>43830</v>
      </c>
      <c r="I20" s="258"/>
      <c r="J20" s="230">
        <f t="shared" si="2"/>
        <v>9338.3700000000008</v>
      </c>
      <c r="K20" s="227">
        <f>SUMIF('Purchases and Sales Data'!$A$3:$A$146,'GCR Rate and Recovery'!$A20,'Purchases and Sales Data'!$H$3:$H$146)+SUMIF('Purchases and Sales Data'!$A$3:$A$146,'GCR Rate and Recovery'!$A20,'Purchases and Sales Data'!J20:J163)</f>
        <v>3952.4300000000003</v>
      </c>
      <c r="M20" s="230">
        <f>VLOOKUP($A20,'Purchases and Sales Data'!$A:$R,14,FALSE)</f>
        <v>9101.7000000000007</v>
      </c>
      <c r="N20" s="230">
        <f>VLOOKUP($A20,'Purchases and Sales Data'!$A:$R,15,FALSE)</f>
        <v>2738.15</v>
      </c>
      <c r="O20" s="252">
        <f t="shared" si="3"/>
        <v>11839.85</v>
      </c>
    </row>
    <row r="21" spans="1:15">
      <c r="A21" s="187">
        <f t="shared" si="1"/>
        <v>44013</v>
      </c>
      <c r="B21" s="96">
        <f t="shared" si="4"/>
        <v>44013</v>
      </c>
      <c r="C21" s="85">
        <f>VLOOKUP($A21,'Purchases and Sales Data'!$A:$K,11,FALSE)</f>
        <v>507</v>
      </c>
      <c r="E21" s="247" t="s">
        <v>193</v>
      </c>
      <c r="F21" s="248">
        <v>3.1328999999999998</v>
      </c>
      <c r="G21" s="248">
        <v>3.7262</v>
      </c>
      <c r="H21" s="258">
        <f t="shared" si="0"/>
        <v>43920</v>
      </c>
      <c r="I21" s="258"/>
      <c r="J21" s="230">
        <f t="shared" si="2"/>
        <v>1588.38</v>
      </c>
      <c r="K21" s="227">
        <f>SUMIF('Purchases and Sales Data'!$A$3:$A$146,'GCR Rate and Recovery'!$A21,'Purchases and Sales Data'!$H$3:$H$146)+SUMIF('Purchases and Sales Data'!$A$3:$A$146,'GCR Rate and Recovery'!$A21,'Purchases and Sales Data'!J21:J164)</f>
        <v>3106.63</v>
      </c>
      <c r="M21" s="230">
        <f>VLOOKUP($A21,'Purchases and Sales Data'!$A:$R,14,FALSE)</f>
        <v>7523.93</v>
      </c>
      <c r="N21" s="230">
        <f>VLOOKUP($A21,'Purchases and Sales Data'!$A:$R,15,FALSE)</f>
        <v>1152.82</v>
      </c>
      <c r="O21" s="252">
        <f t="shared" si="3"/>
        <v>8676.75</v>
      </c>
    </row>
    <row r="22" spans="1:15">
      <c r="A22" s="187">
        <f t="shared" si="1"/>
        <v>44044</v>
      </c>
      <c r="B22" s="96">
        <f t="shared" si="4"/>
        <v>44044</v>
      </c>
      <c r="C22" s="85">
        <f>VLOOKUP($A22,'Purchases and Sales Data'!$A:$K,11,FALSE)</f>
        <v>465</v>
      </c>
      <c r="E22" s="247" t="s">
        <v>193</v>
      </c>
      <c r="F22" s="248">
        <v>3.1328999999999998</v>
      </c>
      <c r="G22" s="248">
        <v>3.7262</v>
      </c>
      <c r="H22" s="258">
        <f t="shared" si="0"/>
        <v>43920</v>
      </c>
      <c r="I22" s="258"/>
      <c r="J22" s="230">
        <f t="shared" si="2"/>
        <v>1456.8</v>
      </c>
      <c r="K22" s="227">
        <f>SUMIF('Purchases and Sales Data'!$A$3:$A$146,'GCR Rate and Recovery'!$A22,'Purchases and Sales Data'!$H$3:$H$146)+SUMIF('Purchases and Sales Data'!$A$3:$A$146,'GCR Rate and Recovery'!$A22,'Purchases and Sales Data'!J22:J165)</f>
        <v>2853.52</v>
      </c>
      <c r="M22" s="230">
        <f>VLOOKUP($A22,'Purchases and Sales Data'!$A:$R,14,FALSE)</f>
        <v>10641.88</v>
      </c>
      <c r="N22" s="230">
        <f>VLOOKUP($A22,'Purchases and Sales Data'!$A:$R,15,FALSE)</f>
        <v>1565.43</v>
      </c>
      <c r="O22" s="252">
        <f t="shared" si="3"/>
        <v>12207.31</v>
      </c>
    </row>
    <row r="23" spans="1:15">
      <c r="A23" s="187">
        <f t="shared" si="1"/>
        <v>44075</v>
      </c>
      <c r="B23" s="96">
        <f t="shared" si="4"/>
        <v>44075</v>
      </c>
      <c r="C23" s="85">
        <f>VLOOKUP($A23,'Purchases and Sales Data'!$A:$K,11,FALSE)</f>
        <v>580</v>
      </c>
      <c r="E23" s="247" t="s">
        <v>193</v>
      </c>
      <c r="F23" s="248">
        <v>3.1328999999999998</v>
      </c>
      <c r="G23" s="248">
        <v>3.7262</v>
      </c>
      <c r="H23" s="258">
        <f t="shared" si="0"/>
        <v>43920</v>
      </c>
      <c r="I23" s="258"/>
      <c r="J23" s="230">
        <f t="shared" si="2"/>
        <v>1817.08</v>
      </c>
      <c r="K23" s="227">
        <f>SUMIF('Purchases and Sales Data'!$A$3:$A$146,'GCR Rate and Recovery'!$A23,'Purchases and Sales Data'!$H$3:$H$146)+SUMIF('Purchases and Sales Data'!$A$3:$A$146,'GCR Rate and Recovery'!$A23,'Purchases and Sales Data'!J23:J166)</f>
        <v>13829.22</v>
      </c>
      <c r="M23" s="230">
        <f>VLOOKUP($A23,'Purchases and Sales Data'!$A:$R,14,FALSE)</f>
        <v>6918.9</v>
      </c>
      <c r="N23" s="230">
        <f>VLOOKUP($A23,'Purchases and Sales Data'!$A:$R,15,FALSE)</f>
        <v>1834.74</v>
      </c>
      <c r="O23" s="252">
        <f t="shared" si="3"/>
        <v>8753.64</v>
      </c>
    </row>
    <row r="24" spans="1:15">
      <c r="A24" s="187">
        <f t="shared" si="1"/>
        <v>44105</v>
      </c>
      <c r="B24" s="96">
        <f t="shared" si="4"/>
        <v>44105</v>
      </c>
      <c r="C24" s="85">
        <f>VLOOKUP($A24,'Purchases and Sales Data'!$A:$K,11,FALSE)</f>
        <v>884</v>
      </c>
      <c r="E24" s="247" t="s">
        <v>194</v>
      </c>
      <c r="F24" s="248">
        <v>2.5158999999999998</v>
      </c>
      <c r="G24" s="248">
        <v>2.8809999999999998</v>
      </c>
      <c r="H24" s="258">
        <f t="shared" si="0"/>
        <v>44012</v>
      </c>
      <c r="I24" s="258"/>
      <c r="J24" s="230">
        <f t="shared" si="2"/>
        <v>2224.06</v>
      </c>
      <c r="K24" s="227">
        <f>SUMIF('Purchases and Sales Data'!$A$3:$A$146,'GCR Rate and Recovery'!$A24,'Purchases and Sales Data'!$H$3:$H$146)+SUMIF('Purchases and Sales Data'!$A$3:$A$146,'GCR Rate and Recovery'!$A24,'Purchases and Sales Data'!J24:J167)</f>
        <v>21510.22</v>
      </c>
      <c r="M24" s="230">
        <f>VLOOKUP($A24,'Purchases and Sales Data'!$A:$R,14,FALSE)</f>
        <v>7053.35</v>
      </c>
      <c r="N24" s="230">
        <f>VLOOKUP($A24,'Purchases and Sales Data'!$A:$R,15,FALSE)</f>
        <v>1843.32</v>
      </c>
      <c r="O24" s="252">
        <f t="shared" si="3"/>
        <v>8896.67</v>
      </c>
    </row>
    <row r="25" spans="1:15">
      <c r="A25" s="187">
        <f t="shared" si="1"/>
        <v>44136</v>
      </c>
      <c r="B25" s="96">
        <f t="shared" si="4"/>
        <v>44136</v>
      </c>
      <c r="C25" s="85">
        <f>VLOOKUP($A25,'Purchases and Sales Data'!$A:$K,11,FALSE)</f>
        <v>2115</v>
      </c>
      <c r="E25" s="247" t="s">
        <v>194</v>
      </c>
      <c r="F25" s="248">
        <v>2.5158999999999998</v>
      </c>
      <c r="G25" s="248">
        <v>2.8809999999999998</v>
      </c>
      <c r="H25" s="258">
        <f t="shared" si="0"/>
        <v>44012</v>
      </c>
      <c r="I25" s="258"/>
      <c r="J25" s="230">
        <f t="shared" si="2"/>
        <v>5321.13</v>
      </c>
      <c r="K25" s="227">
        <f>SUMIF('Purchases and Sales Data'!$A$3:$A$146,'GCR Rate and Recovery'!$A25,'Purchases and Sales Data'!$H$3:$H$146)+SUMIF('Purchases and Sales Data'!$A$3:$A$146,'GCR Rate and Recovery'!$A25,'Purchases and Sales Data'!J25:J168)</f>
        <v>16807.349999999999</v>
      </c>
      <c r="M25" s="230">
        <f>VLOOKUP($A25,'Purchases and Sales Data'!$A:$R,14,FALSE)</f>
        <v>6237.33</v>
      </c>
      <c r="N25" s="230">
        <f>VLOOKUP($A25,'Purchases and Sales Data'!$A:$R,15,FALSE)</f>
        <v>2981.56</v>
      </c>
      <c r="O25" s="252">
        <f t="shared" si="3"/>
        <v>9218.89</v>
      </c>
    </row>
    <row r="26" spans="1:15">
      <c r="A26" s="187">
        <f t="shared" si="1"/>
        <v>44166</v>
      </c>
      <c r="B26" s="96">
        <f t="shared" si="4"/>
        <v>44166</v>
      </c>
      <c r="C26" s="85">
        <f>VLOOKUP($A26,'Purchases and Sales Data'!$A:$K,11,FALSE)</f>
        <v>4065</v>
      </c>
      <c r="E26" s="247" t="s">
        <v>194</v>
      </c>
      <c r="F26" s="248">
        <v>2.5158999999999998</v>
      </c>
      <c r="G26" s="248">
        <v>2.8809999999999998</v>
      </c>
      <c r="H26" s="258">
        <f t="shared" si="0"/>
        <v>44012</v>
      </c>
      <c r="I26" s="258"/>
      <c r="J26" s="230">
        <f t="shared" si="2"/>
        <v>10227.129999999999</v>
      </c>
      <c r="K26" s="227">
        <f>SUMIF('Purchases and Sales Data'!$A$3:$A$146,'GCR Rate and Recovery'!$A26,'Purchases and Sales Data'!$H$3:$H$146)+SUMIF('Purchases and Sales Data'!$A$3:$A$146,'GCR Rate and Recovery'!$A26,'Purchases and Sales Data'!J26:J169)</f>
        <v>30889.219999999998</v>
      </c>
      <c r="M26" s="230">
        <f>VLOOKUP($A26,'Purchases and Sales Data'!$A:$R,14,FALSE)</f>
        <v>12265.33</v>
      </c>
      <c r="N26" s="230">
        <f>VLOOKUP($A26,'Purchases and Sales Data'!$A:$R,15,FALSE)</f>
        <v>5685.76</v>
      </c>
      <c r="O26" s="252">
        <f t="shared" si="3"/>
        <v>17951.09</v>
      </c>
    </row>
    <row r="27" spans="1:15">
      <c r="A27" s="187">
        <f t="shared" si="1"/>
        <v>44197</v>
      </c>
      <c r="B27" s="96">
        <f t="shared" si="4"/>
        <v>44197</v>
      </c>
      <c r="C27" s="85">
        <f>VLOOKUP($A27,'Purchases and Sales Data'!$A:$K,11,FALSE)</f>
        <v>7601</v>
      </c>
      <c r="E27" s="247" t="s">
        <v>195</v>
      </c>
      <c r="F27" s="248">
        <v>3.1326999999999998</v>
      </c>
      <c r="G27" s="248">
        <v>2.9788000000000001</v>
      </c>
      <c r="H27" s="258">
        <f t="shared" si="0"/>
        <v>44104</v>
      </c>
      <c r="I27" s="258"/>
      <c r="J27" s="230">
        <f t="shared" si="2"/>
        <v>23811.65</v>
      </c>
      <c r="K27" s="227">
        <f>SUMIF('Purchases and Sales Data'!$A$3:$A$146,'GCR Rate and Recovery'!$A27,'Purchases and Sales Data'!$H$3:$H$146)+SUMIF('Purchases and Sales Data'!$A$3:$A$146,'GCR Rate and Recovery'!$A27,'Purchases and Sales Data'!J27:J170)</f>
        <v>46542.78</v>
      </c>
      <c r="M27" s="230">
        <f>VLOOKUP($A27,'Purchases and Sales Data'!$A:$R,14,FALSE)</f>
        <v>13512.88</v>
      </c>
      <c r="N27" s="230">
        <f>VLOOKUP($A27,'Purchases and Sales Data'!$A:$R,15,FALSE)</f>
        <v>6507.9</v>
      </c>
      <c r="O27" s="252">
        <f t="shared" si="3"/>
        <v>20020.78</v>
      </c>
    </row>
    <row r="28" spans="1:15">
      <c r="A28" s="187">
        <f t="shared" si="1"/>
        <v>44228</v>
      </c>
      <c r="B28" s="96">
        <f t="shared" si="4"/>
        <v>44228</v>
      </c>
      <c r="C28" s="85">
        <f>VLOOKUP($A28,'Purchases and Sales Data'!$A:$K,11,FALSE)</f>
        <v>7444</v>
      </c>
      <c r="E28" s="247" t="s">
        <v>195</v>
      </c>
      <c r="F28" s="248">
        <v>3.1326999999999998</v>
      </c>
      <c r="G28" s="248">
        <v>2.9788000000000001</v>
      </c>
      <c r="H28" s="258">
        <f t="shared" si="0"/>
        <v>44104</v>
      </c>
      <c r="I28" s="258"/>
      <c r="J28" s="230">
        <f t="shared" si="2"/>
        <v>23319.82</v>
      </c>
      <c r="K28" s="227">
        <f>SUMIF('Purchases and Sales Data'!$A$3:$A$146,'GCR Rate and Recovery'!$A28,'Purchases and Sales Data'!$H$3:$H$146)+SUMIF('Purchases and Sales Data'!$A$3:$A$146,'GCR Rate and Recovery'!$A28,'Purchases and Sales Data'!J28:J171)</f>
        <v>45578.78</v>
      </c>
      <c r="M28" s="230">
        <f>VLOOKUP($A28,'Purchases and Sales Data'!$A:$R,14,FALSE)</f>
        <v>24476.11</v>
      </c>
      <c r="N28" s="230">
        <f>VLOOKUP($A28,'Purchases and Sales Data'!$A:$R,15,FALSE)</f>
        <v>6721.33</v>
      </c>
      <c r="O28" s="252">
        <f t="shared" si="3"/>
        <v>31197.440000000002</v>
      </c>
    </row>
    <row r="29" spans="1:15">
      <c r="A29" s="187">
        <f t="shared" si="1"/>
        <v>44256</v>
      </c>
      <c r="B29" s="96">
        <f t="shared" si="4"/>
        <v>44256</v>
      </c>
      <c r="C29" s="85">
        <f>VLOOKUP($A29,'Purchases and Sales Data'!$A:$K,11,FALSE)</f>
        <v>3023</v>
      </c>
      <c r="E29" s="247" t="s">
        <v>195</v>
      </c>
      <c r="F29" s="248">
        <v>3.1326999999999998</v>
      </c>
      <c r="G29" s="248">
        <v>2.9788000000000001</v>
      </c>
      <c r="H29" s="258">
        <f t="shared" si="0"/>
        <v>44104</v>
      </c>
      <c r="I29" s="258"/>
      <c r="J29" s="230">
        <f t="shared" si="2"/>
        <v>9470.15</v>
      </c>
      <c r="K29" s="227">
        <f>SUMIF('Purchases and Sales Data'!$A$3:$A$146,'GCR Rate and Recovery'!$A29,'Purchases and Sales Data'!$H$3:$H$146)+SUMIF('Purchases and Sales Data'!$A$3:$A$146,'GCR Rate and Recovery'!$A29,'Purchases and Sales Data'!J29:J172)</f>
        <v>37096.869999999995</v>
      </c>
      <c r="M29" s="230">
        <f>VLOOKUP($A29,'Purchases and Sales Data'!$A:$R,14,FALSE)</f>
        <v>6135.14</v>
      </c>
      <c r="N29" s="230">
        <f>VLOOKUP($A29,'Purchases and Sales Data'!$A:$R,15,FALSE)</f>
        <v>3151.71</v>
      </c>
      <c r="O29" s="252">
        <f t="shared" si="3"/>
        <v>9286.85</v>
      </c>
    </row>
    <row r="30" spans="1:15">
      <c r="A30" s="187">
        <f t="shared" si="1"/>
        <v>44287</v>
      </c>
      <c r="B30" s="96">
        <f t="shared" si="4"/>
        <v>44287</v>
      </c>
      <c r="C30" s="85">
        <f>VLOOKUP($A30,'Purchases and Sales Data'!$A:$K,11,FALSE)</f>
        <v>5366</v>
      </c>
      <c r="E30" s="247" t="s">
        <v>196</v>
      </c>
      <c r="F30" s="248">
        <v>3.1145999999999998</v>
      </c>
      <c r="G30" s="248">
        <v>2.2907000000000002</v>
      </c>
      <c r="H30" s="258">
        <f t="shared" si="0"/>
        <v>44196</v>
      </c>
      <c r="I30" s="258"/>
      <c r="J30" s="230">
        <f t="shared" si="2"/>
        <v>16712.939999999999</v>
      </c>
      <c r="K30" s="227">
        <f>SUMIF('Purchases and Sales Data'!$A$3:$A$146,'GCR Rate and Recovery'!$A30,'Purchases and Sales Data'!$H$3:$H$146)+SUMIF('Purchases and Sales Data'!$A$3:$A$146,'GCR Rate and Recovery'!$A30,'Purchases and Sales Data'!J30:J173)</f>
        <v>17805.62</v>
      </c>
      <c r="M30" s="230">
        <f>VLOOKUP($A30,'Purchases and Sales Data'!$A:$R,14,FALSE)</f>
        <v>8915.58</v>
      </c>
      <c r="N30" s="230">
        <f>VLOOKUP($A30,'Purchases and Sales Data'!$A:$R,15,FALSE)</f>
        <v>5225.63</v>
      </c>
      <c r="O30" s="252">
        <f t="shared" si="3"/>
        <v>14141.21</v>
      </c>
    </row>
    <row r="31" spans="1:15">
      <c r="A31" s="187">
        <f t="shared" si="1"/>
        <v>44317</v>
      </c>
      <c r="B31" s="96">
        <f t="shared" si="4"/>
        <v>44317</v>
      </c>
      <c r="C31" s="85">
        <f>VLOOKUP($A31,'Purchases and Sales Data'!$A:$K,11,FALSE)</f>
        <v>4966</v>
      </c>
      <c r="E31" s="247" t="s">
        <v>196</v>
      </c>
      <c r="F31" s="248">
        <v>3.1145999999999998</v>
      </c>
      <c r="G31" s="248">
        <v>2.2907000000000002</v>
      </c>
      <c r="H31" s="258">
        <f t="shared" si="0"/>
        <v>44196</v>
      </c>
      <c r="I31" s="258"/>
      <c r="J31" s="230">
        <f t="shared" si="2"/>
        <v>15467.1</v>
      </c>
      <c r="K31" s="227">
        <f>SUMIF('Purchases and Sales Data'!$A$3:$A$146,'GCR Rate and Recovery'!$A31,'Purchases and Sales Data'!$H$3:$H$146)+SUMIF('Purchases and Sales Data'!$A$3:$A$146,'GCR Rate and Recovery'!$A31,'Purchases and Sales Data'!J31:J174)</f>
        <v>14337.260000000002</v>
      </c>
      <c r="M31" s="230">
        <f>VLOOKUP($A31,'Purchases and Sales Data'!$A:$R,14,FALSE)</f>
        <v>13774.7</v>
      </c>
      <c r="N31" s="230">
        <f>VLOOKUP($A31,'Purchases and Sales Data'!$A:$R,15,FALSE)</f>
        <v>3715.48</v>
      </c>
      <c r="O31" s="252">
        <f t="shared" si="3"/>
        <v>17490.18</v>
      </c>
    </row>
    <row r="32" spans="1:15">
      <c r="A32" s="187">
        <f t="shared" si="1"/>
        <v>44348</v>
      </c>
      <c r="B32" s="96">
        <f t="shared" si="4"/>
        <v>44348</v>
      </c>
      <c r="C32" s="85">
        <f>VLOOKUP($A32,'Purchases and Sales Data'!$A:$K,11,FALSE)</f>
        <v>479</v>
      </c>
      <c r="E32" s="247" t="s">
        <v>196</v>
      </c>
      <c r="F32" s="248">
        <v>3.1145999999999998</v>
      </c>
      <c r="G32" s="248">
        <v>2.2907000000000002</v>
      </c>
      <c r="H32" s="258">
        <f t="shared" si="0"/>
        <v>44196</v>
      </c>
      <c r="I32" s="258"/>
      <c r="J32" s="230">
        <f t="shared" si="2"/>
        <v>1491.89</v>
      </c>
      <c r="K32" s="227">
        <f>SUMIF('Purchases and Sales Data'!$A$3:$A$146,'GCR Rate and Recovery'!$A32,'Purchases and Sales Data'!$H$3:$H$146)+SUMIF('Purchases and Sales Data'!$A$3:$A$146,'GCR Rate and Recovery'!$A32,'Purchases and Sales Data'!J32:J175)</f>
        <v>3751.65</v>
      </c>
      <c r="M32" s="230">
        <f>VLOOKUP($A32,'Purchases and Sales Data'!$A:$R,14,FALSE)</f>
        <v>9603.92</v>
      </c>
      <c r="N32" s="230">
        <f>VLOOKUP($A32,'Purchases and Sales Data'!$A:$R,15,FALSE)</f>
        <v>592.54999999999995</v>
      </c>
      <c r="O32" s="252">
        <f t="shared" si="3"/>
        <v>10196.469999999999</v>
      </c>
    </row>
    <row r="33" spans="1:15">
      <c r="A33" s="187">
        <f t="shared" si="1"/>
        <v>44378</v>
      </c>
      <c r="B33" s="96">
        <f t="shared" si="4"/>
        <v>44378</v>
      </c>
      <c r="C33" s="85">
        <f>VLOOKUP($A33,'Purchases and Sales Data'!$A:$K,11,FALSE)</f>
        <v>3196</v>
      </c>
      <c r="E33" s="247" t="s">
        <v>197</v>
      </c>
      <c r="F33" s="248">
        <v>5.9436</v>
      </c>
      <c r="G33" s="248">
        <v>3.9984000000000002</v>
      </c>
      <c r="H33" s="258">
        <f t="shared" si="0"/>
        <v>44285</v>
      </c>
      <c r="I33" s="258"/>
      <c r="J33" s="230">
        <f t="shared" si="2"/>
        <v>18995.75</v>
      </c>
      <c r="K33" s="227">
        <f>SUMIF('Purchases and Sales Data'!$A$3:$A$146,'GCR Rate and Recovery'!$A33,'Purchases and Sales Data'!$H$3:$H$146)+SUMIF('Purchases and Sales Data'!$A$3:$A$146,'GCR Rate and Recovery'!$A33,'Purchases and Sales Data'!J33:J176)</f>
        <v>5904.71</v>
      </c>
      <c r="M33" s="230">
        <f>VLOOKUP($A33,'Purchases and Sales Data'!$A:$R,14,FALSE)</f>
        <v>11598.61</v>
      </c>
      <c r="N33" s="230">
        <f>VLOOKUP($A33,'Purchases and Sales Data'!$A:$R,15,FALSE)</f>
        <v>2877.1</v>
      </c>
      <c r="O33" s="252">
        <f t="shared" si="3"/>
        <v>14475.710000000001</v>
      </c>
    </row>
    <row r="34" spans="1:15">
      <c r="A34" s="187">
        <f t="shared" si="1"/>
        <v>44409</v>
      </c>
      <c r="B34" s="96">
        <f t="shared" si="4"/>
        <v>44409</v>
      </c>
      <c r="C34" s="85">
        <f>VLOOKUP($A34,'Purchases and Sales Data'!$A:$K,11,FALSE)</f>
        <v>478</v>
      </c>
      <c r="E34" s="247" t="s">
        <v>197</v>
      </c>
      <c r="F34" s="248">
        <v>5.9436</v>
      </c>
      <c r="G34" s="248">
        <v>3.9984000000000002</v>
      </c>
      <c r="H34" s="258">
        <f t="shared" si="0"/>
        <v>44285</v>
      </c>
      <c r="I34" s="258"/>
      <c r="J34" s="230">
        <f t="shared" si="2"/>
        <v>2841.04</v>
      </c>
      <c r="K34" s="227">
        <f>SUMIF('Purchases and Sales Data'!$A$3:$A$146,'GCR Rate and Recovery'!$A34,'Purchases and Sales Data'!$H$3:$H$146)+SUMIF('Purchases and Sales Data'!$A$3:$A$146,'GCR Rate and Recovery'!$A34,'Purchases and Sales Data'!J34:J177)</f>
        <v>4273.95</v>
      </c>
      <c r="M34" s="230">
        <f>VLOOKUP($A34,'Purchases and Sales Data'!$A:$R,14,FALSE)</f>
        <v>10332.94</v>
      </c>
      <c r="N34" s="230">
        <f>VLOOKUP($A34,'Purchases and Sales Data'!$A:$R,15,FALSE)</f>
        <v>72.069999999999993</v>
      </c>
      <c r="O34" s="252">
        <f t="shared" si="3"/>
        <v>10405.01</v>
      </c>
    </row>
    <row r="35" spans="1:15">
      <c r="A35" s="187">
        <f t="shared" si="1"/>
        <v>44440</v>
      </c>
      <c r="B35" s="96">
        <f t="shared" si="4"/>
        <v>44440</v>
      </c>
      <c r="C35" s="85">
        <f>VLOOKUP($A35,'Purchases and Sales Data'!$A:$K,11,FALSE)</f>
        <v>1460</v>
      </c>
      <c r="E35" s="247" t="s">
        <v>197</v>
      </c>
      <c r="F35" s="248">
        <v>5.9436</v>
      </c>
      <c r="G35" s="248">
        <v>3.9984000000000002</v>
      </c>
      <c r="H35" s="258">
        <f t="shared" ref="H35:H66" si="5">IF(E35="","",IF(E35=E34,H34,EDATE(EOMONTH(B35,-1),-3)))</f>
        <v>44285</v>
      </c>
      <c r="I35" s="258"/>
      <c r="J35" s="230">
        <f t="shared" ref="J35:J66" si="6">ROUND(C35*F35,2)</f>
        <v>8677.66</v>
      </c>
      <c r="K35" s="227">
        <f>SUMIF('Purchases and Sales Data'!$A$3:$A$146,'GCR Rate and Recovery'!$A35,'Purchases and Sales Data'!$H$3:$H$146)+SUMIF('Purchases and Sales Data'!$A$3:$A$146,'GCR Rate and Recovery'!$A35,'Purchases and Sales Data'!J35:J178)</f>
        <v>11589</v>
      </c>
      <c r="M35" s="230">
        <f>VLOOKUP($A35,'Purchases and Sales Data'!$A:$R,14,FALSE)</f>
        <v>5363.4</v>
      </c>
      <c r="N35" s="230">
        <f>VLOOKUP($A35,'Purchases and Sales Data'!$A:$R,15,FALSE)</f>
        <v>1292.25</v>
      </c>
      <c r="O35" s="252">
        <f t="shared" si="3"/>
        <v>6655.65</v>
      </c>
    </row>
    <row r="36" spans="1:15">
      <c r="A36" s="187">
        <f t="shared" si="1"/>
        <v>44470</v>
      </c>
      <c r="B36" s="96">
        <f t="shared" si="4"/>
        <v>44470</v>
      </c>
      <c r="C36" s="85">
        <f>VLOOKUP($A36,'Purchases and Sales Data'!$A:$K,11,FALSE)</f>
        <v>1600</v>
      </c>
      <c r="E36" s="247" t="s">
        <v>198</v>
      </c>
      <c r="F36" s="248">
        <v>5.8308999999999997</v>
      </c>
      <c r="G36" s="248">
        <v>3.758</v>
      </c>
      <c r="H36" s="258">
        <f t="shared" si="5"/>
        <v>44377</v>
      </c>
      <c r="I36" s="258"/>
      <c r="J36" s="230">
        <f t="shared" si="6"/>
        <v>9329.44</v>
      </c>
      <c r="K36" s="227">
        <f>SUMIF('Purchases and Sales Data'!$A$3:$A$146,'GCR Rate and Recovery'!$A36,'Purchases and Sales Data'!$H$3:$H$146)+SUMIF('Purchases and Sales Data'!$A$3:$A$146,'GCR Rate and Recovery'!$A36,'Purchases and Sales Data'!J36:J179)</f>
        <v>5594.29</v>
      </c>
      <c r="M36" s="230">
        <f>VLOOKUP($A36,'Purchases and Sales Data'!$A:$R,14,FALSE)</f>
        <v>18612.400000000001</v>
      </c>
      <c r="N36" s="230">
        <f>VLOOKUP($A36,'Purchases and Sales Data'!$A:$R,15,FALSE)</f>
        <v>1003.24</v>
      </c>
      <c r="O36" s="252">
        <f t="shared" si="3"/>
        <v>19615.640000000003</v>
      </c>
    </row>
    <row r="37" spans="1:15">
      <c r="A37" s="187">
        <f t="shared" si="1"/>
        <v>44501</v>
      </c>
      <c r="B37" s="96">
        <f t="shared" si="4"/>
        <v>44501</v>
      </c>
      <c r="C37" s="85">
        <f>VLOOKUP($A37,'Purchases and Sales Data'!$A:$K,11,FALSE)</f>
        <v>3263</v>
      </c>
      <c r="E37" s="247" t="s">
        <v>198</v>
      </c>
      <c r="F37" s="248">
        <v>5.8308999999999997</v>
      </c>
      <c r="G37" s="248">
        <v>3.758</v>
      </c>
      <c r="H37" s="258">
        <f t="shared" si="5"/>
        <v>44377</v>
      </c>
      <c r="I37" s="258"/>
      <c r="J37" s="230">
        <f t="shared" si="6"/>
        <v>19026.23</v>
      </c>
      <c r="K37" s="227">
        <f>SUMIF('Purchases and Sales Data'!$A$3:$A$146,'GCR Rate and Recovery'!$A37,'Purchases and Sales Data'!$H$3:$H$146)+SUMIF('Purchases and Sales Data'!$A$3:$A$146,'GCR Rate and Recovery'!$A37,'Purchases and Sales Data'!J37:J180)</f>
        <v>42529.72</v>
      </c>
      <c r="M37" s="230">
        <f>VLOOKUP($A37,'Purchases and Sales Data'!$A:$R,14,FALSE)</f>
        <v>13712</v>
      </c>
      <c r="N37" s="230">
        <f>VLOOKUP($A37,'Purchases and Sales Data'!$A:$R,15,FALSE)</f>
        <v>3937.45</v>
      </c>
      <c r="O37" s="252">
        <f t="shared" si="3"/>
        <v>17649.45</v>
      </c>
    </row>
    <row r="38" spans="1:15">
      <c r="A38" s="187">
        <f t="shared" si="1"/>
        <v>44531</v>
      </c>
      <c r="B38" s="96">
        <f t="shared" si="4"/>
        <v>44531</v>
      </c>
      <c r="C38" s="85">
        <f>VLOOKUP($A38,'Purchases and Sales Data'!$A:$K,11,FALSE)</f>
        <v>3786</v>
      </c>
      <c r="E38" s="247" t="s">
        <v>198</v>
      </c>
      <c r="F38" s="248">
        <v>5.8308999999999997</v>
      </c>
      <c r="G38" s="248">
        <v>3.758</v>
      </c>
      <c r="H38" s="258">
        <f t="shared" si="5"/>
        <v>44377</v>
      </c>
      <c r="I38" s="258"/>
      <c r="J38" s="230">
        <f t="shared" si="6"/>
        <v>22075.79</v>
      </c>
      <c r="K38" s="227">
        <f>SUMIF('Purchases and Sales Data'!$A$3:$A$146,'GCR Rate and Recovery'!$A38,'Purchases and Sales Data'!$H$3:$H$146)+SUMIF('Purchases and Sales Data'!$A$3:$A$146,'GCR Rate and Recovery'!$A38,'Purchases and Sales Data'!J38:J181)</f>
        <v>33427.479999999996</v>
      </c>
      <c r="M38" s="230">
        <f>VLOOKUP($A38,'Purchases and Sales Data'!$A:$R,14,FALSE)</f>
        <v>15492.8</v>
      </c>
      <c r="N38" s="230">
        <f>VLOOKUP($A38,'Purchases and Sales Data'!$A:$R,15,FALSE)</f>
        <v>3633.91</v>
      </c>
      <c r="O38" s="252">
        <f t="shared" si="3"/>
        <v>19126.71</v>
      </c>
    </row>
    <row r="39" spans="1:15">
      <c r="A39" s="187">
        <f t="shared" si="1"/>
        <v>44562</v>
      </c>
      <c r="B39" s="96">
        <f t="shared" si="4"/>
        <v>44562</v>
      </c>
      <c r="C39" s="85">
        <f>VLOOKUP($A39,'Purchases and Sales Data'!$A:$K,11,FALSE)</f>
        <v>6900</v>
      </c>
      <c r="E39" s="247" t="s">
        <v>199</v>
      </c>
      <c r="F39" s="248">
        <v>6.0491000000000001</v>
      </c>
      <c r="G39" s="248">
        <v>2.6107</v>
      </c>
      <c r="H39" s="258">
        <f t="shared" si="5"/>
        <v>44469</v>
      </c>
      <c r="I39" s="258"/>
      <c r="J39" s="230">
        <f t="shared" si="6"/>
        <v>41738.79</v>
      </c>
      <c r="K39" s="227">
        <f>SUMIF('Purchases and Sales Data'!$A$3:$A$146,'GCR Rate and Recovery'!$A39,'Purchases and Sales Data'!$H$3:$H$146)+SUMIF('Purchases and Sales Data'!$A$3:$A$146,'GCR Rate and Recovery'!$A39,'Purchases and Sales Data'!J39:J182)</f>
        <v>62409.590000000004</v>
      </c>
      <c r="M39" s="230">
        <f>VLOOKUP($A39,'Purchases and Sales Data'!$A:$R,14,FALSE)</f>
        <v>11213.46</v>
      </c>
      <c r="N39" s="230">
        <f>VLOOKUP($A39,'Purchases and Sales Data'!$A:$R,15,FALSE)</f>
        <v>7721.77</v>
      </c>
      <c r="O39" s="252">
        <f t="shared" si="3"/>
        <v>18935.23</v>
      </c>
    </row>
    <row r="40" spans="1:15">
      <c r="A40" s="187">
        <f t="shared" si="1"/>
        <v>44593</v>
      </c>
      <c r="B40" s="96">
        <f t="shared" si="4"/>
        <v>44593</v>
      </c>
      <c r="C40" s="85">
        <f>VLOOKUP($A40,'Purchases and Sales Data'!$A:$K,11,FALSE)</f>
        <v>7136</v>
      </c>
      <c r="E40" s="247" t="s">
        <v>199</v>
      </c>
      <c r="F40" s="248">
        <v>6.0491000000000001</v>
      </c>
      <c r="G40" s="248">
        <v>2.6107</v>
      </c>
      <c r="H40" s="258">
        <f t="shared" si="5"/>
        <v>44469</v>
      </c>
      <c r="I40" s="258"/>
      <c r="J40" s="230">
        <f t="shared" si="6"/>
        <v>43166.38</v>
      </c>
      <c r="K40" s="227">
        <f>SUMIF('Purchases and Sales Data'!$A$3:$A$146,'GCR Rate and Recovery'!$A40,'Purchases and Sales Data'!$H$3:$H$146)+SUMIF('Purchases and Sales Data'!$A$3:$A$146,'GCR Rate and Recovery'!$A40,'Purchases and Sales Data'!J40:J183)</f>
        <v>64533.89</v>
      </c>
      <c r="M40" s="230">
        <f>VLOOKUP($A40,'Purchases and Sales Data'!$A:$R,14,FALSE)</f>
        <v>7489.9</v>
      </c>
      <c r="N40" s="230">
        <f>VLOOKUP($A40,'Purchases and Sales Data'!$A:$R,15,FALSE)</f>
        <v>5366.7</v>
      </c>
      <c r="O40" s="252">
        <f t="shared" si="3"/>
        <v>12856.599999999999</v>
      </c>
    </row>
    <row r="41" spans="1:15">
      <c r="A41" s="187">
        <f t="shared" si="1"/>
        <v>44621</v>
      </c>
      <c r="B41" s="96">
        <f t="shared" si="4"/>
        <v>44621</v>
      </c>
      <c r="C41" s="85">
        <f>VLOOKUP($A41,'Purchases and Sales Data'!$A:$K,11,FALSE)</f>
        <v>3735</v>
      </c>
      <c r="E41" s="247" t="s">
        <v>199</v>
      </c>
      <c r="F41" s="248">
        <v>6.0491000000000001</v>
      </c>
      <c r="G41" s="248">
        <v>2.6107</v>
      </c>
      <c r="H41" s="258">
        <f t="shared" si="5"/>
        <v>44469</v>
      </c>
      <c r="I41" s="258"/>
      <c r="J41" s="230">
        <f t="shared" si="6"/>
        <v>22593.39</v>
      </c>
      <c r="K41" s="227">
        <f>SUMIF('Purchases and Sales Data'!$A$3:$A$146,'GCR Rate and Recovery'!$A41,'Purchases and Sales Data'!$H$3:$H$146)+SUMIF('Purchases and Sales Data'!$A$3:$A$146,'GCR Rate and Recovery'!$A41,'Purchases and Sales Data'!J41:J184)</f>
        <v>33813.42</v>
      </c>
      <c r="M41" s="230">
        <f>VLOOKUP($A41,'Purchases and Sales Data'!$A:$R,14,FALSE)</f>
        <v>5610</v>
      </c>
      <c r="N41" s="230">
        <f>VLOOKUP($A41,'Purchases and Sales Data'!$A:$R,15,FALSE)</f>
        <v>3282.69</v>
      </c>
      <c r="O41" s="252">
        <f t="shared" si="3"/>
        <v>8892.69</v>
      </c>
    </row>
    <row r="42" spans="1:15">
      <c r="A42" s="187">
        <f t="shared" si="1"/>
        <v>44652</v>
      </c>
      <c r="B42" s="96">
        <f t="shared" si="4"/>
        <v>44652</v>
      </c>
      <c r="C42" s="85">
        <f>VLOOKUP($A42,'Purchases and Sales Data'!$A:$K,11,FALSE)</f>
        <v>2150</v>
      </c>
      <c r="E42" s="247" t="s">
        <v>200</v>
      </c>
      <c r="F42" s="248">
        <v>10.195600000000001</v>
      </c>
      <c r="G42" s="248">
        <v>4.5182000000000002</v>
      </c>
      <c r="H42" s="258">
        <f t="shared" si="5"/>
        <v>44561</v>
      </c>
      <c r="I42" s="258"/>
      <c r="J42" s="230">
        <f t="shared" si="6"/>
        <v>21920.54</v>
      </c>
      <c r="K42" s="227">
        <f>SUMIF('Purchases and Sales Data'!$A$3:$A$146,'GCR Rate and Recovery'!$A42,'Purchases and Sales Data'!$H$3:$H$146)+SUMIF('Purchases and Sales Data'!$A$3:$A$146,'GCR Rate and Recovery'!$A42,'Purchases and Sales Data'!J42:J185)</f>
        <v>34344.909999999996</v>
      </c>
      <c r="M42" s="230">
        <f>VLOOKUP($A42,'Purchases and Sales Data'!$A:$R,14,FALSE)</f>
        <v>5428.32</v>
      </c>
      <c r="N42" s="230">
        <f>VLOOKUP($A42,'Purchases and Sales Data'!$A:$R,15,FALSE)</f>
        <v>1891.26</v>
      </c>
      <c r="O42" s="252">
        <f t="shared" si="3"/>
        <v>7319.58</v>
      </c>
    </row>
    <row r="43" spans="1:15">
      <c r="A43" s="187">
        <f t="shared" si="1"/>
        <v>44682</v>
      </c>
      <c r="B43" s="96">
        <f t="shared" si="4"/>
        <v>44682</v>
      </c>
      <c r="C43" s="85">
        <f>VLOOKUP($A43,'Purchases and Sales Data'!$A:$K,11,FALSE)</f>
        <v>1685</v>
      </c>
      <c r="E43" s="247" t="s">
        <v>200</v>
      </c>
      <c r="F43" s="248">
        <v>10.195600000000001</v>
      </c>
      <c r="G43" s="248">
        <v>4.5182000000000002</v>
      </c>
      <c r="H43" s="258">
        <f t="shared" si="5"/>
        <v>44561</v>
      </c>
      <c r="I43" s="258"/>
      <c r="J43" s="230">
        <f t="shared" si="6"/>
        <v>17179.59</v>
      </c>
      <c r="K43" s="227">
        <f>SUMIF('Purchases and Sales Data'!$A$3:$A$146,'GCR Rate and Recovery'!$A43,'Purchases and Sales Data'!$H$3:$H$146)+SUMIF('Purchases and Sales Data'!$A$3:$A$146,'GCR Rate and Recovery'!$A43,'Purchases and Sales Data'!J43:J186)</f>
        <v>16689.96</v>
      </c>
      <c r="M43" s="230">
        <f>VLOOKUP($A43,'Purchases and Sales Data'!$A:$R,14,FALSE)</f>
        <v>5532.5</v>
      </c>
      <c r="N43" s="230">
        <f>VLOOKUP($A43,'Purchases and Sales Data'!$A:$R,15,FALSE)</f>
        <v>1246.44</v>
      </c>
      <c r="O43" s="252">
        <f t="shared" si="3"/>
        <v>6778.9400000000005</v>
      </c>
    </row>
    <row r="44" spans="1:15">
      <c r="A44" s="187">
        <f t="shared" si="1"/>
        <v>44713</v>
      </c>
      <c r="B44" s="96">
        <f t="shared" si="4"/>
        <v>44713</v>
      </c>
      <c r="C44" s="85">
        <f>VLOOKUP($A44,'Purchases and Sales Data'!$A:$K,11,FALSE)</f>
        <v>3535</v>
      </c>
      <c r="E44" s="247" t="s">
        <v>200</v>
      </c>
      <c r="F44" s="248">
        <v>10.195600000000001</v>
      </c>
      <c r="G44" s="248">
        <v>4.5182000000000002</v>
      </c>
      <c r="H44" s="258">
        <f t="shared" si="5"/>
        <v>44561</v>
      </c>
      <c r="I44" s="258"/>
      <c r="J44" s="230">
        <f t="shared" si="6"/>
        <v>36041.449999999997</v>
      </c>
      <c r="K44" s="227">
        <f>SUMIF('Purchases and Sales Data'!$A$3:$A$146,'GCR Rate and Recovery'!$A44,'Purchases and Sales Data'!$H$3:$H$146)+SUMIF('Purchases and Sales Data'!$A$3:$A$146,'GCR Rate and Recovery'!$A44,'Purchases and Sales Data'!J44:J187)</f>
        <v>7715.7999999999993</v>
      </c>
      <c r="M44" s="230">
        <f>VLOOKUP($A44,'Purchases and Sales Data'!$A:$R,14,FALSE)</f>
        <v>17353.75</v>
      </c>
      <c r="N44" s="230">
        <f>VLOOKUP($A44,'Purchases and Sales Data'!$A:$R,15,FALSE)</f>
        <v>2756.73</v>
      </c>
      <c r="O44" s="252">
        <f t="shared" si="3"/>
        <v>20110.48</v>
      </c>
    </row>
    <row r="45" spans="1:15">
      <c r="A45" s="187">
        <f t="shared" si="1"/>
        <v>44743</v>
      </c>
      <c r="B45" s="96">
        <f t="shared" si="4"/>
        <v>44743</v>
      </c>
      <c r="C45" s="85">
        <f>VLOOKUP($A45,'Purchases and Sales Data'!$A:$K,11,FALSE)</f>
        <v>2121</v>
      </c>
      <c r="E45" s="247" t="s">
        <v>201</v>
      </c>
      <c r="F45" s="248">
        <v>5.5667</v>
      </c>
      <c r="G45" s="248">
        <v>4.2187000000000001</v>
      </c>
      <c r="H45" s="258">
        <f t="shared" si="5"/>
        <v>44650</v>
      </c>
      <c r="I45" s="258"/>
      <c r="J45" s="230">
        <f t="shared" si="6"/>
        <v>11806.97</v>
      </c>
      <c r="K45" s="227">
        <f>SUMIF('Purchases and Sales Data'!$A$3:$A$146,'GCR Rate and Recovery'!$A45,'Purchases and Sales Data'!$H$3:$H$146)+SUMIF('Purchases and Sales Data'!$A$3:$A$146,'GCR Rate and Recovery'!$A45,'Purchases and Sales Data'!J45:J188)</f>
        <v>3459.8199999999997</v>
      </c>
      <c r="M45" s="230">
        <f>VLOOKUP($A45,'Purchases and Sales Data'!$A:$R,14,FALSE)</f>
        <v>8234.3799999999992</v>
      </c>
      <c r="N45" s="230">
        <f>VLOOKUP($A45,'Purchases and Sales Data'!$A:$R,15,FALSE)</f>
        <v>1867.85</v>
      </c>
      <c r="O45" s="252">
        <f t="shared" si="3"/>
        <v>10102.23</v>
      </c>
    </row>
    <row r="46" spans="1:15">
      <c r="A46" s="187">
        <f t="shared" si="1"/>
        <v>44774</v>
      </c>
      <c r="B46" s="96">
        <f t="shared" si="4"/>
        <v>44774</v>
      </c>
      <c r="C46" s="85">
        <f>VLOOKUP($A46,'Purchases and Sales Data'!$A:$K,11,FALSE)</f>
        <v>1826</v>
      </c>
      <c r="E46" s="247" t="s">
        <v>201</v>
      </c>
      <c r="F46" s="248">
        <v>5.5667</v>
      </c>
      <c r="G46" s="248">
        <v>4.2187000000000001</v>
      </c>
      <c r="H46" s="258">
        <f t="shared" si="5"/>
        <v>44650</v>
      </c>
      <c r="I46" s="258"/>
      <c r="J46" s="230">
        <f t="shared" si="6"/>
        <v>10164.790000000001</v>
      </c>
      <c r="K46" s="227">
        <f>SUMIF('Purchases and Sales Data'!$A$3:$A$146,'GCR Rate and Recovery'!$A46,'Purchases and Sales Data'!$H$3:$H$146)+SUMIF('Purchases and Sales Data'!$A$3:$A$146,'GCR Rate and Recovery'!$A46,'Purchases and Sales Data'!J46:J189)</f>
        <v>4418.01</v>
      </c>
      <c r="M46" s="230">
        <f>VLOOKUP($A46,'Purchases and Sales Data'!$A:$R,14,FALSE)</f>
        <v>5455</v>
      </c>
      <c r="N46" s="230">
        <f>VLOOKUP($A46,'Purchases and Sales Data'!$A:$R,15,FALSE)</f>
        <v>1195.99</v>
      </c>
      <c r="O46" s="252">
        <f t="shared" si="3"/>
        <v>6650.99</v>
      </c>
    </row>
    <row r="47" spans="1:15">
      <c r="A47" s="187">
        <f t="shared" si="1"/>
        <v>44805</v>
      </c>
      <c r="B47" s="96">
        <f t="shared" si="4"/>
        <v>44805</v>
      </c>
      <c r="C47" s="85">
        <f>VLOOKUP($A47,'Purchases and Sales Data'!$A:$K,11,FALSE)</f>
        <v>955</v>
      </c>
      <c r="E47" s="247" t="s">
        <v>201</v>
      </c>
      <c r="F47" s="248">
        <v>5.5667</v>
      </c>
      <c r="G47" s="248">
        <v>4.2187000000000001</v>
      </c>
      <c r="H47" s="258">
        <f t="shared" si="5"/>
        <v>44650</v>
      </c>
      <c r="I47" s="258"/>
      <c r="J47" s="230">
        <f t="shared" si="6"/>
        <v>5316.2</v>
      </c>
      <c r="K47" s="227">
        <f>SUMIF('Purchases and Sales Data'!$A$3:$A$146,'GCR Rate and Recovery'!$A47,'Purchases and Sales Data'!$H$3:$H$146)+SUMIF('Purchases and Sales Data'!$A$3:$A$146,'GCR Rate and Recovery'!$A47,'Purchases and Sales Data'!J47:J190)</f>
        <v>3478.14</v>
      </c>
      <c r="M47" s="230">
        <f>VLOOKUP($A47,'Purchases and Sales Data'!$A:$R,14,FALSE)</f>
        <v>15300.15</v>
      </c>
      <c r="N47" s="230">
        <f>VLOOKUP($A47,'Purchases and Sales Data'!$A:$R,15,FALSE)</f>
        <v>2082.19</v>
      </c>
      <c r="O47" s="252">
        <f t="shared" si="3"/>
        <v>17382.34</v>
      </c>
    </row>
    <row r="48" spans="1:15">
      <c r="A48" s="187">
        <f t="shared" si="1"/>
        <v>44835</v>
      </c>
      <c r="B48" s="96">
        <f t="shared" si="4"/>
        <v>44835</v>
      </c>
      <c r="C48" s="85">
        <f>VLOOKUP($A48,'Purchases and Sales Data'!$A:$K,11,FALSE)</f>
        <v>5545</v>
      </c>
      <c r="E48" s="247" t="s">
        <v>202</v>
      </c>
      <c r="F48" s="248">
        <v>6.5275999999999996</v>
      </c>
      <c r="G48" s="248">
        <v>5.6650999999999998</v>
      </c>
      <c r="H48" s="258">
        <f t="shared" si="5"/>
        <v>44742</v>
      </c>
      <c r="I48" s="258"/>
      <c r="J48" s="230">
        <f t="shared" si="6"/>
        <v>36195.54</v>
      </c>
      <c r="K48" s="227">
        <f>SUMIF('Purchases and Sales Data'!$A$3:$A$146,'GCR Rate and Recovery'!$A48,'Purchases and Sales Data'!$H$3:$H$146)+SUMIF('Purchases and Sales Data'!$A$3:$A$146,'GCR Rate and Recovery'!$A48,'Purchases and Sales Data'!J48:J191)</f>
        <v>12586.31</v>
      </c>
      <c r="M48" s="230">
        <f>VLOOKUP($A48,'Purchases and Sales Data'!$A:$R,14,FALSE)</f>
        <v>23845.75</v>
      </c>
      <c r="N48" s="230">
        <f>VLOOKUP($A48,'Purchases and Sales Data'!$A:$R,15,FALSE)</f>
        <v>4676.6000000000004</v>
      </c>
      <c r="O48" s="252">
        <f t="shared" si="3"/>
        <v>28522.35</v>
      </c>
    </row>
    <row r="49" spans="1:15">
      <c r="A49" s="187">
        <f t="shared" si="1"/>
        <v>44866</v>
      </c>
      <c r="B49" s="96">
        <f t="shared" si="4"/>
        <v>44866</v>
      </c>
      <c r="C49" s="85">
        <f>VLOOKUP($A49,'Purchases and Sales Data'!$A:$K,11,FALSE)</f>
        <v>4109</v>
      </c>
      <c r="E49" s="247" t="s">
        <v>202</v>
      </c>
      <c r="F49" s="248">
        <v>6.5275999999999996</v>
      </c>
      <c r="G49" s="248">
        <v>5.6650999999999998</v>
      </c>
      <c r="H49" s="258">
        <f t="shared" si="5"/>
        <v>44742</v>
      </c>
      <c r="I49" s="258"/>
      <c r="J49" s="230">
        <f t="shared" si="6"/>
        <v>26821.91</v>
      </c>
      <c r="K49" s="227">
        <f>SUMIF('Purchases and Sales Data'!$A$3:$A$146,'GCR Rate and Recovery'!$A49,'Purchases and Sales Data'!$H$3:$H$146)+SUMIF('Purchases and Sales Data'!$A$3:$A$146,'GCR Rate and Recovery'!$A49,'Purchases and Sales Data'!J49:J192)</f>
        <v>30520.36</v>
      </c>
      <c r="M49" s="230">
        <f>VLOOKUP($A49,'Purchases and Sales Data'!$A:$R,14,FALSE)</f>
        <v>32164.47</v>
      </c>
      <c r="N49" s="230">
        <f>VLOOKUP($A49,'Purchases and Sales Data'!$A:$R,15,FALSE)</f>
        <v>4326.1099999999997</v>
      </c>
      <c r="O49" s="252">
        <f t="shared" si="3"/>
        <v>36490.58</v>
      </c>
    </row>
    <row r="50" spans="1:15">
      <c r="A50" s="187">
        <f t="shared" si="1"/>
        <v>44896</v>
      </c>
      <c r="B50" s="96">
        <f t="shared" si="4"/>
        <v>44896</v>
      </c>
      <c r="C50" s="85">
        <f>VLOOKUP($A50,'Purchases and Sales Data'!$A:$K,11,FALSE)</f>
        <v>4501</v>
      </c>
      <c r="E50" s="247" t="s">
        <v>202</v>
      </c>
      <c r="F50" s="248">
        <v>6.5275999999999996</v>
      </c>
      <c r="G50" s="248">
        <v>5.6650999999999998</v>
      </c>
      <c r="H50" s="258">
        <f t="shared" si="5"/>
        <v>44742</v>
      </c>
      <c r="I50" s="258"/>
      <c r="J50" s="230">
        <f t="shared" si="6"/>
        <v>29380.73</v>
      </c>
      <c r="K50" s="227">
        <f>SUMIF('Purchases and Sales Data'!$A$3:$A$146,'GCR Rate and Recovery'!$A50,'Purchases and Sales Data'!$H$3:$H$146)+SUMIF('Purchases and Sales Data'!$A$3:$A$146,'GCR Rate and Recovery'!$A50,'Purchases and Sales Data'!J50:J193)</f>
        <v>42865.590000000004</v>
      </c>
      <c r="M50" s="230">
        <f>VLOOKUP($A50,'Purchases and Sales Data'!$A:$R,14,FALSE)</f>
        <v>24288.75</v>
      </c>
      <c r="N50" s="230">
        <f>VLOOKUP($A50,'Purchases and Sales Data'!$A:$R,15,FALSE)</f>
        <v>5698.17</v>
      </c>
      <c r="O50" s="252">
        <f t="shared" si="3"/>
        <v>29986.92</v>
      </c>
    </row>
    <row r="51" spans="1:15">
      <c r="A51" s="187">
        <f t="shared" si="1"/>
        <v>44927</v>
      </c>
      <c r="B51" s="96">
        <f t="shared" si="4"/>
        <v>44927</v>
      </c>
      <c r="C51" s="85">
        <f>VLOOKUP($A51,'Purchases and Sales Data'!$A:$K,11,FALSE)</f>
        <v>5186</v>
      </c>
      <c r="E51" s="247" t="s">
        <v>82</v>
      </c>
      <c r="F51" s="248">
        <v>5.7556000000000003</v>
      </c>
      <c r="G51" s="248">
        <v>4.8204000000000002</v>
      </c>
      <c r="H51" s="258">
        <f t="shared" si="5"/>
        <v>44834</v>
      </c>
      <c r="I51" s="258"/>
      <c r="J51" s="230">
        <f t="shared" si="6"/>
        <v>29848.54</v>
      </c>
      <c r="K51" s="227">
        <f>SUMIF('Purchases and Sales Data'!$A$3:$A$146,'GCR Rate and Recovery'!$A51,'Purchases and Sales Data'!$H$3:$H$146)+SUMIF('Purchases and Sales Data'!$A$3:$A$146,'GCR Rate and Recovery'!$A51,'Purchases and Sales Data'!J51:J194)</f>
        <v>45391.24</v>
      </c>
      <c r="M51" s="230">
        <f>VLOOKUP($A51,'Purchases and Sales Data'!$A:$R,14,FALSE)</f>
        <v>19092.400000000001</v>
      </c>
      <c r="N51" s="230">
        <f>VLOOKUP($A51,'Purchases and Sales Data'!$A:$R,15,FALSE)</f>
        <v>5024.3100000000004</v>
      </c>
      <c r="O51" s="252">
        <f t="shared" si="3"/>
        <v>24116.710000000003</v>
      </c>
    </row>
    <row r="52" spans="1:15">
      <c r="A52" s="187">
        <f t="shared" si="1"/>
        <v>44958</v>
      </c>
      <c r="B52" s="96">
        <f t="shared" si="4"/>
        <v>44958</v>
      </c>
      <c r="C52" s="85">
        <f>VLOOKUP($A52,'Purchases and Sales Data'!$A:$K,11,FALSE)</f>
        <v>4631</v>
      </c>
      <c r="E52" s="247" t="s">
        <v>82</v>
      </c>
      <c r="F52" s="248">
        <v>5.7556000000000003</v>
      </c>
      <c r="G52" s="248">
        <v>4.8204000000000002</v>
      </c>
      <c r="H52" s="258">
        <f t="shared" si="5"/>
        <v>44834</v>
      </c>
      <c r="I52" s="258"/>
      <c r="J52" s="230">
        <f t="shared" si="6"/>
        <v>26654.18</v>
      </c>
      <c r="K52" s="227">
        <f>SUMIF('Purchases and Sales Data'!$A$3:$A$146,'GCR Rate and Recovery'!$A52,'Purchases and Sales Data'!$H$3:$H$146)+SUMIF('Purchases and Sales Data'!$A$3:$A$146,'GCR Rate and Recovery'!$A52,'Purchases and Sales Data'!J52:J195)</f>
        <v>40534.49</v>
      </c>
      <c r="M52" s="230">
        <f>VLOOKUP($A52,'Purchases and Sales Data'!$A:$R,14,FALSE)</f>
        <v>19723.830000000002</v>
      </c>
      <c r="N52" s="230">
        <f>VLOOKUP($A52,'Purchases and Sales Data'!$A:$R,15,FALSE)</f>
        <v>3836.01</v>
      </c>
      <c r="O52" s="252">
        <f t="shared" si="3"/>
        <v>23559.840000000004</v>
      </c>
    </row>
    <row r="53" spans="1:15">
      <c r="A53" s="187">
        <f t="shared" si="1"/>
        <v>44986</v>
      </c>
      <c r="B53" s="96">
        <f t="shared" si="4"/>
        <v>44986</v>
      </c>
      <c r="C53" s="85">
        <f>VLOOKUP($A53,'Purchases and Sales Data'!$A:$K,11,FALSE)</f>
        <v>4683</v>
      </c>
      <c r="E53" s="247" t="s">
        <v>82</v>
      </c>
      <c r="F53" s="248">
        <v>5.7556000000000003</v>
      </c>
      <c r="G53" s="248">
        <v>4.8204000000000002</v>
      </c>
      <c r="H53" s="258">
        <f t="shared" si="5"/>
        <v>44834</v>
      </c>
      <c r="I53" s="258"/>
      <c r="J53" s="230">
        <f t="shared" si="6"/>
        <v>26953.47</v>
      </c>
      <c r="K53" s="227">
        <f>SUMIF('Purchases and Sales Data'!$A$3:$A$146,'GCR Rate and Recovery'!$A53,'Purchases and Sales Data'!$H$3:$H$146)+SUMIF('Purchases and Sales Data'!$A$3:$A$146,'GCR Rate and Recovery'!$A53,'Purchases and Sales Data'!J53:J196)</f>
        <v>40988.129999999997</v>
      </c>
      <c r="M53" s="230">
        <f>VLOOKUP($A53,'Purchases and Sales Data'!$A:$R,14,FALSE)</f>
        <v>6858</v>
      </c>
      <c r="N53" s="230">
        <f>VLOOKUP($A53,'Purchases and Sales Data'!$A:$R,15,FALSE)</f>
        <v>3791.04</v>
      </c>
      <c r="O53" s="252">
        <f t="shared" si="3"/>
        <v>10649.04</v>
      </c>
    </row>
    <row r="54" spans="1:15">
      <c r="A54" s="187">
        <f t="shared" si="1"/>
        <v>45017</v>
      </c>
      <c r="B54" s="96">
        <f t="shared" si="4"/>
        <v>45017</v>
      </c>
      <c r="C54" s="85">
        <f>VLOOKUP($A54,'Purchases and Sales Data'!$A:$K,11,FALSE)</f>
        <v>2255</v>
      </c>
      <c r="E54" s="247" t="s">
        <v>83</v>
      </c>
      <c r="F54" s="248">
        <v>3.4611999999999998</v>
      </c>
      <c r="G54" s="248">
        <v>2.8616999999999999</v>
      </c>
      <c r="H54" s="258">
        <f t="shared" si="5"/>
        <v>44926</v>
      </c>
      <c r="I54" s="258"/>
      <c r="J54" s="230">
        <f t="shared" si="6"/>
        <v>7805.01</v>
      </c>
      <c r="K54" s="227">
        <f>SUMIF('Purchases and Sales Data'!$A$3:$A$146,'GCR Rate and Recovery'!$A54,'Purchases and Sales Data'!$H$3:$H$146)+SUMIF('Purchases and Sales Data'!$A$3:$A$146,'GCR Rate and Recovery'!$A54,'Purchases and Sales Data'!J54:J197)</f>
        <v>14347.630000000001</v>
      </c>
      <c r="M54" s="230">
        <f>VLOOKUP($A54,'Purchases and Sales Data'!$A:$R,14,FALSE)</f>
        <v>14126.4</v>
      </c>
      <c r="N54" s="230">
        <f>VLOOKUP($A54,'Purchases and Sales Data'!$A:$R,15,FALSE)</f>
        <v>2703.64</v>
      </c>
      <c r="O54" s="252">
        <f t="shared" si="3"/>
        <v>16830.04</v>
      </c>
    </row>
    <row r="55" spans="1:15">
      <c r="A55" s="187">
        <f t="shared" si="1"/>
        <v>45047</v>
      </c>
      <c r="B55" s="96">
        <f t="shared" si="4"/>
        <v>45047</v>
      </c>
      <c r="C55" s="85">
        <f>VLOOKUP($A55,'Purchases and Sales Data'!$A:$K,11,FALSE)</f>
        <v>3718</v>
      </c>
      <c r="E55" s="247" t="s">
        <v>83</v>
      </c>
      <c r="F55" s="248">
        <v>3.4611999999999998</v>
      </c>
      <c r="G55" s="248">
        <v>2.8616999999999999</v>
      </c>
      <c r="H55" s="258">
        <f t="shared" si="5"/>
        <v>44926</v>
      </c>
      <c r="I55" s="258"/>
      <c r="J55" s="230">
        <f t="shared" si="6"/>
        <v>12868.74</v>
      </c>
      <c r="K55" s="227">
        <f>SUMIF('Purchases and Sales Data'!$A$3:$A$146,'GCR Rate and Recovery'!$A55,'Purchases and Sales Data'!$H$3:$H$146)+SUMIF('Purchases and Sales Data'!$A$3:$A$146,'GCR Rate and Recovery'!$A55,'Purchases and Sales Data'!J55:J198)</f>
        <v>5480.73</v>
      </c>
      <c r="M55" s="230">
        <f>VLOOKUP($A55,'Purchases and Sales Data'!$A:$R,14,FALSE)</f>
        <v>14606.04</v>
      </c>
      <c r="N55" s="230">
        <f>VLOOKUP($A55,'Purchases and Sales Data'!$A:$R,15,FALSE)</f>
        <v>3384.67</v>
      </c>
      <c r="O55" s="252">
        <f t="shared" si="3"/>
        <v>17990.71</v>
      </c>
    </row>
    <row r="56" spans="1:15">
      <c r="A56" s="187">
        <f t="shared" si="1"/>
        <v>45078</v>
      </c>
      <c r="B56" s="96">
        <f t="shared" si="4"/>
        <v>45078</v>
      </c>
      <c r="C56" s="85">
        <f>VLOOKUP($A56,'Purchases and Sales Data'!$A:$K,11,FALSE)</f>
        <v>1167</v>
      </c>
      <c r="E56" s="247" t="s">
        <v>83</v>
      </c>
      <c r="F56" s="248">
        <v>3.4611999999999998</v>
      </c>
      <c r="G56" s="248">
        <v>2.8616999999999999</v>
      </c>
      <c r="H56" s="258">
        <f t="shared" si="5"/>
        <v>44926</v>
      </c>
      <c r="I56" s="258"/>
      <c r="J56" s="230">
        <f t="shared" si="6"/>
        <v>4039.22</v>
      </c>
      <c r="K56" s="227">
        <f>SUMIF('Purchases and Sales Data'!$A$3:$A$146,'GCR Rate and Recovery'!$A56,'Purchases and Sales Data'!$H$3:$H$146)+SUMIF('Purchases and Sales Data'!$A$3:$A$146,'GCR Rate and Recovery'!$A56,'Purchases and Sales Data'!J56:J199)</f>
        <v>4054.48</v>
      </c>
      <c r="M56" s="230">
        <f>VLOOKUP($A56,'Purchases and Sales Data'!$A:$R,14,FALSE)</f>
        <v>14159.25</v>
      </c>
      <c r="N56" s="230">
        <f>VLOOKUP($A56,'Purchases and Sales Data'!$A:$R,15,FALSE)</f>
        <v>510.78</v>
      </c>
      <c r="O56" s="252">
        <f t="shared" si="3"/>
        <v>14670.03</v>
      </c>
    </row>
    <row r="57" spans="1:15">
      <c r="A57" s="187">
        <f t="shared" si="1"/>
        <v>45108</v>
      </c>
      <c r="B57" s="96">
        <f t="shared" si="4"/>
        <v>45108</v>
      </c>
      <c r="C57" s="85">
        <f>VLOOKUP($A57,'Purchases and Sales Data'!$A:$K,11,FALSE)</f>
        <v>1428</v>
      </c>
      <c r="E57" s="247" t="s">
        <v>79</v>
      </c>
      <c r="F57" s="248">
        <v>4.0663</v>
      </c>
      <c r="G57" s="248">
        <v>3.6898</v>
      </c>
      <c r="H57" s="258">
        <f t="shared" si="5"/>
        <v>45015</v>
      </c>
      <c r="I57" s="258"/>
      <c r="J57" s="230">
        <f t="shared" si="6"/>
        <v>5806.68</v>
      </c>
      <c r="K57" s="227">
        <f>SUMIF('Purchases and Sales Data'!$A$3:$A$146,'GCR Rate and Recovery'!$A57,'Purchases and Sales Data'!$H$3:$H$146)+SUMIF('Purchases and Sales Data'!$A$3:$A$146,'GCR Rate and Recovery'!$A57,'Purchases and Sales Data'!J57:J200)</f>
        <v>3017.9399999999996</v>
      </c>
      <c r="M57" s="230">
        <f>VLOOKUP($A57,'Purchases and Sales Data'!$A:$R,14,FALSE)</f>
        <v>14614.51</v>
      </c>
      <c r="N57" s="230">
        <f>VLOOKUP($A57,'Purchases and Sales Data'!$A:$R,15,FALSE)</f>
        <v>1600</v>
      </c>
      <c r="O57" s="252">
        <f t="shared" si="3"/>
        <v>16214.51</v>
      </c>
    </row>
    <row r="58" spans="1:15">
      <c r="A58" s="187">
        <f t="shared" si="1"/>
        <v>45139</v>
      </c>
      <c r="B58" s="96">
        <f t="shared" si="4"/>
        <v>45139</v>
      </c>
      <c r="C58" s="85">
        <f>VLOOKUP($A58,'Purchases and Sales Data'!$A:$K,11,FALSE)</f>
        <v>2370</v>
      </c>
      <c r="E58" s="247" t="s">
        <v>79</v>
      </c>
      <c r="F58" s="248">
        <v>4.0663</v>
      </c>
      <c r="G58" s="248">
        <v>3.6898</v>
      </c>
      <c r="H58" s="258">
        <f t="shared" si="5"/>
        <v>45015</v>
      </c>
      <c r="I58" s="258"/>
      <c r="J58" s="230">
        <f t="shared" si="6"/>
        <v>9637.1299999999992</v>
      </c>
      <c r="K58" s="227">
        <f>SUMIF('Purchases and Sales Data'!$A$3:$A$146,'GCR Rate and Recovery'!$A58,'Purchases and Sales Data'!$H$3:$H$146)+SUMIF('Purchases and Sales Data'!$A$3:$A$146,'GCR Rate and Recovery'!$A58,'Purchases and Sales Data'!J58:J201)</f>
        <v>3465.22</v>
      </c>
      <c r="M58" s="230">
        <f>VLOOKUP($A58,'Purchases and Sales Data'!$A:$R,14,FALSE)</f>
        <v>14573.19</v>
      </c>
      <c r="N58" s="230">
        <f>VLOOKUP($A58,'Purchases and Sales Data'!$A:$R,15,FALSE)</f>
        <v>2506.29</v>
      </c>
      <c r="O58" s="252">
        <f t="shared" si="3"/>
        <v>17079.48</v>
      </c>
    </row>
    <row r="59" spans="1:15">
      <c r="A59" s="187">
        <f t="shared" si="1"/>
        <v>45170</v>
      </c>
      <c r="B59" s="96">
        <f t="shared" si="4"/>
        <v>45170</v>
      </c>
      <c r="C59" s="85">
        <f>VLOOKUP($A59,'Purchases and Sales Data'!$A:$K,11,FALSE)</f>
        <v>1281</v>
      </c>
      <c r="E59" s="247" t="s">
        <v>79</v>
      </c>
      <c r="F59" s="248">
        <v>4.0663</v>
      </c>
      <c r="G59" s="248">
        <v>3.6898</v>
      </c>
      <c r="H59" s="258">
        <f t="shared" si="5"/>
        <v>45015</v>
      </c>
      <c r="I59" s="258"/>
      <c r="J59" s="230">
        <f t="shared" si="6"/>
        <v>5208.93</v>
      </c>
      <c r="K59" s="227">
        <f>SUMIF('Purchases and Sales Data'!$A$3:$A$146,'GCR Rate and Recovery'!$A59,'Purchases and Sales Data'!$H$3:$H$146)+SUMIF('Purchases and Sales Data'!$A$3:$A$146,'GCR Rate and Recovery'!$A59,'Purchases and Sales Data'!J59:J202)</f>
        <v>2759.05</v>
      </c>
      <c r="M59" s="230">
        <f>VLOOKUP($A59,'Purchases and Sales Data'!$A:$R,14,FALSE)</f>
        <v>14093.55</v>
      </c>
      <c r="N59" s="230">
        <f>VLOOKUP($A59,'Purchases and Sales Data'!$A:$R,15,FALSE)</f>
        <v>1006.29</v>
      </c>
      <c r="O59" s="252">
        <f t="shared" si="3"/>
        <v>15099.84</v>
      </c>
    </row>
    <row r="60" spans="1:15">
      <c r="A60" s="187">
        <f t="shared" si="1"/>
        <v>45200</v>
      </c>
      <c r="B60" s="96">
        <f t="shared" si="4"/>
        <v>45200</v>
      </c>
      <c r="C60" s="85">
        <f>VLOOKUP($A60,'Purchases and Sales Data'!$A:$K,11,FALSE)</f>
        <v>758.69999999999993</v>
      </c>
      <c r="E60" s="247" t="s">
        <v>80</v>
      </c>
      <c r="F60" s="248">
        <v>5.4179000000000004</v>
      </c>
      <c r="G60" s="248">
        <v>4.0385</v>
      </c>
      <c r="H60" s="258">
        <f t="shared" si="5"/>
        <v>45107</v>
      </c>
      <c r="I60" s="258"/>
      <c r="J60" s="230">
        <f t="shared" si="6"/>
        <v>4110.5600000000004</v>
      </c>
      <c r="K60" s="227">
        <f>SUMIF('Purchases and Sales Data'!$A$3:$A$146,'GCR Rate and Recovery'!$A60,'Purchases and Sales Data'!$H$3:$H$146)+SUMIF('Purchases and Sales Data'!$A$3:$A$146,'GCR Rate and Recovery'!$A60,'Purchases and Sales Data'!J60:J203)</f>
        <v>6518.3600000000006</v>
      </c>
      <c r="M60" s="230">
        <f>VLOOKUP($A60,'Purchases and Sales Data'!$A:$R,14,FALSE)</f>
        <v>14557.28</v>
      </c>
      <c r="N60" s="230">
        <f>VLOOKUP($A60,'Purchases and Sales Data'!$A:$R,15,FALSE)</f>
        <v>1322.39</v>
      </c>
      <c r="O60" s="252">
        <f t="shared" si="3"/>
        <v>15879.67</v>
      </c>
    </row>
    <row r="61" spans="1:15">
      <c r="A61" s="187">
        <f t="shared" si="1"/>
        <v>45231</v>
      </c>
      <c r="B61" s="96">
        <f t="shared" si="4"/>
        <v>45231</v>
      </c>
      <c r="C61" s="85">
        <f>VLOOKUP($A61,'Purchases and Sales Data'!$A:$K,11,FALSE)</f>
        <v>1929.8</v>
      </c>
      <c r="E61" s="247" t="s">
        <v>80</v>
      </c>
      <c r="F61" s="248">
        <v>5.4179000000000004</v>
      </c>
      <c r="G61" s="248">
        <v>4.0385</v>
      </c>
      <c r="H61" s="258">
        <f t="shared" si="5"/>
        <v>45107</v>
      </c>
      <c r="I61" s="258"/>
      <c r="J61" s="230">
        <f t="shared" si="6"/>
        <v>10455.459999999999</v>
      </c>
      <c r="K61" s="227">
        <f>SUMIF('Purchases and Sales Data'!$A$3:$A$146,'GCR Rate and Recovery'!$A61,'Purchases and Sales Data'!$H$3:$H$146)+SUMIF('Purchases and Sales Data'!$A$3:$A$146,'GCR Rate and Recovery'!$A61,'Purchases and Sales Data'!J61:J204)</f>
        <v>15767.18</v>
      </c>
      <c r="M61" s="230">
        <f>VLOOKUP($A61,'Purchases and Sales Data'!$A:$R,14,FALSE)</f>
        <v>4286.25</v>
      </c>
      <c r="N61" s="230">
        <f>VLOOKUP($A61,'Purchases and Sales Data'!$A:$R,15,FALSE)</f>
        <v>3549.19</v>
      </c>
      <c r="O61" s="252">
        <f t="shared" si="3"/>
        <v>7835.4400000000005</v>
      </c>
    </row>
    <row r="62" spans="1:15">
      <c r="A62" s="187">
        <f t="shared" si="1"/>
        <v>45261</v>
      </c>
      <c r="B62" s="96">
        <f t="shared" si="4"/>
        <v>45261</v>
      </c>
      <c r="C62" s="85">
        <f>VLOOKUP($A62,'Purchases and Sales Data'!$A:$K,11,FALSE)</f>
        <v>4223.6000000000004</v>
      </c>
      <c r="E62" s="247" t="s">
        <v>80</v>
      </c>
      <c r="F62" s="248">
        <v>5.4179000000000004</v>
      </c>
      <c r="G62" s="248">
        <v>4.0385</v>
      </c>
      <c r="H62" s="258">
        <f t="shared" si="5"/>
        <v>45107</v>
      </c>
      <c r="I62" s="258"/>
      <c r="J62" s="230">
        <f t="shared" si="6"/>
        <v>22883.040000000001</v>
      </c>
      <c r="K62" s="227">
        <f>SUMIF('Purchases and Sales Data'!$A$3:$A$146,'GCR Rate and Recovery'!$A62,'Purchases and Sales Data'!$H$3:$H$146)+SUMIF('Purchases and Sales Data'!$A$3:$A$146,'GCR Rate and Recovery'!$A62,'Purchases and Sales Data'!J62:J205)</f>
        <v>32660.73</v>
      </c>
      <c r="M62" s="230">
        <f>VLOOKUP($A62,'Purchases and Sales Data'!$A:$R,14,FALSE)</f>
        <v>4286.25</v>
      </c>
      <c r="N62" s="230">
        <f>VLOOKUP($A62,'Purchases and Sales Data'!$A:$R,15,FALSE)</f>
        <v>4623.79</v>
      </c>
      <c r="O62" s="252">
        <f t="shared" si="3"/>
        <v>8910.0400000000009</v>
      </c>
    </row>
    <row r="63" spans="1:15">
      <c r="A63" s="187">
        <f t="shared" si="1"/>
        <v>45292</v>
      </c>
      <c r="B63" s="96">
        <f t="shared" si="4"/>
        <v>45292</v>
      </c>
      <c r="C63" s="85">
        <f>VLOOKUP($A63,'Purchases and Sales Data'!$A:$K,11,FALSE)</f>
        <v>8441.4</v>
      </c>
      <c r="E63" s="247" t="s">
        <v>203</v>
      </c>
      <c r="F63" s="248">
        <v>5.8064</v>
      </c>
      <c r="G63" s="248">
        <v>3.8153000000000001</v>
      </c>
      <c r="H63" s="258">
        <f t="shared" si="5"/>
        <v>45199</v>
      </c>
      <c r="I63" s="258"/>
      <c r="J63" s="230">
        <f t="shared" si="6"/>
        <v>49014.14</v>
      </c>
      <c r="K63" s="227">
        <f>SUMIF('Purchases and Sales Data'!$A$3:$A$146,'GCR Rate and Recovery'!$A63,'Purchases and Sales Data'!$H$3:$H$146)+SUMIF('Purchases and Sales Data'!$A$3:$A$146,'GCR Rate and Recovery'!$A63,'Purchases and Sales Data'!J63:J206)</f>
        <v>72503.23</v>
      </c>
      <c r="M63" s="230">
        <f>VLOOKUP($A63,'Purchases and Sales Data'!$A:$R,14,FALSE)</f>
        <v>6784.9</v>
      </c>
      <c r="N63" s="230">
        <f>VLOOKUP($A63,'Purchases and Sales Data'!$A:$R,15,FALSE)</f>
        <v>7195.37</v>
      </c>
      <c r="O63" s="252">
        <f t="shared" si="3"/>
        <v>13980.27</v>
      </c>
    </row>
    <row r="64" spans="1:15">
      <c r="A64" s="187">
        <f t="shared" si="1"/>
        <v>45323</v>
      </c>
      <c r="B64" s="96">
        <f t="shared" si="4"/>
        <v>45323</v>
      </c>
      <c r="C64" s="85">
        <f>VLOOKUP($A64,'Purchases and Sales Data'!$A:$K,11,FALSE)</f>
        <v>3438.4</v>
      </c>
      <c r="E64" s="247" t="s">
        <v>203</v>
      </c>
      <c r="F64" s="248">
        <v>5.8064</v>
      </c>
      <c r="G64" s="248">
        <v>3.8153000000000001</v>
      </c>
      <c r="H64" s="258">
        <f t="shared" si="5"/>
        <v>45199</v>
      </c>
      <c r="I64" s="258"/>
      <c r="J64" s="230">
        <f t="shared" si="6"/>
        <v>19964.73</v>
      </c>
      <c r="K64" s="227">
        <f>SUMIF('Purchases and Sales Data'!$A$3:$A$146,'GCR Rate and Recovery'!$A64,'Purchases and Sales Data'!$H$3:$H$146)+SUMIF('Purchases and Sales Data'!$A$3:$A$146,'GCR Rate and Recovery'!$A64,'Purchases and Sales Data'!J64:J207)</f>
        <v>29548.440000000002</v>
      </c>
      <c r="M64" s="230">
        <f>VLOOKUP($A64,'Purchases and Sales Data'!$A:$R,14,FALSE)</f>
        <v>6499.15</v>
      </c>
      <c r="N64" s="230">
        <f>VLOOKUP($A64,'Purchases and Sales Data'!$A:$R,15,FALSE)</f>
        <v>4100.42</v>
      </c>
      <c r="O64" s="252">
        <f t="shared" si="3"/>
        <v>10599.57</v>
      </c>
    </row>
    <row r="65" spans="1:15">
      <c r="A65" s="187">
        <f t="shared" si="1"/>
        <v>45352</v>
      </c>
      <c r="B65" s="96">
        <f t="shared" si="4"/>
        <v>45352</v>
      </c>
      <c r="C65" s="85">
        <f>VLOOKUP($A65,'Purchases and Sales Data'!$A:$K,11,FALSE)</f>
        <v>4111.7</v>
      </c>
      <c r="E65" s="247" t="s">
        <v>203</v>
      </c>
      <c r="F65" s="248">
        <v>5.8064</v>
      </c>
      <c r="G65" s="248">
        <v>3.8153000000000001</v>
      </c>
      <c r="H65" s="258">
        <f t="shared" si="5"/>
        <v>45199</v>
      </c>
      <c r="I65" s="258"/>
      <c r="J65" s="230">
        <f t="shared" si="6"/>
        <v>23874.17</v>
      </c>
      <c r="K65" s="227">
        <f>SUMIF('Purchases and Sales Data'!$A$3:$A$146,'GCR Rate and Recovery'!$A65,'Purchases and Sales Data'!$H$3:$H$146)+SUMIF('Purchases and Sales Data'!$A$3:$A$146,'GCR Rate and Recovery'!$A65,'Purchases and Sales Data'!J65:J208)</f>
        <v>35331.82</v>
      </c>
      <c r="M65" s="230">
        <f>VLOOKUP($A65,'Purchases and Sales Data'!$A:$R,14,FALSE)</f>
        <v>6858</v>
      </c>
      <c r="N65" s="230">
        <f>VLOOKUP($A65,'Purchases and Sales Data'!$A:$R,15,FALSE)</f>
        <v>3015.89</v>
      </c>
      <c r="O65" s="252">
        <f t="shared" si="3"/>
        <v>9873.89</v>
      </c>
    </row>
    <row r="66" spans="1:15">
      <c r="A66" s="187">
        <f t="shared" si="1"/>
        <v>45383</v>
      </c>
      <c r="B66" s="96">
        <f t="shared" si="4"/>
        <v>45383</v>
      </c>
      <c r="C66" s="85">
        <f>VLOOKUP($A66,'Purchases and Sales Data'!$A:$K,11,FALSE)</f>
        <v>1800</v>
      </c>
      <c r="E66" s="247" t="s">
        <v>204</v>
      </c>
      <c r="F66" s="248">
        <v>5.1132</v>
      </c>
      <c r="G66" s="248">
        <v>3.8153000000000001</v>
      </c>
      <c r="H66" s="258">
        <f t="shared" si="5"/>
        <v>45291</v>
      </c>
      <c r="I66" s="258"/>
      <c r="J66" s="230">
        <f t="shared" si="6"/>
        <v>9203.76</v>
      </c>
      <c r="K66" s="227">
        <f>SUMIF('Purchases and Sales Data'!$A$3:$A$146,'GCR Rate and Recovery'!$A66,'Purchases and Sales Data'!$H$3:$H$146)+SUMIF('Purchases and Sales Data'!$A$3:$A$146,'GCR Rate and Recovery'!$A66,'Purchases and Sales Data'!J66:J209)</f>
        <v>15467.720000000001</v>
      </c>
      <c r="M66" s="230">
        <f>VLOOKUP($A66,'Purchases and Sales Data'!$A:$R,14,FALSE)</f>
        <v>6286.5</v>
      </c>
      <c r="N66" s="230">
        <f>VLOOKUP($A66,'Purchases and Sales Data'!$A:$R,15,FALSE)</f>
        <v>1789.03</v>
      </c>
      <c r="O66" s="252">
        <f t="shared" si="3"/>
        <v>8075.53</v>
      </c>
    </row>
    <row r="67" spans="1:15">
      <c r="A67" s="187">
        <f t="shared" si="1"/>
        <v>45413</v>
      </c>
      <c r="B67" s="96">
        <f t="shared" si="4"/>
        <v>45413</v>
      </c>
      <c r="C67" s="85">
        <f>VLOOKUP($A67,'Purchases and Sales Data'!$A:$K,11,FALSE)</f>
        <v>1592.1</v>
      </c>
      <c r="E67" s="247" t="s">
        <v>204</v>
      </c>
      <c r="F67" s="248">
        <v>5.1132</v>
      </c>
      <c r="G67" s="248">
        <v>3.8153000000000001</v>
      </c>
      <c r="H67" s="258">
        <f t="shared" ref="H67:H98" si="7">IF(E67="","",IF(E67=E66,H66,EDATE(EOMONTH(B67,-1),-3)))</f>
        <v>45291</v>
      </c>
      <c r="I67" s="258"/>
      <c r="J67" s="230">
        <f t="shared" ref="J67:J98" si="8">ROUND(C67*F67,2)</f>
        <v>8140.73</v>
      </c>
      <c r="K67" s="227">
        <f>SUMIF('Purchases and Sales Data'!$A$3:$A$146,'GCR Rate and Recovery'!$A67,'Purchases and Sales Data'!$H$3:$H$146)+SUMIF('Purchases and Sales Data'!$A$3:$A$146,'GCR Rate and Recovery'!$A67,'Purchases and Sales Data'!J67:J210)</f>
        <v>7011.32</v>
      </c>
      <c r="M67" s="230">
        <f>VLOOKUP($A67,'Purchases and Sales Data'!$A:$R,14,FALSE)</f>
        <v>6572.25</v>
      </c>
      <c r="N67" s="230">
        <f>VLOOKUP($A67,'Purchases and Sales Data'!$A:$R,15,FALSE)</f>
        <v>2751.88</v>
      </c>
      <c r="O67" s="252">
        <f t="shared" si="3"/>
        <v>9324.130000000001</v>
      </c>
    </row>
    <row r="68" spans="1:15">
      <c r="A68" s="187">
        <f t="shared" ref="A68:A131" si="9">EOMONTH((B68),-1)+1</f>
        <v>45444</v>
      </c>
      <c r="B68" s="96">
        <f t="shared" si="4"/>
        <v>45444</v>
      </c>
      <c r="C68" s="85">
        <f>VLOOKUP($A68,'Purchases and Sales Data'!$A:$K,11,FALSE)</f>
        <v>1930.4</v>
      </c>
      <c r="E68" s="247" t="s">
        <v>204</v>
      </c>
      <c r="F68" s="248">
        <v>5.1132</v>
      </c>
      <c r="G68" s="248">
        <v>3.8153000000000001</v>
      </c>
      <c r="H68" s="258">
        <f t="shared" si="7"/>
        <v>45291</v>
      </c>
      <c r="I68" s="258"/>
      <c r="J68" s="230">
        <f t="shared" si="8"/>
        <v>9870.52</v>
      </c>
      <c r="K68" s="227">
        <f>SUMIF('Purchases and Sales Data'!$A$3:$A$146,'GCR Rate and Recovery'!$A68,'Purchases and Sales Data'!$H$3:$H$146)+SUMIF('Purchases and Sales Data'!$A$3:$A$146,'GCR Rate and Recovery'!$A68,'Purchases and Sales Data'!J68:J211)</f>
        <v>4315.4400000000005</v>
      </c>
      <c r="M68" s="230">
        <f>VLOOKUP($A68,'Purchases and Sales Data'!$A:$R,14,FALSE)</f>
        <v>6572.25</v>
      </c>
      <c r="N68" s="230">
        <f>VLOOKUP($A68,'Purchases and Sales Data'!$A:$R,15,FALSE)</f>
        <v>528.79</v>
      </c>
      <c r="O68" s="252">
        <f t="shared" ref="O68:O131" si="10">SUM(M68+N68)</f>
        <v>7101.04</v>
      </c>
    </row>
    <row r="69" spans="1:15">
      <c r="A69" s="187">
        <f t="shared" si="9"/>
        <v>45474</v>
      </c>
      <c r="B69" s="96">
        <f t="shared" si="4"/>
        <v>45474</v>
      </c>
      <c r="C69" s="85">
        <f>VLOOKUP($A69,'Purchases and Sales Data'!$A:$K,11,FALSE)</f>
        <v>482.2</v>
      </c>
      <c r="E69" s="247" t="s">
        <v>204</v>
      </c>
      <c r="F69" s="248">
        <v>5.1132</v>
      </c>
      <c r="G69" s="248">
        <v>4.0922999999999998</v>
      </c>
      <c r="H69" s="258">
        <f t="shared" si="7"/>
        <v>45291</v>
      </c>
      <c r="I69" s="258"/>
      <c r="J69" s="230">
        <f t="shared" si="8"/>
        <v>2465.59</v>
      </c>
      <c r="K69" s="227">
        <f>SUMIF('Purchases and Sales Data'!$A$3:$A$146,'GCR Rate and Recovery'!$A69,'Purchases and Sales Data'!$H$3:$H$146)+SUMIF('Purchases and Sales Data'!$A$3:$A$146,'GCR Rate and Recovery'!$A69,'Purchases and Sales Data'!J69:J212)</f>
        <v>3998.7</v>
      </c>
      <c r="M69" s="230">
        <f>VLOOKUP($A69,'Purchases and Sales Data'!$A:$R,14,FALSE)</f>
        <v>6645.35</v>
      </c>
      <c r="N69" s="230">
        <f>VLOOKUP($A69,'Purchases and Sales Data'!$A:$R,15,FALSE)</f>
        <v>378.3</v>
      </c>
      <c r="O69" s="252">
        <f t="shared" si="10"/>
        <v>7023.6500000000005</v>
      </c>
    </row>
    <row r="70" spans="1:15">
      <c r="A70" s="187">
        <f t="shared" si="9"/>
        <v>45505</v>
      </c>
      <c r="B70" s="96">
        <f t="shared" ref="B70:B86" si="11">EDATE(B69,1)</f>
        <v>45505</v>
      </c>
      <c r="C70" s="85">
        <f>VLOOKUP($A70,'Purchases and Sales Data'!$A:$K,11,FALSE)</f>
        <v>1536.8</v>
      </c>
      <c r="E70" s="247" t="s">
        <v>204</v>
      </c>
      <c r="F70" s="248">
        <v>5.1132</v>
      </c>
      <c r="G70" s="248">
        <v>4.0922999999999998</v>
      </c>
      <c r="H70" s="258">
        <f t="shared" si="7"/>
        <v>45291</v>
      </c>
      <c r="I70" s="258"/>
      <c r="J70" s="230">
        <f t="shared" si="8"/>
        <v>7857.97</v>
      </c>
      <c r="K70" s="227">
        <f>SUMIF('Purchases and Sales Data'!$A$3:$A$146,'GCR Rate and Recovery'!$A70,'Purchases and Sales Data'!$H$3:$H$146)+SUMIF('Purchases and Sales Data'!$A$3:$A$146,'GCR Rate and Recovery'!$A70,'Purchases and Sales Data'!J70:J213)</f>
        <v>3215.39</v>
      </c>
      <c r="M70" s="230">
        <f>VLOOKUP($A70,'Purchases and Sales Data'!$A:$R,14,FALSE)</f>
        <v>6286.5</v>
      </c>
      <c r="N70" s="230">
        <f>VLOOKUP($A70,'Purchases and Sales Data'!$A:$R,15,FALSE)</f>
        <v>3241.08</v>
      </c>
      <c r="O70" s="252">
        <f t="shared" si="10"/>
        <v>9527.58</v>
      </c>
    </row>
    <row r="71" spans="1:15">
      <c r="A71" s="187">
        <f t="shared" si="9"/>
        <v>45536</v>
      </c>
      <c r="B71" s="96">
        <f t="shared" si="11"/>
        <v>45536</v>
      </c>
      <c r="C71" s="85">
        <f>VLOOKUP($A71,'Purchases and Sales Data'!$A:$K,11,FALSE)</f>
        <v>2147.1</v>
      </c>
      <c r="E71" s="247" t="s">
        <v>204</v>
      </c>
      <c r="F71" s="248">
        <v>5.1132</v>
      </c>
      <c r="G71" s="248">
        <v>4.0922999999999998</v>
      </c>
      <c r="H71" s="258">
        <f t="shared" si="7"/>
        <v>45291</v>
      </c>
      <c r="I71" s="258"/>
      <c r="J71" s="230">
        <f t="shared" si="8"/>
        <v>10978.55</v>
      </c>
      <c r="K71" s="227">
        <f>SUMIF('Purchases and Sales Data'!$A$3:$A$146,'GCR Rate and Recovery'!$A71,'Purchases and Sales Data'!$H$3:$H$146)+SUMIF('Purchases and Sales Data'!$A$3:$A$146,'GCR Rate and Recovery'!$A71,'Purchases and Sales Data'!J71:J214)</f>
        <v>4078.54</v>
      </c>
      <c r="M71" s="230">
        <f>VLOOKUP($A71,'Purchases and Sales Data'!$A:$R,14,FALSE)</f>
        <v>6000.75</v>
      </c>
      <c r="N71" s="230">
        <f>VLOOKUP($A71,'Purchases and Sales Data'!$A:$R,15,FALSE)</f>
        <v>513.49</v>
      </c>
      <c r="O71" s="252">
        <f t="shared" si="10"/>
        <v>6514.24</v>
      </c>
    </row>
    <row r="72" spans="1:15">
      <c r="A72" s="187">
        <f t="shared" si="9"/>
        <v>45566</v>
      </c>
      <c r="B72" s="96">
        <f t="shared" si="11"/>
        <v>45566</v>
      </c>
      <c r="C72" s="85">
        <f>VLOOKUP($A72,'Purchases and Sales Data'!$A:$K,11,FALSE)</f>
        <v>738.4</v>
      </c>
      <c r="E72" s="247" t="s">
        <v>204</v>
      </c>
      <c r="F72" s="248">
        <v>5.1132</v>
      </c>
      <c r="G72" s="248">
        <v>4.0922999999999998</v>
      </c>
      <c r="H72" s="258">
        <f t="shared" si="7"/>
        <v>45291</v>
      </c>
      <c r="I72" s="258"/>
      <c r="J72" s="230">
        <f t="shared" si="8"/>
        <v>3775.59</v>
      </c>
      <c r="K72" s="227">
        <f>SUMIF('Purchases and Sales Data'!$A$3:$A$146,'GCR Rate and Recovery'!$A72,'Purchases and Sales Data'!$H$3:$H$146)+SUMIF('Purchases and Sales Data'!$A$3:$A$146,'GCR Rate and Recovery'!$A72,'Purchases and Sales Data'!J72:J215)</f>
        <v>6100.23</v>
      </c>
      <c r="M72" s="230">
        <f>VLOOKUP($A72,'Purchases and Sales Data'!$A:$R,14,FALSE)</f>
        <v>6146.95</v>
      </c>
      <c r="N72" s="230">
        <f>VLOOKUP($A72,'Purchases and Sales Data'!$A:$R,15,FALSE)</f>
        <v>1058.44</v>
      </c>
      <c r="O72" s="252">
        <f t="shared" si="10"/>
        <v>7205.3899999999994</v>
      </c>
    </row>
    <row r="73" spans="1:15">
      <c r="A73" s="187">
        <f t="shared" si="9"/>
        <v>45597</v>
      </c>
      <c r="B73" s="96">
        <f t="shared" si="11"/>
        <v>45597</v>
      </c>
      <c r="C73" s="85">
        <f>VLOOKUP($A73,'Purchases and Sales Data'!$A:$K,11,FALSE)</f>
        <v>1150</v>
      </c>
      <c r="E73" s="247" t="s">
        <v>204</v>
      </c>
      <c r="F73" s="248">
        <v>5.1132</v>
      </c>
      <c r="G73" s="248">
        <v>4.0922999999999998</v>
      </c>
      <c r="H73" s="258">
        <f t="shared" si="7"/>
        <v>45291</v>
      </c>
      <c r="I73" s="258"/>
      <c r="J73" s="230">
        <f t="shared" si="8"/>
        <v>5880.18</v>
      </c>
      <c r="K73" s="227">
        <f>SUMIF('Purchases and Sales Data'!$A$3:$A$146,'GCR Rate and Recovery'!$A73,'Purchases and Sales Data'!$H$3:$H$146)+SUMIF('Purchases and Sales Data'!$A$3:$A$146,'GCR Rate and Recovery'!$A73,'Purchases and Sales Data'!J73:J216)</f>
        <v>9506.49</v>
      </c>
      <c r="M73" s="230">
        <f>VLOOKUP($A73,'Purchases and Sales Data'!$A:$R,14,FALSE)</f>
        <v>4286.25</v>
      </c>
      <c r="N73" s="230">
        <f>VLOOKUP($A73,'Purchases and Sales Data'!$A:$R,15,FALSE)</f>
        <v>2551.9299999999998</v>
      </c>
      <c r="O73" s="252">
        <f t="shared" si="10"/>
        <v>6838.18</v>
      </c>
    </row>
    <row r="74" spans="1:15">
      <c r="A74" s="187">
        <f t="shared" si="9"/>
        <v>45627</v>
      </c>
      <c r="B74" s="96">
        <f t="shared" si="11"/>
        <v>45627</v>
      </c>
      <c r="C74" s="85">
        <f>VLOOKUP($A74,'Purchases and Sales Data'!$A:$K,11,FALSE)</f>
        <v>4760</v>
      </c>
      <c r="E74" s="247" t="s">
        <v>204</v>
      </c>
      <c r="F74" s="248">
        <v>5.1132</v>
      </c>
      <c r="G74" s="248">
        <v>4.0922999999999998</v>
      </c>
      <c r="H74" s="258">
        <f t="shared" si="7"/>
        <v>45291</v>
      </c>
      <c r="I74" s="258"/>
      <c r="J74" s="230">
        <f t="shared" si="8"/>
        <v>24338.83</v>
      </c>
      <c r="K74" s="227">
        <f>SUMIF('Purchases and Sales Data'!$A$3:$A$146,'GCR Rate and Recovery'!$A74,'Purchases and Sales Data'!$H$3:$H$146)+SUMIF('Purchases and Sales Data'!$A$3:$A$146,'GCR Rate and Recovery'!$A74,'Purchases and Sales Data'!J74:J217)</f>
        <v>39511.4</v>
      </c>
      <c r="M74" s="230">
        <f>VLOOKUP($A74,'Purchases and Sales Data'!$A:$R,14,FALSE)</f>
        <v>4286.25</v>
      </c>
      <c r="N74" s="230">
        <f>VLOOKUP($A74,'Purchases and Sales Data'!$A:$R,15,FALSE)</f>
        <v>5271.51</v>
      </c>
      <c r="O74" s="252">
        <f t="shared" si="10"/>
        <v>9557.76</v>
      </c>
    </row>
    <row r="75" spans="1:15">
      <c r="A75" s="187">
        <f t="shared" si="9"/>
        <v>45658</v>
      </c>
      <c r="B75" s="96">
        <f t="shared" si="11"/>
        <v>45658</v>
      </c>
      <c r="C75" s="85">
        <f>VLOOKUP($A75,'Purchases and Sales Data'!$A:$K,11,FALSE)</f>
        <v>6166.3</v>
      </c>
      <c r="E75" s="247" t="s">
        <v>204</v>
      </c>
      <c r="F75" s="248">
        <v>5.1132</v>
      </c>
      <c r="G75" s="248">
        <v>4.0922999999999998</v>
      </c>
      <c r="H75" s="258">
        <f t="shared" si="7"/>
        <v>45291</v>
      </c>
      <c r="I75" s="258"/>
      <c r="J75" s="230">
        <f t="shared" si="8"/>
        <v>31529.53</v>
      </c>
      <c r="K75" s="227">
        <f>SUMIF('Purchases and Sales Data'!$A$3:$A$146,'GCR Rate and Recovery'!$A75,'Purchases and Sales Data'!$H$3:$H$146)+SUMIF('Purchases and Sales Data'!$A$3:$A$146,'GCR Rate and Recovery'!$A75,'Purchases and Sales Data'!J75:J218)</f>
        <v>51108.229999999996</v>
      </c>
      <c r="M75" s="230">
        <f>VLOOKUP($A75,'Purchases and Sales Data'!$A:$R,14,FALSE)</f>
        <v>19207.669999999998</v>
      </c>
      <c r="N75" s="230">
        <f>VLOOKUP($A75,'Purchases and Sales Data'!$A:$R,15,FALSE)</f>
        <v>8052.27</v>
      </c>
      <c r="O75" s="252">
        <f t="shared" si="10"/>
        <v>27259.94</v>
      </c>
    </row>
    <row r="76" spans="1:15">
      <c r="A76" s="187">
        <f t="shared" si="9"/>
        <v>45689</v>
      </c>
      <c r="B76" s="96">
        <f t="shared" si="11"/>
        <v>45689</v>
      </c>
      <c r="C76" s="85">
        <f>VLOOKUP($A76,'Purchases and Sales Data'!$A:$K,11,FALSE)</f>
        <v>7003.7</v>
      </c>
      <c r="E76" s="247" t="s">
        <v>204</v>
      </c>
      <c r="F76" s="248">
        <v>5.1132</v>
      </c>
      <c r="G76" s="248">
        <v>4.0922999999999998</v>
      </c>
      <c r="H76" s="258">
        <f t="shared" si="7"/>
        <v>45291</v>
      </c>
      <c r="I76" s="258"/>
      <c r="J76" s="230">
        <f t="shared" si="8"/>
        <v>35811.32</v>
      </c>
      <c r="K76" s="227">
        <f>SUMIF('Purchases and Sales Data'!$A$3:$A$146,'GCR Rate and Recovery'!$A76,'Purchases and Sales Data'!$H$3:$H$146)+SUMIF('Purchases and Sales Data'!$A$3:$A$146,'GCR Rate and Recovery'!$A76,'Purchases and Sales Data'!J76:J219)</f>
        <v>58054.29</v>
      </c>
      <c r="M76" s="230">
        <f>VLOOKUP($A76,'Purchases and Sales Data'!$A:$R,14,FALSE)</f>
        <v>22352.06</v>
      </c>
      <c r="N76" s="230">
        <f>VLOOKUP($A76,'Purchases and Sales Data'!$A:$R,15,FALSE)</f>
        <v>5471.5</v>
      </c>
      <c r="O76" s="252">
        <f t="shared" si="10"/>
        <v>27823.56</v>
      </c>
    </row>
    <row r="77" spans="1:15">
      <c r="A77" s="187">
        <f t="shared" si="9"/>
        <v>45717</v>
      </c>
      <c r="B77" s="96">
        <f t="shared" si="11"/>
        <v>45717</v>
      </c>
      <c r="C77" s="85">
        <f>VLOOKUP($A77,'Purchases and Sales Data'!$A:$K,11,FALSE)</f>
        <v>4593.3999999999996</v>
      </c>
      <c r="E77" s="247" t="s">
        <v>204</v>
      </c>
      <c r="F77" s="248">
        <v>5.1132</v>
      </c>
      <c r="G77" s="248">
        <v>4.0922999999999998</v>
      </c>
      <c r="H77" s="258">
        <f t="shared" si="7"/>
        <v>45291</v>
      </c>
      <c r="I77" s="258"/>
      <c r="J77" s="230">
        <f t="shared" si="8"/>
        <v>23486.97</v>
      </c>
      <c r="K77" s="227">
        <f>SUMIF('Purchases and Sales Data'!$A$3:$A$146,'GCR Rate and Recovery'!$A77,'Purchases and Sales Data'!$H$3:$H$146)+SUMIF('Purchases and Sales Data'!$A$3:$A$146,'GCR Rate and Recovery'!$A77,'Purchases and Sales Data'!J77:J220)</f>
        <v>38113.61</v>
      </c>
      <c r="M77" s="230">
        <f>VLOOKUP($A77,'Purchases and Sales Data'!$A:$R,14,FALSE)</f>
        <v>26453.5</v>
      </c>
      <c r="N77" s="230">
        <f>VLOOKUP($A77,'Purchases and Sales Data'!$A:$R,15,FALSE)</f>
        <v>3118.54</v>
      </c>
      <c r="O77" s="252">
        <f t="shared" si="10"/>
        <v>29572.04</v>
      </c>
    </row>
    <row r="78" spans="1:15">
      <c r="A78" s="187">
        <f t="shared" si="9"/>
        <v>45748</v>
      </c>
      <c r="B78" s="96">
        <f t="shared" si="11"/>
        <v>45748</v>
      </c>
      <c r="C78" s="85">
        <f>VLOOKUP($A78,'Purchases and Sales Data'!$A:$K,11,FALSE)</f>
        <v>2566.3000000000002</v>
      </c>
      <c r="E78" s="247" t="s">
        <v>204</v>
      </c>
      <c r="F78" s="248">
        <v>5.1132</v>
      </c>
      <c r="G78" s="248">
        <v>4.0922999999999998</v>
      </c>
      <c r="H78" s="258">
        <f t="shared" si="7"/>
        <v>45291</v>
      </c>
      <c r="I78" s="258"/>
      <c r="J78" s="230">
        <f t="shared" si="8"/>
        <v>13122.01</v>
      </c>
      <c r="K78" s="227">
        <f>SUMIF('Purchases and Sales Data'!$A$3:$A$146,'GCR Rate and Recovery'!$A78,'Purchases and Sales Data'!$H$3:$H$146)+SUMIF('Purchases and Sales Data'!$A$3:$A$146,'GCR Rate and Recovery'!$A78,'Purchases and Sales Data'!J78:J221)</f>
        <v>21284.41</v>
      </c>
      <c r="M78" s="230">
        <f>VLOOKUP($A78,'Purchases and Sales Data'!$A:$R,14,FALSE)</f>
        <v>16476.75</v>
      </c>
      <c r="N78" s="230">
        <f>VLOOKUP($A78,'Purchases and Sales Data'!$A:$R,15,FALSE)</f>
        <v>1482.72</v>
      </c>
      <c r="O78" s="252">
        <f t="shared" si="10"/>
        <v>17959.47</v>
      </c>
    </row>
    <row r="79" spans="1:15">
      <c r="A79" s="187">
        <f t="shared" si="9"/>
        <v>45778</v>
      </c>
      <c r="B79" s="96">
        <f t="shared" si="11"/>
        <v>45778</v>
      </c>
      <c r="C79" s="85">
        <f>VLOOKUP($A79,'Purchases and Sales Data'!$A:$K,11,FALSE)</f>
        <v>818.2</v>
      </c>
      <c r="E79" s="247" t="s">
        <v>204</v>
      </c>
      <c r="F79" s="248">
        <v>5.1132</v>
      </c>
      <c r="G79" s="248">
        <v>4.0922999999999998</v>
      </c>
      <c r="H79" s="258">
        <f t="shared" si="7"/>
        <v>45291</v>
      </c>
      <c r="I79" s="258"/>
      <c r="J79" s="230">
        <f t="shared" si="8"/>
        <v>4183.62</v>
      </c>
      <c r="K79" s="227">
        <f>SUMIF('Purchases and Sales Data'!$A$3:$A$146,'GCR Rate and Recovery'!$A79,'Purchases and Sales Data'!$H$3:$H$146)+SUMIF('Purchases and Sales Data'!$A$3:$A$146,'GCR Rate and Recovery'!$A79,'Purchases and Sales Data'!J79:J222)</f>
        <v>6789.16</v>
      </c>
      <c r="M79" s="230">
        <f>VLOOKUP($A79,'Purchases and Sales Data'!$A:$R,14,FALSE)</f>
        <v>16136.29</v>
      </c>
      <c r="N79" s="230">
        <f>VLOOKUP($A79,'Purchases and Sales Data'!$A:$R,15,FALSE)</f>
        <v>783.72</v>
      </c>
      <c r="O79" s="252">
        <f t="shared" si="10"/>
        <v>16920.010000000002</v>
      </c>
    </row>
    <row r="80" spans="1:15">
      <c r="A80" s="187">
        <f t="shared" si="9"/>
        <v>45809</v>
      </c>
      <c r="B80" s="96">
        <f t="shared" si="11"/>
        <v>45809</v>
      </c>
      <c r="C80" s="85">
        <f>VLOOKUP($A80,'Purchases and Sales Data'!$A:$K,11,FALSE)</f>
        <v>787.2</v>
      </c>
      <c r="E80" s="247" t="s">
        <v>204</v>
      </c>
      <c r="F80" s="248">
        <v>5.1132</v>
      </c>
      <c r="G80" s="248">
        <v>4.0922999999999998</v>
      </c>
      <c r="H80" s="258">
        <f t="shared" si="7"/>
        <v>45291</v>
      </c>
      <c r="I80" s="258"/>
      <c r="J80" s="230">
        <f t="shared" si="8"/>
        <v>4025.11</v>
      </c>
      <c r="K80" s="227">
        <f>SUMIF('Purchases and Sales Data'!$A$3:$A$146,'GCR Rate and Recovery'!$A80,'Purchases and Sales Data'!$H$3:$H$146)+SUMIF('Purchases and Sales Data'!$A$3:$A$146,'GCR Rate and Recovery'!$A80,'Purchases and Sales Data'!J80:J223)</f>
        <v>6529.87</v>
      </c>
      <c r="M80" s="230">
        <f>VLOOKUP($A80,'Purchases and Sales Data'!$A:$R,14,FALSE)</f>
        <v>7103.18</v>
      </c>
      <c r="N80" s="230">
        <f>VLOOKUP($A80,'Purchases and Sales Data'!$A:$R,15,FALSE)</f>
        <v>208.97</v>
      </c>
      <c r="O80" s="252">
        <f t="shared" si="10"/>
        <v>7312.1500000000005</v>
      </c>
    </row>
    <row r="81" spans="1:15">
      <c r="A81" s="187">
        <f t="shared" si="9"/>
        <v>45839</v>
      </c>
      <c r="B81" s="96">
        <f t="shared" si="11"/>
        <v>45839</v>
      </c>
      <c r="C81" s="85">
        <f>VLOOKUP($A81,'Purchases and Sales Data'!$A:$K,11,FALSE)</f>
        <v>1067.9000000000001</v>
      </c>
      <c r="E81" s="247" t="s">
        <v>204</v>
      </c>
      <c r="F81" s="248">
        <v>5.1132</v>
      </c>
      <c r="G81" s="248">
        <v>4.0922999999999998</v>
      </c>
      <c r="H81" s="258">
        <f t="shared" si="7"/>
        <v>45291</v>
      </c>
      <c r="I81" s="258"/>
      <c r="J81" s="230">
        <f t="shared" si="8"/>
        <v>5460.39</v>
      </c>
      <c r="K81" s="227">
        <f>SUMIF('Purchases and Sales Data'!$A$3:$A$146,'GCR Rate and Recovery'!$A81,'Purchases and Sales Data'!$H$3:$H$146)+SUMIF('Purchases and Sales Data'!$A$3:$A$146,'GCR Rate and Recovery'!$A81,'Purchases and Sales Data'!J81:J224)</f>
        <v>2831.54</v>
      </c>
      <c r="M81" s="230">
        <f>VLOOKUP($A81,'Purchases and Sales Data'!$A:$R,14,FALSE)</f>
        <v>6958.88</v>
      </c>
      <c r="N81" s="230">
        <f>VLOOKUP($A81,'Purchases and Sales Data'!$A:$R,15,FALSE)</f>
        <v>1539.48</v>
      </c>
      <c r="O81" s="252">
        <f t="shared" si="10"/>
        <v>8498.36</v>
      </c>
    </row>
    <row r="82" spans="1:15">
      <c r="A82" s="187">
        <f t="shared" si="9"/>
        <v>45870</v>
      </c>
      <c r="B82" s="96">
        <f t="shared" si="11"/>
        <v>45870</v>
      </c>
      <c r="C82" s="85">
        <f>VLOOKUP($A82,'Purchases and Sales Data'!$A:$K,11,FALSE)</f>
        <v>2486.8999999999996</v>
      </c>
      <c r="E82" s="247" t="s">
        <v>204</v>
      </c>
      <c r="F82" s="248">
        <v>5.1132</v>
      </c>
      <c r="G82" s="248">
        <v>4.0922999999999998</v>
      </c>
      <c r="H82" s="258">
        <f t="shared" si="7"/>
        <v>45291</v>
      </c>
      <c r="I82" s="258"/>
      <c r="J82" s="230">
        <f t="shared" si="8"/>
        <v>12716.02</v>
      </c>
      <c r="K82" s="227">
        <f>SUMIF('Purchases and Sales Data'!$A$3:$A$146,'GCR Rate and Recovery'!$A82,'Purchases and Sales Data'!$H$3:$H$146)+SUMIF('Purchases and Sales Data'!$A$3:$A$146,'GCR Rate and Recovery'!$A82,'Purchases and Sales Data'!J82:J225)</f>
        <v>3061.93</v>
      </c>
      <c r="M82" s="230">
        <f>VLOOKUP($A82,'Purchases and Sales Data'!$A:$R,14,FALSE)</f>
        <v>6914.18</v>
      </c>
      <c r="N82" s="230">
        <f>VLOOKUP($A82,'Purchases and Sales Data'!$A:$R,15,FALSE)</f>
        <v>2155.6</v>
      </c>
      <c r="O82" s="252">
        <f t="shared" si="10"/>
        <v>9069.7800000000007</v>
      </c>
    </row>
    <row r="83" spans="1:15">
      <c r="A83" s="187">
        <f t="shared" si="9"/>
        <v>45901</v>
      </c>
      <c r="B83" s="96">
        <f t="shared" si="11"/>
        <v>45901</v>
      </c>
      <c r="C83" s="85">
        <f>VLOOKUP($A83,'Purchases and Sales Data'!$A:$K,11,FALSE)</f>
        <v>1303</v>
      </c>
      <c r="E83" s="247" t="s">
        <v>204</v>
      </c>
      <c r="F83" s="248">
        <v>5.1132</v>
      </c>
      <c r="G83" s="248">
        <v>4.0922999999999998</v>
      </c>
      <c r="H83" s="258">
        <f t="shared" si="7"/>
        <v>45291</v>
      </c>
      <c r="I83" s="258"/>
      <c r="J83" s="230">
        <f>ROUND(C83*F83,2)</f>
        <v>6662.5</v>
      </c>
      <c r="K83" s="227">
        <f>SUMIF('Purchases and Sales Data'!$A$3:$A$146,'GCR Rate and Recovery'!$A83,'Purchases and Sales Data'!$H$3:$H$146)+SUMIF('Purchases and Sales Data'!$A$3:$A$146,'GCR Rate and Recovery'!$A83,'Purchases and Sales Data'!J83:J226)</f>
        <v>3728.6400000000003</v>
      </c>
      <c r="M83" s="230">
        <f>VLOOKUP($A83,'Purchases and Sales Data'!$A:$R,14,FALSE)</f>
        <v>6510.59</v>
      </c>
      <c r="N83" s="230">
        <f>VLOOKUP($A83,'Purchases and Sales Data'!$A:$R,15,FALSE)</f>
        <v>7.21</v>
      </c>
      <c r="O83" s="252">
        <f t="shared" si="10"/>
        <v>6517.8</v>
      </c>
    </row>
    <row r="84" spans="1:15">
      <c r="A84" s="187">
        <f t="shared" si="9"/>
        <v>45931</v>
      </c>
      <c r="B84" s="96">
        <f t="shared" si="11"/>
        <v>45931</v>
      </c>
      <c r="C84" s="85">
        <f>VLOOKUP($A84,'Purchases and Sales Data'!$A:$K,11,FALSE)</f>
        <v>571.1</v>
      </c>
      <c r="E84" s="247" t="s">
        <v>204</v>
      </c>
      <c r="F84" s="248">
        <v>5.1132</v>
      </c>
      <c r="G84" s="248">
        <v>4.0922999999999998</v>
      </c>
      <c r="H84" s="258">
        <f t="shared" si="7"/>
        <v>45291</v>
      </c>
      <c r="I84" s="258"/>
      <c r="J84" s="230">
        <f t="shared" si="8"/>
        <v>2920.15</v>
      </c>
      <c r="K84" s="227">
        <f>SUMIF('Purchases and Sales Data'!$A$3:$A$146,'GCR Rate and Recovery'!$A84,'Purchases and Sales Data'!$H$3:$H$146)+SUMIF('Purchases and Sales Data'!$A$3:$A$146,'GCR Rate and Recovery'!$A84,'Purchases and Sales Data'!J84:J227)</f>
        <v>4737.5200000000004</v>
      </c>
      <c r="M84" s="230">
        <f>VLOOKUP($A84,'Purchases and Sales Data'!$A:$R,14,FALSE)</f>
        <v>6793.52</v>
      </c>
      <c r="N84" s="230">
        <f>VLOOKUP($A84,'Purchases and Sales Data'!$A:$R,15,FALSE)</f>
        <v>723.43</v>
      </c>
      <c r="O84" s="252">
        <f t="shared" si="10"/>
        <v>7516.9500000000007</v>
      </c>
    </row>
    <row r="85" spans="1:15">
      <c r="A85" s="187">
        <f t="shared" si="9"/>
        <v>45962</v>
      </c>
      <c r="B85" s="96">
        <f t="shared" si="11"/>
        <v>45962</v>
      </c>
      <c r="C85" s="85">
        <f>VLOOKUP($A85,'Purchases and Sales Data'!$A:$K,11,FALSE)</f>
        <v>2268.6999999999998</v>
      </c>
      <c r="E85" s="247" t="s">
        <v>204</v>
      </c>
      <c r="F85" s="248">
        <v>5.1132</v>
      </c>
      <c r="G85" s="248">
        <v>4.0922999999999998</v>
      </c>
      <c r="H85" s="258">
        <f t="shared" si="7"/>
        <v>45291</v>
      </c>
      <c r="I85" s="258"/>
      <c r="J85" s="230">
        <f t="shared" si="8"/>
        <v>11600.32</v>
      </c>
      <c r="K85" s="227">
        <f>SUMIF('Purchases and Sales Data'!$A$3:$A$146,'GCR Rate and Recovery'!$A85,'Purchases and Sales Data'!$H$3:$H$146)+SUMIF('Purchases and Sales Data'!$A$3:$A$146,'GCR Rate and Recovery'!$A85,'Purchases and Sales Data'!J85:J228)</f>
        <v>18812.12</v>
      </c>
      <c r="M85" s="230">
        <f>VLOOKUP($A85,'Purchases and Sales Data'!$A:$R,14,FALSE)</f>
        <v>4703.41</v>
      </c>
      <c r="N85" s="230">
        <f>VLOOKUP($A85,'Purchases and Sales Data'!$A:$R,15,FALSE)</f>
        <v>3227.02</v>
      </c>
      <c r="O85" s="252">
        <f t="shared" si="10"/>
        <v>7930.43</v>
      </c>
    </row>
    <row r="86" spans="1:15">
      <c r="A86" s="187">
        <f t="shared" si="9"/>
        <v>45992</v>
      </c>
      <c r="B86" s="96">
        <f t="shared" si="11"/>
        <v>45992</v>
      </c>
      <c r="C86" s="85">
        <f>VLOOKUP($A86,'Purchases and Sales Data'!$A:$K,11,FALSE)</f>
        <v>4984.8</v>
      </c>
      <c r="E86" s="247" t="s">
        <v>204</v>
      </c>
      <c r="F86" s="248">
        <v>5.1132</v>
      </c>
      <c r="G86" s="248">
        <v>4.0922999999999998</v>
      </c>
      <c r="H86" s="258">
        <f t="shared" si="7"/>
        <v>45291</v>
      </c>
      <c r="I86" s="258"/>
      <c r="J86" s="230">
        <f t="shared" si="8"/>
        <v>25488.28</v>
      </c>
      <c r="K86" s="227">
        <f>SUMIF('Purchases and Sales Data'!$A$3:$A$146,'GCR Rate and Recovery'!$A86,'Purchases and Sales Data'!$H$3:$H$146)+SUMIF('Purchases and Sales Data'!$A$3:$A$146,'GCR Rate and Recovery'!$A86,'Purchases and Sales Data'!J86:J229)</f>
        <v>41458.519999999997</v>
      </c>
      <c r="M86" s="230">
        <f>VLOOKUP($A86,'Purchases and Sales Data'!$A:$R,14,FALSE)</f>
        <v>15264.27</v>
      </c>
      <c r="N86" s="230">
        <f>VLOOKUP($A86,'Purchases and Sales Data'!$A:$R,15,FALSE)</f>
        <v>5608.12</v>
      </c>
      <c r="O86" s="252">
        <f t="shared" si="10"/>
        <v>20872.39</v>
      </c>
    </row>
    <row r="87" spans="1:15">
      <c r="A87" s="187">
        <f t="shared" si="9"/>
        <v>46023</v>
      </c>
      <c r="B87" s="96">
        <f t="shared" ref="B87:B139" si="12">EDATE(B86,1)</f>
        <v>46023</v>
      </c>
      <c r="C87" s="85">
        <f>VLOOKUP($A87,'Purchases and Sales Data'!$A:$K,11,FALSE)</f>
        <v>5796.0999999999995</v>
      </c>
      <c r="E87" s="247" t="s">
        <v>218</v>
      </c>
      <c r="F87" s="248">
        <v>4.8795000000000002</v>
      </c>
      <c r="G87" s="248">
        <v>4.8018000000000001</v>
      </c>
      <c r="H87" s="258">
        <f t="shared" si="7"/>
        <v>45930</v>
      </c>
      <c r="I87" s="258"/>
      <c r="J87" s="230">
        <f t="shared" si="8"/>
        <v>28282.07</v>
      </c>
      <c r="K87" s="227">
        <f>SUMIF('Purchases and Sales Data'!$A$3:$A$146,'GCR Rate and Recovery'!$A87,'Purchases and Sales Data'!$H$3:$H$146)+SUMIF('Purchases and Sales Data'!$A$3:$A$146,'GCR Rate and Recovery'!$A87,'Purchases and Sales Data'!J87:J230)</f>
        <v>48057.5</v>
      </c>
      <c r="M87" s="230">
        <f>VLOOKUP($A87,'Purchases and Sales Data'!$A:$R,14,FALSE)</f>
        <v>31583.61</v>
      </c>
      <c r="N87" s="230">
        <f>VLOOKUP($A87,'Purchases and Sales Data'!$A:$R,15,FALSE)</f>
        <v>7449.55</v>
      </c>
      <c r="O87" s="252">
        <f t="shared" si="10"/>
        <v>39033.160000000003</v>
      </c>
    </row>
    <row r="88" spans="1:15">
      <c r="A88" s="187">
        <f t="shared" si="9"/>
        <v>46054</v>
      </c>
      <c r="B88" s="96">
        <f t="shared" si="12"/>
        <v>46054</v>
      </c>
      <c r="C88" s="85">
        <f>VLOOKUP($A88,'Purchases and Sales Data'!$A:$K,11,FALSE)</f>
        <v>8015.1</v>
      </c>
      <c r="E88" s="247" t="s">
        <v>218</v>
      </c>
      <c r="F88" s="248">
        <v>4.8795000000000002</v>
      </c>
      <c r="G88" s="248">
        <v>4.8018000000000001</v>
      </c>
      <c r="H88" s="258">
        <f t="shared" si="7"/>
        <v>45930</v>
      </c>
      <c r="I88" s="258"/>
      <c r="J88" s="230">
        <f t="shared" si="8"/>
        <v>39109.68</v>
      </c>
      <c r="K88" s="227">
        <f>SUMIF('Purchases and Sales Data'!$A$3:$A$146,'GCR Rate and Recovery'!$A88,'Purchases and Sales Data'!$H$3:$H$146)+SUMIF('Purchases and Sales Data'!$A$3:$A$146,'GCR Rate and Recovery'!$A88,'Purchases and Sales Data'!J88:J231)</f>
        <v>64521.46</v>
      </c>
      <c r="M88" s="230">
        <f>VLOOKUP($A88,'Purchases and Sales Data'!$A:$R,14,FALSE)</f>
        <v>31386.77</v>
      </c>
      <c r="N88" s="230">
        <f>VLOOKUP($A88,'Purchases and Sales Data'!$A:$R,15,FALSE)</f>
        <v>4963.99</v>
      </c>
      <c r="O88" s="252">
        <f t="shared" si="10"/>
        <v>36350.76</v>
      </c>
    </row>
    <row r="89" spans="1:15">
      <c r="A89" s="187">
        <f t="shared" si="9"/>
        <v>46082</v>
      </c>
      <c r="B89" s="96">
        <f t="shared" si="12"/>
        <v>46082</v>
      </c>
      <c r="C89" s="85">
        <f>VLOOKUP($A89,'Purchases and Sales Data'!$A:$K,11,FALSE)</f>
        <v>2581.3000000000002</v>
      </c>
      <c r="E89" s="247" t="s">
        <v>218</v>
      </c>
      <c r="F89" s="248">
        <v>4.8795000000000002</v>
      </c>
      <c r="G89" s="248">
        <v>4.8018000000000001</v>
      </c>
      <c r="H89" s="258">
        <f t="shared" si="7"/>
        <v>45930</v>
      </c>
      <c r="I89" s="258"/>
      <c r="J89" s="230">
        <f t="shared" si="8"/>
        <v>12595.45</v>
      </c>
      <c r="K89" s="227">
        <f>SUMIF('Purchases and Sales Data'!$A$3:$A$146,'GCR Rate and Recovery'!$A89,'Purchases and Sales Data'!$H$3:$H$146)+SUMIF('Purchases and Sales Data'!$A$3:$A$146,'GCR Rate and Recovery'!$A89,'Purchases and Sales Data'!J89:J232)</f>
        <v>20744.02</v>
      </c>
      <c r="M89" s="230">
        <f>VLOOKUP($A89,'Purchases and Sales Data'!$A:$R,14,FALSE)</f>
        <v>7574.08</v>
      </c>
      <c r="N89" s="230">
        <f>VLOOKUP($A89,'Purchases and Sales Data'!$A:$R,15,FALSE)</f>
        <v>3461.27</v>
      </c>
      <c r="O89" s="252">
        <f t="shared" si="10"/>
        <v>11035.35</v>
      </c>
    </row>
    <row r="90" spans="1:15">
      <c r="A90" s="187">
        <f t="shared" si="9"/>
        <v>46113</v>
      </c>
      <c r="B90" s="96">
        <f t="shared" si="12"/>
        <v>46113</v>
      </c>
      <c r="C90" s="85">
        <f>VLOOKUP($A90,'Purchases and Sales Data'!$A:$K,11,FALSE)</f>
        <v>0</v>
      </c>
      <c r="E90" s="247" t="s">
        <v>218</v>
      </c>
      <c r="F90" s="248">
        <v>4.1559999999999997</v>
      </c>
      <c r="G90" s="248">
        <v>4.7377000000000002</v>
      </c>
      <c r="H90" s="258">
        <v>46022</v>
      </c>
      <c r="I90" s="258"/>
      <c r="J90" s="230">
        <f t="shared" si="8"/>
        <v>0</v>
      </c>
      <c r="K90" s="227">
        <f>SUMIF('Purchases and Sales Data'!$A$3:$A$146,'GCR Rate and Recovery'!$A90,'Purchases and Sales Data'!$H$3:$H$146)+SUMIF('Purchases and Sales Data'!$A$3:$A$146,'GCR Rate and Recovery'!$A90,'Purchases and Sales Data'!J90:J233)</f>
        <v>0</v>
      </c>
      <c r="M90" s="230">
        <f>VLOOKUP($A90,'Purchases and Sales Data'!$A:$R,14,FALSE)</f>
        <v>0</v>
      </c>
      <c r="N90" s="230">
        <f>VLOOKUP($A90,'Purchases and Sales Data'!$A:$R,15,FALSE)</f>
        <v>0</v>
      </c>
      <c r="O90" s="252">
        <f t="shared" si="10"/>
        <v>0</v>
      </c>
    </row>
    <row r="91" spans="1:15">
      <c r="A91" s="187">
        <f t="shared" si="9"/>
        <v>46143</v>
      </c>
      <c r="B91" s="96">
        <f t="shared" si="12"/>
        <v>46143</v>
      </c>
      <c r="C91" s="85">
        <f>VLOOKUP($A91,'Purchases and Sales Data'!$A:$K,11,FALSE)</f>
        <v>0</v>
      </c>
      <c r="E91" s="247" t="s">
        <v>218</v>
      </c>
      <c r="F91" s="248">
        <v>4.9641999999999999</v>
      </c>
      <c r="G91" s="248">
        <v>4.7377000000000002</v>
      </c>
      <c r="H91" s="258">
        <f t="shared" si="7"/>
        <v>46022</v>
      </c>
      <c r="I91" s="258"/>
      <c r="J91" s="230">
        <f t="shared" si="8"/>
        <v>0</v>
      </c>
      <c r="K91" s="227">
        <f>SUMIF('Purchases and Sales Data'!$A$3:$A$146,'GCR Rate and Recovery'!$A91,'Purchases and Sales Data'!$H$3:$H$146)+SUMIF('Purchases and Sales Data'!$A$3:$A$146,'GCR Rate and Recovery'!$A91,'Purchases and Sales Data'!J91:J234)</f>
        <v>0</v>
      </c>
      <c r="M91" s="230">
        <f>VLOOKUP($A91,'Purchases and Sales Data'!$A:$R,14,FALSE)</f>
        <v>0</v>
      </c>
      <c r="N91" s="230">
        <f>VLOOKUP($A91,'Purchases and Sales Data'!$A:$R,15,FALSE)</f>
        <v>0</v>
      </c>
      <c r="O91" s="252">
        <f t="shared" si="10"/>
        <v>0</v>
      </c>
    </row>
    <row r="92" spans="1:15">
      <c r="A92" s="187">
        <f t="shared" si="9"/>
        <v>46174</v>
      </c>
      <c r="B92" s="96">
        <f t="shared" si="12"/>
        <v>46174</v>
      </c>
      <c r="C92" s="85">
        <f>VLOOKUP($A92,'Purchases and Sales Data'!$A:$K,11,FALSE)</f>
        <v>0</v>
      </c>
      <c r="E92" s="247" t="s">
        <v>218</v>
      </c>
      <c r="F92" s="248">
        <v>4.9641999999999999</v>
      </c>
      <c r="G92" s="248">
        <v>4.7377000000000002</v>
      </c>
      <c r="H92" s="258">
        <f t="shared" si="7"/>
        <v>46022</v>
      </c>
      <c r="I92" s="258"/>
      <c r="J92" s="230">
        <f t="shared" si="8"/>
        <v>0</v>
      </c>
      <c r="K92" s="227">
        <f>SUMIF('Purchases and Sales Data'!$A$3:$A$146,'GCR Rate and Recovery'!$A92,'Purchases and Sales Data'!$H$3:$H$146)+SUMIF('Purchases and Sales Data'!$A$3:$A$146,'GCR Rate and Recovery'!$A92,'Purchases and Sales Data'!J92:J235)</f>
        <v>0</v>
      </c>
      <c r="M92" s="230">
        <f>VLOOKUP($A92,'Purchases and Sales Data'!$A:$R,14,FALSE)</f>
        <v>0</v>
      </c>
      <c r="N92" s="230">
        <f>VLOOKUP($A92,'Purchases and Sales Data'!$A:$R,15,FALSE)</f>
        <v>0</v>
      </c>
      <c r="O92" s="252">
        <f t="shared" si="10"/>
        <v>0</v>
      </c>
    </row>
    <row r="93" spans="1:15">
      <c r="A93" s="187">
        <f t="shared" si="9"/>
        <v>46204</v>
      </c>
      <c r="B93" s="96">
        <f t="shared" si="12"/>
        <v>46204</v>
      </c>
      <c r="C93" s="85">
        <f>VLOOKUP($A93,'Purchases and Sales Data'!$A:$K,11,FALSE)</f>
        <v>0</v>
      </c>
      <c r="E93" s="247"/>
      <c r="F93" s="249"/>
      <c r="G93" s="249"/>
      <c r="H93" s="258" t="str">
        <f t="shared" si="7"/>
        <v/>
      </c>
      <c r="I93" s="258"/>
      <c r="J93" s="230">
        <f t="shared" si="8"/>
        <v>0</v>
      </c>
      <c r="K93" s="227">
        <f>SUMIF('Purchases and Sales Data'!$A$3:$A$146,'GCR Rate and Recovery'!$A93,'Purchases and Sales Data'!$H$3:$H$146)+SUMIF('Purchases and Sales Data'!$A$3:$A$146,'GCR Rate and Recovery'!$A93,'Purchases and Sales Data'!J93:J236)</f>
        <v>0</v>
      </c>
      <c r="M93" s="230">
        <f>VLOOKUP($A93,'Purchases and Sales Data'!$A:$R,14,FALSE)</f>
        <v>0</v>
      </c>
      <c r="N93" s="230">
        <f>VLOOKUP($A93,'Purchases and Sales Data'!$A:$R,15,FALSE)</f>
        <v>0</v>
      </c>
      <c r="O93" s="252">
        <f t="shared" si="10"/>
        <v>0</v>
      </c>
    </row>
    <row r="94" spans="1:15">
      <c r="A94" s="187">
        <f t="shared" si="9"/>
        <v>46235</v>
      </c>
      <c r="B94" s="96">
        <f t="shared" si="12"/>
        <v>46235</v>
      </c>
      <c r="C94" s="85">
        <f>VLOOKUP($A94,'Purchases and Sales Data'!$A:$K,11,FALSE)</f>
        <v>0</v>
      </c>
      <c r="E94" s="247"/>
      <c r="F94" s="249"/>
      <c r="G94" s="249"/>
      <c r="H94" s="258" t="str">
        <f t="shared" si="7"/>
        <v/>
      </c>
      <c r="I94" s="258"/>
      <c r="J94" s="230">
        <f t="shared" si="8"/>
        <v>0</v>
      </c>
      <c r="K94" s="227">
        <f>SUMIF('Purchases and Sales Data'!$A$3:$A$146,'GCR Rate and Recovery'!$A94,'Purchases and Sales Data'!$H$3:$H$146)+SUMIF('Purchases and Sales Data'!$A$3:$A$146,'GCR Rate and Recovery'!$A94,'Purchases and Sales Data'!J94:J237)</f>
        <v>0</v>
      </c>
      <c r="M94" s="230">
        <f>VLOOKUP($A94,'Purchases and Sales Data'!$A:$R,14,FALSE)</f>
        <v>0</v>
      </c>
      <c r="N94" s="230">
        <f>VLOOKUP($A94,'Purchases and Sales Data'!$A:$R,15,FALSE)</f>
        <v>0</v>
      </c>
      <c r="O94" s="252">
        <f t="shared" si="10"/>
        <v>0</v>
      </c>
    </row>
    <row r="95" spans="1:15">
      <c r="A95" s="187">
        <f t="shared" si="9"/>
        <v>46266</v>
      </c>
      <c r="B95" s="96">
        <f t="shared" si="12"/>
        <v>46266</v>
      </c>
      <c r="C95" s="85">
        <f>VLOOKUP($A95,'Purchases and Sales Data'!$A:$K,11,FALSE)</f>
        <v>0</v>
      </c>
      <c r="E95" s="247"/>
      <c r="F95" s="249"/>
      <c r="G95" s="249"/>
      <c r="H95" s="258" t="str">
        <f t="shared" si="7"/>
        <v/>
      </c>
      <c r="I95" s="258"/>
      <c r="J95" s="230">
        <f t="shared" si="8"/>
        <v>0</v>
      </c>
      <c r="K95" s="227">
        <f>SUMIF('Purchases and Sales Data'!$A$3:$A$146,'GCR Rate and Recovery'!$A95,'Purchases and Sales Data'!$H$3:$H$146)+SUMIF('Purchases and Sales Data'!$A$3:$A$146,'GCR Rate and Recovery'!$A95,'Purchases and Sales Data'!J95:J238)</f>
        <v>0</v>
      </c>
      <c r="M95" s="230">
        <f>VLOOKUP($A95,'Purchases and Sales Data'!$A:$R,14,FALSE)</f>
        <v>0</v>
      </c>
      <c r="N95" s="230">
        <f>VLOOKUP($A95,'Purchases and Sales Data'!$A:$R,15,FALSE)</f>
        <v>0</v>
      </c>
      <c r="O95" s="252">
        <f t="shared" si="10"/>
        <v>0</v>
      </c>
    </row>
    <row r="96" spans="1:15">
      <c r="A96" s="187">
        <f t="shared" si="9"/>
        <v>46296</v>
      </c>
      <c r="B96" s="96">
        <f t="shared" si="12"/>
        <v>46296</v>
      </c>
      <c r="C96" s="85">
        <f>VLOOKUP($A96,'Purchases and Sales Data'!$A:$K,11,FALSE)</f>
        <v>0</v>
      </c>
      <c r="E96" s="247"/>
      <c r="F96" s="249"/>
      <c r="G96" s="249"/>
      <c r="H96" s="258" t="str">
        <f t="shared" si="7"/>
        <v/>
      </c>
      <c r="I96" s="258"/>
      <c r="J96" s="230">
        <f t="shared" si="8"/>
        <v>0</v>
      </c>
      <c r="K96" s="227">
        <f>SUMIF('Purchases and Sales Data'!$A$3:$A$146,'GCR Rate and Recovery'!$A96,'Purchases and Sales Data'!$H$3:$H$146)+SUMIF('Purchases and Sales Data'!$A$3:$A$146,'GCR Rate and Recovery'!$A96,'Purchases and Sales Data'!J96:J239)</f>
        <v>0</v>
      </c>
      <c r="M96" s="230">
        <f>VLOOKUP($A96,'Purchases and Sales Data'!$A:$R,14,FALSE)</f>
        <v>0</v>
      </c>
      <c r="N96" s="230">
        <f>VLOOKUP($A96,'Purchases and Sales Data'!$A:$R,15,FALSE)</f>
        <v>0</v>
      </c>
      <c r="O96" s="252">
        <f t="shared" si="10"/>
        <v>0</v>
      </c>
    </row>
    <row r="97" spans="1:15">
      <c r="A97" s="187">
        <f t="shared" si="9"/>
        <v>46327</v>
      </c>
      <c r="B97" s="96">
        <f t="shared" si="12"/>
        <v>46327</v>
      </c>
      <c r="C97" s="85">
        <f>VLOOKUP($A97,'Purchases and Sales Data'!$A:$K,11,FALSE)</f>
        <v>0</v>
      </c>
      <c r="E97" s="247"/>
      <c r="F97" s="249"/>
      <c r="G97" s="249"/>
      <c r="H97" s="258" t="str">
        <f t="shared" si="7"/>
        <v/>
      </c>
      <c r="I97" s="258"/>
      <c r="J97" s="230">
        <f t="shared" si="8"/>
        <v>0</v>
      </c>
      <c r="K97" s="227">
        <f>SUMIF('Purchases and Sales Data'!$A$3:$A$146,'GCR Rate and Recovery'!$A97,'Purchases and Sales Data'!$H$3:$H$146)+SUMIF('Purchases and Sales Data'!$A$3:$A$146,'GCR Rate and Recovery'!$A97,'Purchases and Sales Data'!J97:J240)</f>
        <v>0</v>
      </c>
      <c r="M97" s="230">
        <f>VLOOKUP($A97,'Purchases and Sales Data'!$A:$R,14,FALSE)</f>
        <v>0</v>
      </c>
      <c r="N97" s="230">
        <f>VLOOKUP($A97,'Purchases and Sales Data'!$A:$R,15,FALSE)</f>
        <v>0</v>
      </c>
      <c r="O97" s="252">
        <f t="shared" si="10"/>
        <v>0</v>
      </c>
    </row>
    <row r="98" spans="1:15">
      <c r="A98" s="187">
        <f t="shared" si="9"/>
        <v>46357</v>
      </c>
      <c r="B98" s="96">
        <f t="shared" si="12"/>
        <v>46357</v>
      </c>
      <c r="C98" s="85">
        <f>VLOOKUP($A98,'Purchases and Sales Data'!$A:$K,11,FALSE)</f>
        <v>0</v>
      </c>
      <c r="E98" s="247"/>
      <c r="F98" s="249"/>
      <c r="G98" s="249"/>
      <c r="H98" s="258" t="str">
        <f t="shared" si="7"/>
        <v/>
      </c>
      <c r="I98" s="258"/>
      <c r="J98" s="230">
        <f t="shared" si="8"/>
        <v>0</v>
      </c>
      <c r="K98" s="227">
        <f>SUMIF('Purchases and Sales Data'!$A$3:$A$146,'GCR Rate and Recovery'!$A98,'Purchases and Sales Data'!$H$3:$H$146)+SUMIF('Purchases and Sales Data'!$A$3:$A$146,'GCR Rate and Recovery'!$A98,'Purchases and Sales Data'!J98:J241)</f>
        <v>0</v>
      </c>
      <c r="M98" s="230">
        <f>VLOOKUP($A98,'Purchases and Sales Data'!$A:$R,14,FALSE)</f>
        <v>0</v>
      </c>
      <c r="N98" s="230">
        <f>VLOOKUP($A98,'Purchases and Sales Data'!$A:$R,15,FALSE)</f>
        <v>0</v>
      </c>
      <c r="O98" s="252">
        <f t="shared" si="10"/>
        <v>0</v>
      </c>
    </row>
    <row r="99" spans="1:15">
      <c r="A99" s="187">
        <f t="shared" si="9"/>
        <v>46388</v>
      </c>
      <c r="B99" s="96">
        <f t="shared" si="12"/>
        <v>46388</v>
      </c>
      <c r="C99" s="85">
        <f>VLOOKUP($A99,'Purchases and Sales Data'!$A:$K,11,FALSE)</f>
        <v>0</v>
      </c>
      <c r="E99" s="247"/>
      <c r="F99" s="249"/>
      <c r="G99" s="249"/>
      <c r="H99" s="258" t="str">
        <f t="shared" ref="H99:H130" si="13">IF(E99="","",IF(E99=E98,H98,EDATE(EOMONTH(B99,-1),-3)))</f>
        <v/>
      </c>
      <c r="I99" s="258"/>
      <c r="J99" s="230">
        <f t="shared" ref="J99:J130" si="14">ROUND(C99*F99,2)</f>
        <v>0</v>
      </c>
      <c r="K99" s="227">
        <f>SUMIF('Purchases and Sales Data'!$A$3:$A$146,'GCR Rate and Recovery'!$A99,'Purchases and Sales Data'!$H$3:$H$146)+SUMIF('Purchases and Sales Data'!$A$3:$A$146,'GCR Rate and Recovery'!$A99,'Purchases and Sales Data'!J99:J242)</f>
        <v>0</v>
      </c>
      <c r="M99" s="230">
        <f>VLOOKUP($A99,'Purchases and Sales Data'!$A:$R,14,FALSE)</f>
        <v>0</v>
      </c>
      <c r="N99" s="230">
        <f>VLOOKUP($A99,'Purchases and Sales Data'!$A:$R,15,FALSE)</f>
        <v>0</v>
      </c>
      <c r="O99" s="252">
        <f t="shared" si="10"/>
        <v>0</v>
      </c>
    </row>
    <row r="100" spans="1:15">
      <c r="A100" s="187">
        <f t="shared" si="9"/>
        <v>46419</v>
      </c>
      <c r="B100" s="96">
        <f t="shared" si="12"/>
        <v>46419</v>
      </c>
      <c r="C100" s="85">
        <f>VLOOKUP($A100,'Purchases and Sales Data'!$A:$K,11,FALSE)</f>
        <v>0</v>
      </c>
      <c r="E100" s="247"/>
      <c r="F100" s="249"/>
      <c r="G100" s="249"/>
      <c r="H100" s="258" t="str">
        <f t="shared" si="13"/>
        <v/>
      </c>
      <c r="I100" s="258"/>
      <c r="J100" s="230">
        <f t="shared" si="14"/>
        <v>0</v>
      </c>
      <c r="K100" s="227">
        <f>SUMIF('Purchases and Sales Data'!$A$3:$A$146,'GCR Rate and Recovery'!$A100,'Purchases and Sales Data'!$H$3:$H$146)+SUMIF('Purchases and Sales Data'!$A$3:$A$146,'GCR Rate and Recovery'!$A100,'Purchases and Sales Data'!J100:J243)</f>
        <v>0</v>
      </c>
      <c r="M100" s="230">
        <f>VLOOKUP($A100,'Purchases and Sales Data'!$A:$R,14,FALSE)</f>
        <v>0</v>
      </c>
      <c r="N100" s="230">
        <f>VLOOKUP($A100,'Purchases and Sales Data'!$A:$R,15,FALSE)</f>
        <v>0</v>
      </c>
      <c r="O100" s="252">
        <f t="shared" si="10"/>
        <v>0</v>
      </c>
    </row>
    <row r="101" spans="1:15">
      <c r="A101" s="187">
        <f t="shared" si="9"/>
        <v>46447</v>
      </c>
      <c r="B101" s="96">
        <f t="shared" si="12"/>
        <v>46447</v>
      </c>
      <c r="C101" s="85">
        <f>VLOOKUP($A101,'Purchases and Sales Data'!$A:$K,11,FALSE)</f>
        <v>0</v>
      </c>
      <c r="E101" s="247"/>
      <c r="F101" s="249"/>
      <c r="G101" s="249"/>
      <c r="H101" s="258" t="str">
        <f t="shared" si="13"/>
        <v/>
      </c>
      <c r="I101" s="258"/>
      <c r="J101" s="230">
        <f t="shared" si="14"/>
        <v>0</v>
      </c>
      <c r="K101" s="227">
        <f>SUMIF('Purchases and Sales Data'!$A$3:$A$146,'GCR Rate and Recovery'!$A101,'Purchases and Sales Data'!$H$3:$H$146)+SUMIF('Purchases and Sales Data'!$A$3:$A$146,'GCR Rate and Recovery'!$A101,'Purchases and Sales Data'!J101:J244)</f>
        <v>0</v>
      </c>
      <c r="M101" s="230">
        <f>VLOOKUP($A101,'Purchases and Sales Data'!$A:$R,14,FALSE)</f>
        <v>0</v>
      </c>
      <c r="N101" s="230">
        <f>VLOOKUP($A101,'Purchases and Sales Data'!$A:$R,15,FALSE)</f>
        <v>0</v>
      </c>
      <c r="O101" s="252">
        <f t="shared" si="10"/>
        <v>0</v>
      </c>
    </row>
    <row r="102" spans="1:15">
      <c r="A102" s="187">
        <f t="shared" si="9"/>
        <v>46478</v>
      </c>
      <c r="B102" s="96">
        <f t="shared" si="12"/>
        <v>46478</v>
      </c>
      <c r="C102" s="85">
        <f>VLOOKUP($A102,'Purchases and Sales Data'!$A:$K,11,FALSE)</f>
        <v>0</v>
      </c>
      <c r="E102" s="247"/>
      <c r="F102" s="249"/>
      <c r="G102" s="249"/>
      <c r="H102" s="258" t="str">
        <f t="shared" si="13"/>
        <v/>
      </c>
      <c r="I102" s="258"/>
      <c r="J102" s="230">
        <f t="shared" si="14"/>
        <v>0</v>
      </c>
      <c r="K102" s="227">
        <f>SUMIF('Purchases and Sales Data'!$A$3:$A$146,'GCR Rate and Recovery'!$A102,'Purchases and Sales Data'!$H$3:$H$146)+SUMIF('Purchases and Sales Data'!$A$3:$A$146,'GCR Rate and Recovery'!$A102,'Purchases and Sales Data'!J102:J245)</f>
        <v>0</v>
      </c>
      <c r="M102" s="230">
        <f>VLOOKUP($A102,'Purchases and Sales Data'!$A:$R,14,FALSE)</f>
        <v>0</v>
      </c>
      <c r="N102" s="230">
        <f>VLOOKUP($A102,'Purchases and Sales Data'!$A:$R,15,FALSE)</f>
        <v>0</v>
      </c>
      <c r="O102" s="252">
        <f t="shared" si="10"/>
        <v>0</v>
      </c>
    </row>
    <row r="103" spans="1:15">
      <c r="A103" s="187">
        <f t="shared" si="9"/>
        <v>46508</v>
      </c>
      <c r="B103" s="96">
        <f t="shared" si="12"/>
        <v>46508</v>
      </c>
      <c r="C103" s="85">
        <f>VLOOKUP($A103,'Purchases and Sales Data'!$A:$K,11,FALSE)</f>
        <v>0</v>
      </c>
      <c r="E103" s="247"/>
      <c r="F103" s="249"/>
      <c r="G103" s="249"/>
      <c r="H103" s="258" t="str">
        <f t="shared" si="13"/>
        <v/>
      </c>
      <c r="I103" s="258"/>
      <c r="J103" s="230">
        <f t="shared" si="14"/>
        <v>0</v>
      </c>
      <c r="K103" s="227">
        <f>SUMIF('Purchases and Sales Data'!$A$3:$A$146,'GCR Rate and Recovery'!$A103,'Purchases and Sales Data'!$H$3:$H$146)+SUMIF('Purchases and Sales Data'!$A$3:$A$146,'GCR Rate and Recovery'!$A103,'Purchases and Sales Data'!J103:J246)</f>
        <v>0</v>
      </c>
      <c r="M103" s="230">
        <f>VLOOKUP($A103,'Purchases and Sales Data'!$A:$R,14,FALSE)</f>
        <v>0</v>
      </c>
      <c r="N103" s="230">
        <f>VLOOKUP($A103,'Purchases and Sales Data'!$A:$R,15,FALSE)</f>
        <v>0</v>
      </c>
      <c r="O103" s="252">
        <f t="shared" si="10"/>
        <v>0</v>
      </c>
    </row>
    <row r="104" spans="1:15">
      <c r="A104" s="187">
        <f t="shared" si="9"/>
        <v>46539</v>
      </c>
      <c r="B104" s="96">
        <f t="shared" si="12"/>
        <v>46539</v>
      </c>
      <c r="C104" s="85">
        <f>VLOOKUP($A104,'Purchases and Sales Data'!$A:$K,11,FALSE)</f>
        <v>0</v>
      </c>
      <c r="E104" s="247"/>
      <c r="F104" s="249"/>
      <c r="G104" s="249"/>
      <c r="H104" s="258" t="str">
        <f t="shared" si="13"/>
        <v/>
      </c>
      <c r="I104" s="258"/>
      <c r="J104" s="230">
        <f t="shared" si="14"/>
        <v>0</v>
      </c>
      <c r="K104" s="227">
        <f>SUMIF('Purchases and Sales Data'!$A$3:$A$146,'GCR Rate and Recovery'!$A104,'Purchases and Sales Data'!$H$3:$H$146)+SUMIF('Purchases and Sales Data'!$A$3:$A$146,'GCR Rate and Recovery'!$A104,'Purchases and Sales Data'!J104:J247)</f>
        <v>0</v>
      </c>
      <c r="M104" s="230">
        <f>VLOOKUP($A104,'Purchases and Sales Data'!$A:$R,14,FALSE)</f>
        <v>0</v>
      </c>
      <c r="N104" s="230">
        <f>VLOOKUP($A104,'Purchases and Sales Data'!$A:$R,15,FALSE)</f>
        <v>0</v>
      </c>
      <c r="O104" s="252">
        <f t="shared" si="10"/>
        <v>0</v>
      </c>
    </row>
    <row r="105" spans="1:15">
      <c r="A105" s="187">
        <f t="shared" si="9"/>
        <v>46569</v>
      </c>
      <c r="B105" s="96">
        <f t="shared" si="12"/>
        <v>46569</v>
      </c>
      <c r="C105" s="85">
        <f>VLOOKUP($A105,'Purchases and Sales Data'!$A:$K,11,FALSE)</f>
        <v>0</v>
      </c>
      <c r="E105" s="247"/>
      <c r="F105" s="249"/>
      <c r="G105" s="249"/>
      <c r="H105" s="258" t="str">
        <f t="shared" si="13"/>
        <v/>
      </c>
      <c r="I105" s="258"/>
      <c r="J105" s="230">
        <f t="shared" si="14"/>
        <v>0</v>
      </c>
      <c r="K105" s="227">
        <f>SUMIF('Purchases and Sales Data'!$A$3:$A$146,'GCR Rate and Recovery'!$A105,'Purchases and Sales Data'!$H$3:$H$146)+SUMIF('Purchases and Sales Data'!$A$3:$A$146,'GCR Rate and Recovery'!$A105,'Purchases and Sales Data'!J105:J248)</f>
        <v>0</v>
      </c>
      <c r="M105" s="230">
        <f>VLOOKUP($A105,'Purchases and Sales Data'!$A:$R,14,FALSE)</f>
        <v>0</v>
      </c>
      <c r="N105" s="230">
        <f>VLOOKUP($A105,'Purchases and Sales Data'!$A:$R,15,FALSE)</f>
        <v>0</v>
      </c>
      <c r="O105" s="252">
        <f t="shared" si="10"/>
        <v>0</v>
      </c>
    </row>
    <row r="106" spans="1:15">
      <c r="A106" s="187">
        <f t="shared" si="9"/>
        <v>46600</v>
      </c>
      <c r="B106" s="96">
        <f t="shared" si="12"/>
        <v>46600</v>
      </c>
      <c r="C106" s="85">
        <f>VLOOKUP($A106,'Purchases and Sales Data'!$A:$K,11,FALSE)</f>
        <v>0</v>
      </c>
      <c r="E106" s="247"/>
      <c r="F106" s="249"/>
      <c r="G106" s="249"/>
      <c r="H106" s="258" t="str">
        <f t="shared" si="13"/>
        <v/>
      </c>
      <c r="I106" s="258"/>
      <c r="J106" s="230">
        <f t="shared" si="14"/>
        <v>0</v>
      </c>
      <c r="K106" s="227">
        <f>SUMIF('Purchases and Sales Data'!$A$3:$A$146,'GCR Rate and Recovery'!$A106,'Purchases and Sales Data'!$H$3:$H$146)+SUMIF('Purchases and Sales Data'!$A$3:$A$146,'GCR Rate and Recovery'!$A106,'Purchases and Sales Data'!J106:J249)</f>
        <v>0</v>
      </c>
      <c r="M106" s="230">
        <f>VLOOKUP($A106,'Purchases and Sales Data'!$A:$R,14,FALSE)</f>
        <v>0</v>
      </c>
      <c r="N106" s="230">
        <f>VLOOKUP($A106,'Purchases and Sales Data'!$A:$R,15,FALSE)</f>
        <v>0</v>
      </c>
      <c r="O106" s="252">
        <f t="shared" si="10"/>
        <v>0</v>
      </c>
    </row>
    <row r="107" spans="1:15">
      <c r="A107" s="187">
        <f t="shared" si="9"/>
        <v>46631</v>
      </c>
      <c r="B107" s="96">
        <f t="shared" si="12"/>
        <v>46631</v>
      </c>
      <c r="C107" s="85">
        <f>VLOOKUP($A107,'Purchases and Sales Data'!$A:$K,11,FALSE)</f>
        <v>0</v>
      </c>
      <c r="E107" s="247"/>
      <c r="F107" s="249"/>
      <c r="G107" s="249"/>
      <c r="H107" s="258" t="str">
        <f t="shared" si="13"/>
        <v/>
      </c>
      <c r="I107" s="258"/>
      <c r="J107" s="230">
        <f t="shared" si="14"/>
        <v>0</v>
      </c>
      <c r="K107" s="227">
        <f>SUMIF('Purchases and Sales Data'!$A$3:$A$146,'GCR Rate and Recovery'!$A107,'Purchases and Sales Data'!$H$3:$H$146)+SUMIF('Purchases and Sales Data'!$A$3:$A$146,'GCR Rate and Recovery'!$A107,'Purchases and Sales Data'!J107:J250)</f>
        <v>0</v>
      </c>
      <c r="M107" s="230">
        <f>VLOOKUP($A107,'Purchases and Sales Data'!$A:$R,14,FALSE)</f>
        <v>0</v>
      </c>
      <c r="N107" s="230">
        <f>VLOOKUP($A107,'Purchases and Sales Data'!$A:$R,15,FALSE)</f>
        <v>0</v>
      </c>
      <c r="O107" s="252">
        <f t="shared" si="10"/>
        <v>0</v>
      </c>
    </row>
    <row r="108" spans="1:15">
      <c r="A108" s="187">
        <f t="shared" si="9"/>
        <v>46661</v>
      </c>
      <c r="B108" s="96">
        <f t="shared" si="12"/>
        <v>46661</v>
      </c>
      <c r="C108" s="85">
        <f>VLOOKUP($A108,'Purchases and Sales Data'!$A:$K,11,FALSE)</f>
        <v>0</v>
      </c>
      <c r="E108" s="247"/>
      <c r="F108" s="249"/>
      <c r="G108" s="249"/>
      <c r="H108" s="258" t="str">
        <f t="shared" si="13"/>
        <v/>
      </c>
      <c r="I108" s="258"/>
      <c r="J108" s="230">
        <f t="shared" si="14"/>
        <v>0</v>
      </c>
      <c r="K108" s="227">
        <f>SUMIF('Purchases and Sales Data'!$A$3:$A$146,'GCR Rate and Recovery'!$A108,'Purchases and Sales Data'!$H$3:$H$146)+SUMIF('Purchases and Sales Data'!$A$3:$A$146,'GCR Rate and Recovery'!$A108,'Purchases and Sales Data'!J108:J251)</f>
        <v>0</v>
      </c>
      <c r="M108" s="230">
        <f>VLOOKUP($A108,'Purchases and Sales Data'!$A:$R,14,FALSE)</f>
        <v>0</v>
      </c>
      <c r="N108" s="230">
        <f>VLOOKUP($A108,'Purchases and Sales Data'!$A:$R,15,FALSE)</f>
        <v>0</v>
      </c>
      <c r="O108" s="252">
        <f t="shared" si="10"/>
        <v>0</v>
      </c>
    </row>
    <row r="109" spans="1:15">
      <c r="A109" s="187">
        <f t="shared" si="9"/>
        <v>46692</v>
      </c>
      <c r="B109" s="96">
        <f t="shared" si="12"/>
        <v>46692</v>
      </c>
      <c r="C109" s="85">
        <f>VLOOKUP($A109,'Purchases and Sales Data'!$A:$K,11,FALSE)</f>
        <v>0</v>
      </c>
      <c r="E109" s="247"/>
      <c r="F109" s="249"/>
      <c r="G109" s="249"/>
      <c r="H109" s="258" t="str">
        <f t="shared" si="13"/>
        <v/>
      </c>
      <c r="I109" s="258"/>
      <c r="J109" s="230">
        <f t="shared" si="14"/>
        <v>0</v>
      </c>
      <c r="K109" s="227">
        <f>SUMIF('Purchases and Sales Data'!$A$3:$A$146,'GCR Rate and Recovery'!$A109,'Purchases and Sales Data'!$H$3:$H$146)+SUMIF('Purchases and Sales Data'!$A$3:$A$146,'GCR Rate and Recovery'!$A109,'Purchases and Sales Data'!J109:J252)</f>
        <v>0</v>
      </c>
      <c r="M109" s="230">
        <f>VLOOKUP($A109,'Purchases and Sales Data'!$A:$R,14,FALSE)</f>
        <v>0</v>
      </c>
      <c r="N109" s="230">
        <f>VLOOKUP($A109,'Purchases and Sales Data'!$A:$R,15,FALSE)</f>
        <v>0</v>
      </c>
      <c r="O109" s="252">
        <f t="shared" si="10"/>
        <v>0</v>
      </c>
    </row>
    <row r="110" spans="1:15">
      <c r="A110" s="187">
        <f t="shared" si="9"/>
        <v>46722</v>
      </c>
      <c r="B110" s="96">
        <f t="shared" si="12"/>
        <v>46722</v>
      </c>
      <c r="C110" s="85">
        <f>VLOOKUP($A110,'Purchases and Sales Data'!$A:$K,11,FALSE)</f>
        <v>0</v>
      </c>
      <c r="E110" s="247"/>
      <c r="F110" s="249"/>
      <c r="G110" s="249"/>
      <c r="H110" s="258" t="str">
        <f t="shared" si="13"/>
        <v/>
      </c>
      <c r="I110" s="258"/>
      <c r="J110" s="230">
        <f t="shared" si="14"/>
        <v>0</v>
      </c>
      <c r="K110" s="227">
        <f>SUMIF('Purchases and Sales Data'!$A$3:$A$146,'GCR Rate and Recovery'!$A110,'Purchases and Sales Data'!$H$3:$H$146)+SUMIF('Purchases and Sales Data'!$A$3:$A$146,'GCR Rate and Recovery'!$A110,'Purchases and Sales Data'!J110:J253)</f>
        <v>0</v>
      </c>
      <c r="M110" s="230">
        <f>VLOOKUP($A110,'Purchases and Sales Data'!$A:$R,14,FALSE)</f>
        <v>0</v>
      </c>
      <c r="N110" s="230">
        <f>VLOOKUP($A110,'Purchases and Sales Data'!$A:$R,15,FALSE)</f>
        <v>0</v>
      </c>
      <c r="O110" s="252">
        <f t="shared" si="10"/>
        <v>0</v>
      </c>
    </row>
    <row r="111" spans="1:15">
      <c r="A111" s="187">
        <f t="shared" si="9"/>
        <v>46753</v>
      </c>
      <c r="B111" s="96">
        <f t="shared" si="12"/>
        <v>46753</v>
      </c>
      <c r="C111" s="85">
        <f>VLOOKUP($A111,'Purchases and Sales Data'!$A:$K,11,FALSE)</f>
        <v>0</v>
      </c>
      <c r="E111" s="247"/>
      <c r="F111" s="249"/>
      <c r="G111" s="249"/>
      <c r="H111" s="258" t="str">
        <f t="shared" si="13"/>
        <v/>
      </c>
      <c r="I111" s="258"/>
      <c r="J111" s="230">
        <f t="shared" si="14"/>
        <v>0</v>
      </c>
      <c r="K111" s="227">
        <f>SUMIF('Purchases and Sales Data'!$A$3:$A$146,'GCR Rate and Recovery'!$A111,'Purchases and Sales Data'!$H$3:$H$146)+SUMIF('Purchases and Sales Data'!$A$3:$A$146,'GCR Rate and Recovery'!$A111,'Purchases and Sales Data'!J111:J254)</f>
        <v>0</v>
      </c>
      <c r="M111" s="230">
        <f>VLOOKUP($A111,'Purchases and Sales Data'!$A:$R,14,FALSE)</f>
        <v>0</v>
      </c>
      <c r="N111" s="230">
        <f>VLOOKUP($A111,'Purchases and Sales Data'!$A:$R,15,FALSE)</f>
        <v>0</v>
      </c>
      <c r="O111" s="252">
        <f t="shared" si="10"/>
        <v>0</v>
      </c>
    </row>
    <row r="112" spans="1:15">
      <c r="A112" s="187">
        <f t="shared" si="9"/>
        <v>46784</v>
      </c>
      <c r="B112" s="96">
        <f t="shared" si="12"/>
        <v>46784</v>
      </c>
      <c r="C112" s="85">
        <f>VLOOKUP($A112,'Purchases and Sales Data'!$A:$K,11,FALSE)</f>
        <v>0</v>
      </c>
      <c r="E112" s="247"/>
      <c r="F112" s="249"/>
      <c r="G112" s="249"/>
      <c r="H112" s="258" t="str">
        <f t="shared" si="13"/>
        <v/>
      </c>
      <c r="I112" s="258"/>
      <c r="J112" s="230">
        <f t="shared" si="14"/>
        <v>0</v>
      </c>
      <c r="K112" s="227">
        <f>SUMIF('Purchases and Sales Data'!$A$3:$A$146,'GCR Rate and Recovery'!$A112,'Purchases and Sales Data'!$H$3:$H$146)+SUMIF('Purchases and Sales Data'!$A$3:$A$146,'GCR Rate and Recovery'!$A112,'Purchases and Sales Data'!J112:J255)</f>
        <v>0</v>
      </c>
      <c r="M112" s="230">
        <f>VLOOKUP($A112,'Purchases and Sales Data'!$A:$R,14,FALSE)</f>
        <v>0</v>
      </c>
      <c r="N112" s="230">
        <f>VLOOKUP($A112,'Purchases and Sales Data'!$A:$R,15,FALSE)</f>
        <v>0</v>
      </c>
      <c r="O112" s="252">
        <f t="shared" si="10"/>
        <v>0</v>
      </c>
    </row>
    <row r="113" spans="1:15">
      <c r="A113" s="187">
        <f t="shared" si="9"/>
        <v>46813</v>
      </c>
      <c r="B113" s="96">
        <f t="shared" si="12"/>
        <v>46813</v>
      </c>
      <c r="C113" s="85">
        <f>VLOOKUP($A113,'Purchases and Sales Data'!$A:$K,11,FALSE)</f>
        <v>0</v>
      </c>
      <c r="E113" s="247"/>
      <c r="F113" s="249"/>
      <c r="G113" s="249"/>
      <c r="H113" s="258" t="str">
        <f t="shared" si="13"/>
        <v/>
      </c>
      <c r="I113" s="258"/>
      <c r="J113" s="230">
        <f t="shared" si="14"/>
        <v>0</v>
      </c>
      <c r="K113" s="227">
        <f>SUMIF('Purchases and Sales Data'!$A$3:$A$146,'GCR Rate and Recovery'!$A113,'Purchases and Sales Data'!$H$3:$H$146)+SUMIF('Purchases and Sales Data'!$A$3:$A$146,'GCR Rate and Recovery'!$A113,'Purchases and Sales Data'!J113:J256)</f>
        <v>0</v>
      </c>
      <c r="M113" s="230">
        <f>VLOOKUP($A113,'Purchases and Sales Data'!$A:$R,14,FALSE)</f>
        <v>0</v>
      </c>
      <c r="N113" s="230">
        <f>VLOOKUP($A113,'Purchases and Sales Data'!$A:$R,15,FALSE)</f>
        <v>0</v>
      </c>
      <c r="O113" s="252">
        <f t="shared" si="10"/>
        <v>0</v>
      </c>
    </row>
    <row r="114" spans="1:15">
      <c r="A114" s="187">
        <f t="shared" si="9"/>
        <v>46844</v>
      </c>
      <c r="B114" s="96">
        <f t="shared" si="12"/>
        <v>46844</v>
      </c>
      <c r="C114" s="85">
        <f>VLOOKUP($A114,'Purchases and Sales Data'!$A:$K,11,FALSE)</f>
        <v>0</v>
      </c>
      <c r="E114" s="247"/>
      <c r="F114" s="249"/>
      <c r="G114" s="249"/>
      <c r="H114" s="258" t="str">
        <f t="shared" si="13"/>
        <v/>
      </c>
      <c r="I114" s="258"/>
      <c r="J114" s="230">
        <f t="shared" si="14"/>
        <v>0</v>
      </c>
      <c r="K114" s="227">
        <f>SUMIF('Purchases and Sales Data'!$A$3:$A$146,'GCR Rate and Recovery'!$A114,'Purchases and Sales Data'!$H$3:$H$146)+SUMIF('Purchases and Sales Data'!$A$3:$A$146,'GCR Rate and Recovery'!$A114,'Purchases and Sales Data'!J114:J257)</f>
        <v>0</v>
      </c>
      <c r="M114" s="230">
        <f>VLOOKUP($A114,'Purchases and Sales Data'!$A:$R,14,FALSE)</f>
        <v>0</v>
      </c>
      <c r="N114" s="230">
        <f>VLOOKUP($A114,'Purchases and Sales Data'!$A:$R,15,FALSE)</f>
        <v>0</v>
      </c>
      <c r="O114" s="252">
        <f t="shared" si="10"/>
        <v>0</v>
      </c>
    </row>
    <row r="115" spans="1:15">
      <c r="A115" s="187">
        <f t="shared" si="9"/>
        <v>46874</v>
      </c>
      <c r="B115" s="96">
        <f t="shared" si="12"/>
        <v>46874</v>
      </c>
      <c r="C115" s="85">
        <f>VLOOKUP($A115,'Purchases and Sales Data'!$A:$K,11,FALSE)</f>
        <v>0</v>
      </c>
      <c r="E115" s="247"/>
      <c r="F115" s="249"/>
      <c r="G115" s="249"/>
      <c r="H115" s="258" t="str">
        <f t="shared" si="13"/>
        <v/>
      </c>
      <c r="I115" s="258"/>
      <c r="J115" s="230">
        <f t="shared" si="14"/>
        <v>0</v>
      </c>
      <c r="K115" s="227">
        <f>SUMIF('Purchases and Sales Data'!$A$3:$A$146,'GCR Rate and Recovery'!$A115,'Purchases and Sales Data'!$H$3:$H$146)+SUMIF('Purchases and Sales Data'!$A$3:$A$146,'GCR Rate and Recovery'!$A115,'Purchases and Sales Data'!J115:J258)</f>
        <v>0</v>
      </c>
      <c r="M115" s="230">
        <f>VLOOKUP($A115,'Purchases and Sales Data'!$A:$R,14,FALSE)</f>
        <v>0</v>
      </c>
      <c r="N115" s="230">
        <f>VLOOKUP($A115,'Purchases and Sales Data'!$A:$R,15,FALSE)</f>
        <v>0</v>
      </c>
      <c r="O115" s="252">
        <f t="shared" si="10"/>
        <v>0</v>
      </c>
    </row>
    <row r="116" spans="1:15">
      <c r="A116" s="187">
        <f t="shared" si="9"/>
        <v>46905</v>
      </c>
      <c r="B116" s="96">
        <f t="shared" si="12"/>
        <v>46905</v>
      </c>
      <c r="C116" s="85">
        <f>VLOOKUP($A116,'Purchases and Sales Data'!$A:$K,11,FALSE)</f>
        <v>0</v>
      </c>
      <c r="E116" s="247"/>
      <c r="F116" s="249"/>
      <c r="G116" s="249"/>
      <c r="H116" s="258" t="str">
        <f t="shared" si="13"/>
        <v/>
      </c>
      <c r="I116" s="258"/>
      <c r="J116" s="230">
        <f t="shared" si="14"/>
        <v>0</v>
      </c>
      <c r="K116" s="227">
        <f>SUMIF('Purchases and Sales Data'!$A$3:$A$146,'GCR Rate and Recovery'!$A116,'Purchases and Sales Data'!$H$3:$H$146)+SUMIF('Purchases and Sales Data'!$A$3:$A$146,'GCR Rate and Recovery'!$A116,'Purchases and Sales Data'!J116:J259)</f>
        <v>0</v>
      </c>
      <c r="M116" s="230">
        <f>VLOOKUP($A116,'Purchases and Sales Data'!$A:$R,14,FALSE)</f>
        <v>0</v>
      </c>
      <c r="N116" s="230">
        <f>VLOOKUP($A116,'Purchases and Sales Data'!$A:$R,15,FALSE)</f>
        <v>0</v>
      </c>
      <c r="O116" s="252">
        <f t="shared" si="10"/>
        <v>0</v>
      </c>
    </row>
    <row r="117" spans="1:15">
      <c r="A117" s="187">
        <f t="shared" si="9"/>
        <v>46935</v>
      </c>
      <c r="B117" s="96">
        <f t="shared" si="12"/>
        <v>46935</v>
      </c>
      <c r="C117" s="85">
        <f>VLOOKUP($A117,'Purchases and Sales Data'!$A:$K,11,FALSE)</f>
        <v>0</v>
      </c>
      <c r="E117" s="247"/>
      <c r="F117" s="249"/>
      <c r="G117" s="249"/>
      <c r="H117" s="258" t="str">
        <f t="shared" si="13"/>
        <v/>
      </c>
      <c r="I117" s="258"/>
      <c r="J117" s="230">
        <f t="shared" si="14"/>
        <v>0</v>
      </c>
      <c r="K117" s="227">
        <f>SUMIF('Purchases and Sales Data'!$A$3:$A$146,'GCR Rate and Recovery'!$A117,'Purchases and Sales Data'!$H$3:$H$146)+SUMIF('Purchases and Sales Data'!$A$3:$A$146,'GCR Rate and Recovery'!$A117,'Purchases and Sales Data'!J117:J260)</f>
        <v>0</v>
      </c>
      <c r="M117" s="230">
        <f>VLOOKUP($A117,'Purchases and Sales Data'!$A:$R,14,FALSE)</f>
        <v>0</v>
      </c>
      <c r="N117" s="230">
        <f>VLOOKUP($A117,'Purchases and Sales Data'!$A:$R,15,FALSE)</f>
        <v>0</v>
      </c>
      <c r="O117" s="252">
        <f t="shared" si="10"/>
        <v>0</v>
      </c>
    </row>
    <row r="118" spans="1:15">
      <c r="A118" s="187">
        <f t="shared" si="9"/>
        <v>46966</v>
      </c>
      <c r="B118" s="96">
        <f t="shared" si="12"/>
        <v>46966</v>
      </c>
      <c r="C118" s="85">
        <f>VLOOKUP($A118,'Purchases and Sales Data'!$A:$K,11,FALSE)</f>
        <v>0</v>
      </c>
      <c r="E118" s="247"/>
      <c r="F118" s="249"/>
      <c r="G118" s="249"/>
      <c r="H118" s="258" t="str">
        <f t="shared" si="13"/>
        <v/>
      </c>
      <c r="I118" s="258"/>
      <c r="J118" s="230">
        <f t="shared" si="14"/>
        <v>0</v>
      </c>
      <c r="K118" s="227">
        <f>SUMIF('Purchases and Sales Data'!$A$3:$A$146,'GCR Rate and Recovery'!$A118,'Purchases and Sales Data'!$H$3:$H$146)+SUMIF('Purchases and Sales Data'!$A$3:$A$146,'GCR Rate and Recovery'!$A118,'Purchases and Sales Data'!J118:J261)</f>
        <v>0</v>
      </c>
      <c r="M118" s="230">
        <f>VLOOKUP($A118,'Purchases and Sales Data'!$A:$R,14,FALSE)</f>
        <v>0</v>
      </c>
      <c r="N118" s="230">
        <f>VLOOKUP($A118,'Purchases and Sales Data'!$A:$R,15,FALSE)</f>
        <v>0</v>
      </c>
      <c r="O118" s="252">
        <f t="shared" si="10"/>
        <v>0</v>
      </c>
    </row>
    <row r="119" spans="1:15">
      <c r="A119" s="187">
        <f t="shared" si="9"/>
        <v>46997</v>
      </c>
      <c r="B119" s="96">
        <f t="shared" si="12"/>
        <v>46997</v>
      </c>
      <c r="C119" s="85">
        <f>VLOOKUP($A119,'Purchases and Sales Data'!$A:$K,11,FALSE)</f>
        <v>0</v>
      </c>
      <c r="E119" s="247"/>
      <c r="F119" s="249"/>
      <c r="G119" s="249"/>
      <c r="H119" s="258" t="str">
        <f t="shared" si="13"/>
        <v/>
      </c>
      <c r="I119" s="258"/>
      <c r="J119" s="230">
        <f t="shared" si="14"/>
        <v>0</v>
      </c>
      <c r="K119" s="227">
        <f>SUMIF('Purchases and Sales Data'!$A$3:$A$146,'GCR Rate and Recovery'!$A119,'Purchases and Sales Data'!$H$3:$H$146)+SUMIF('Purchases and Sales Data'!$A$3:$A$146,'GCR Rate and Recovery'!$A119,'Purchases and Sales Data'!J119:J262)</f>
        <v>0</v>
      </c>
      <c r="M119" s="230">
        <f>VLOOKUP($A119,'Purchases and Sales Data'!$A:$R,14,FALSE)</f>
        <v>0</v>
      </c>
      <c r="N119" s="230">
        <f>VLOOKUP($A119,'Purchases and Sales Data'!$A:$R,15,FALSE)</f>
        <v>0</v>
      </c>
      <c r="O119" s="252">
        <f t="shared" si="10"/>
        <v>0</v>
      </c>
    </row>
    <row r="120" spans="1:15">
      <c r="A120" s="187">
        <f t="shared" si="9"/>
        <v>47027</v>
      </c>
      <c r="B120" s="96">
        <f t="shared" si="12"/>
        <v>47027</v>
      </c>
      <c r="C120" s="85">
        <f>VLOOKUP($A120,'Purchases and Sales Data'!$A:$K,11,FALSE)</f>
        <v>0</v>
      </c>
      <c r="E120" s="247"/>
      <c r="F120" s="249"/>
      <c r="G120" s="249"/>
      <c r="H120" s="258" t="str">
        <f t="shared" si="13"/>
        <v/>
      </c>
      <c r="I120" s="258"/>
      <c r="J120" s="230">
        <f t="shared" si="14"/>
        <v>0</v>
      </c>
      <c r="K120" s="227">
        <f>SUMIF('Purchases and Sales Data'!$A$3:$A$146,'GCR Rate and Recovery'!$A120,'Purchases and Sales Data'!$H$3:$H$146)+SUMIF('Purchases and Sales Data'!$A$3:$A$146,'GCR Rate and Recovery'!$A120,'Purchases and Sales Data'!J120:J263)</f>
        <v>0</v>
      </c>
      <c r="M120" s="230">
        <f>VLOOKUP($A120,'Purchases and Sales Data'!$A:$R,14,FALSE)</f>
        <v>0</v>
      </c>
      <c r="N120" s="230">
        <f>VLOOKUP($A120,'Purchases and Sales Data'!$A:$R,15,FALSE)</f>
        <v>0</v>
      </c>
      <c r="O120" s="252">
        <f t="shared" si="10"/>
        <v>0</v>
      </c>
    </row>
    <row r="121" spans="1:15">
      <c r="A121" s="187">
        <f t="shared" si="9"/>
        <v>47058</v>
      </c>
      <c r="B121" s="96">
        <f t="shared" si="12"/>
        <v>47058</v>
      </c>
      <c r="C121" s="85">
        <f>VLOOKUP($A121,'Purchases and Sales Data'!$A:$K,11,FALSE)</f>
        <v>0</v>
      </c>
      <c r="E121" s="247"/>
      <c r="F121" s="249"/>
      <c r="G121" s="249"/>
      <c r="H121" s="258" t="str">
        <f t="shared" si="13"/>
        <v/>
      </c>
      <c r="I121" s="258"/>
      <c r="J121" s="230">
        <f t="shared" si="14"/>
        <v>0</v>
      </c>
      <c r="K121" s="227">
        <f>SUMIF('Purchases and Sales Data'!$A$3:$A$146,'GCR Rate and Recovery'!$A121,'Purchases and Sales Data'!$H$3:$H$146)+SUMIF('Purchases and Sales Data'!$A$3:$A$146,'GCR Rate and Recovery'!$A121,'Purchases and Sales Data'!J121:J264)</f>
        <v>0</v>
      </c>
      <c r="M121" s="230">
        <f>VLOOKUP($A121,'Purchases and Sales Data'!$A:$R,14,FALSE)</f>
        <v>0</v>
      </c>
      <c r="N121" s="230">
        <f>VLOOKUP($A121,'Purchases and Sales Data'!$A:$R,15,FALSE)</f>
        <v>0</v>
      </c>
      <c r="O121" s="252">
        <f t="shared" si="10"/>
        <v>0</v>
      </c>
    </row>
    <row r="122" spans="1:15">
      <c r="A122" s="187">
        <f t="shared" si="9"/>
        <v>47088</v>
      </c>
      <c r="B122" s="96">
        <f t="shared" si="12"/>
        <v>47088</v>
      </c>
      <c r="C122" s="85">
        <f>VLOOKUP($A122,'Purchases and Sales Data'!$A:$K,11,FALSE)</f>
        <v>0</v>
      </c>
      <c r="E122" s="247"/>
      <c r="F122" s="249"/>
      <c r="G122" s="249"/>
      <c r="H122" s="258" t="str">
        <f t="shared" si="13"/>
        <v/>
      </c>
      <c r="I122" s="258"/>
      <c r="J122" s="230">
        <f t="shared" si="14"/>
        <v>0</v>
      </c>
      <c r="K122" s="227">
        <f>SUMIF('Purchases and Sales Data'!$A$3:$A$146,'GCR Rate and Recovery'!$A122,'Purchases and Sales Data'!$H$3:$H$146)+SUMIF('Purchases and Sales Data'!$A$3:$A$146,'GCR Rate and Recovery'!$A122,'Purchases and Sales Data'!J122:J265)</f>
        <v>0</v>
      </c>
      <c r="M122" s="230">
        <f>VLOOKUP($A122,'Purchases and Sales Data'!$A:$R,14,FALSE)</f>
        <v>0</v>
      </c>
      <c r="N122" s="230">
        <f>VLOOKUP($A122,'Purchases and Sales Data'!$A:$R,15,FALSE)</f>
        <v>0</v>
      </c>
      <c r="O122" s="252">
        <f t="shared" si="10"/>
        <v>0</v>
      </c>
    </row>
    <row r="123" spans="1:15">
      <c r="A123" s="187">
        <f t="shared" si="9"/>
        <v>47119</v>
      </c>
      <c r="B123" s="96">
        <f t="shared" si="12"/>
        <v>47119</v>
      </c>
      <c r="C123" s="85">
        <f>VLOOKUP($A123,'Purchases and Sales Data'!$A:$K,11,FALSE)</f>
        <v>0</v>
      </c>
      <c r="E123" s="247"/>
      <c r="F123" s="249"/>
      <c r="G123" s="249"/>
      <c r="H123" s="258" t="str">
        <f t="shared" si="13"/>
        <v/>
      </c>
      <c r="I123" s="258"/>
      <c r="J123" s="230">
        <f t="shared" si="14"/>
        <v>0</v>
      </c>
      <c r="K123" s="227">
        <f>SUMIF('Purchases and Sales Data'!$A$3:$A$146,'GCR Rate and Recovery'!$A123,'Purchases and Sales Data'!$H$3:$H$146)+SUMIF('Purchases and Sales Data'!$A$3:$A$146,'GCR Rate and Recovery'!$A123,'Purchases and Sales Data'!J123:J266)</f>
        <v>0</v>
      </c>
      <c r="M123" s="230">
        <f>VLOOKUP($A123,'Purchases and Sales Data'!$A:$R,14,FALSE)</f>
        <v>0</v>
      </c>
      <c r="N123" s="230">
        <f>VLOOKUP($A123,'Purchases and Sales Data'!$A:$R,15,FALSE)</f>
        <v>0</v>
      </c>
      <c r="O123" s="252">
        <f t="shared" si="10"/>
        <v>0</v>
      </c>
    </row>
    <row r="124" spans="1:15">
      <c r="A124" s="187">
        <f t="shared" si="9"/>
        <v>47150</v>
      </c>
      <c r="B124" s="96">
        <f t="shared" si="12"/>
        <v>47150</v>
      </c>
      <c r="C124" s="85">
        <f>VLOOKUP($A124,'Purchases and Sales Data'!$A:$K,11,FALSE)</f>
        <v>0</v>
      </c>
      <c r="E124" s="247"/>
      <c r="F124" s="249"/>
      <c r="G124" s="249"/>
      <c r="H124" s="258" t="str">
        <f t="shared" si="13"/>
        <v/>
      </c>
      <c r="I124" s="258"/>
      <c r="J124" s="230">
        <f t="shared" si="14"/>
        <v>0</v>
      </c>
      <c r="K124" s="227">
        <f>SUMIF('Purchases and Sales Data'!$A$3:$A$146,'GCR Rate and Recovery'!$A124,'Purchases and Sales Data'!$H$3:$H$146)+SUMIF('Purchases and Sales Data'!$A$3:$A$146,'GCR Rate and Recovery'!$A124,'Purchases and Sales Data'!J124:J267)</f>
        <v>0</v>
      </c>
      <c r="M124" s="230">
        <f>VLOOKUP($A124,'Purchases and Sales Data'!$A:$R,14,FALSE)</f>
        <v>0</v>
      </c>
      <c r="N124" s="230">
        <f>VLOOKUP($A124,'Purchases and Sales Data'!$A:$R,15,FALSE)</f>
        <v>0</v>
      </c>
      <c r="O124" s="252">
        <f t="shared" si="10"/>
        <v>0</v>
      </c>
    </row>
    <row r="125" spans="1:15">
      <c r="A125" s="187">
        <f t="shared" si="9"/>
        <v>47178</v>
      </c>
      <c r="B125" s="96">
        <f t="shared" si="12"/>
        <v>47178</v>
      </c>
      <c r="C125" s="85">
        <f>VLOOKUP($A125,'Purchases and Sales Data'!$A:$K,11,FALSE)</f>
        <v>0</v>
      </c>
      <c r="E125" s="247"/>
      <c r="F125" s="249"/>
      <c r="G125" s="249"/>
      <c r="H125" s="258" t="str">
        <f t="shared" si="13"/>
        <v/>
      </c>
      <c r="I125" s="258"/>
      <c r="J125" s="230">
        <f t="shared" si="14"/>
        <v>0</v>
      </c>
      <c r="K125" s="227">
        <f>SUMIF('Purchases and Sales Data'!$A$3:$A$146,'GCR Rate and Recovery'!$A125,'Purchases and Sales Data'!$H$3:$H$146)+SUMIF('Purchases and Sales Data'!$A$3:$A$146,'GCR Rate and Recovery'!$A125,'Purchases and Sales Data'!J125:J268)</f>
        <v>0</v>
      </c>
      <c r="M125" s="230">
        <f>VLOOKUP($A125,'Purchases and Sales Data'!$A:$R,14,FALSE)</f>
        <v>0</v>
      </c>
      <c r="N125" s="230">
        <f>VLOOKUP($A125,'Purchases and Sales Data'!$A:$R,15,FALSE)</f>
        <v>0</v>
      </c>
      <c r="O125" s="252">
        <f t="shared" si="10"/>
        <v>0</v>
      </c>
    </row>
    <row r="126" spans="1:15">
      <c r="A126" s="187">
        <f t="shared" si="9"/>
        <v>47209</v>
      </c>
      <c r="B126" s="96">
        <f t="shared" si="12"/>
        <v>47209</v>
      </c>
      <c r="C126" s="85">
        <f>VLOOKUP($A126,'Purchases and Sales Data'!$A:$K,11,FALSE)</f>
        <v>0</v>
      </c>
      <c r="E126" s="247"/>
      <c r="F126" s="249"/>
      <c r="G126" s="249"/>
      <c r="H126" s="258" t="str">
        <f t="shared" si="13"/>
        <v/>
      </c>
      <c r="I126" s="258"/>
      <c r="J126" s="230">
        <f t="shared" si="14"/>
        <v>0</v>
      </c>
      <c r="K126" s="227">
        <f>SUMIF('Purchases and Sales Data'!$A$3:$A$146,'GCR Rate and Recovery'!$A126,'Purchases and Sales Data'!$H$3:$H$146)+SUMIF('Purchases and Sales Data'!$A$3:$A$146,'GCR Rate and Recovery'!$A126,'Purchases and Sales Data'!J126:J269)</f>
        <v>0</v>
      </c>
      <c r="M126" s="230">
        <f>VLOOKUP($A126,'Purchases and Sales Data'!$A:$R,14,FALSE)</f>
        <v>0</v>
      </c>
      <c r="N126" s="230">
        <f>VLOOKUP($A126,'Purchases and Sales Data'!$A:$R,15,FALSE)</f>
        <v>0</v>
      </c>
      <c r="O126" s="252">
        <f t="shared" si="10"/>
        <v>0</v>
      </c>
    </row>
    <row r="127" spans="1:15">
      <c r="A127" s="187">
        <f t="shared" si="9"/>
        <v>47239</v>
      </c>
      <c r="B127" s="96">
        <f t="shared" si="12"/>
        <v>47239</v>
      </c>
      <c r="C127" s="85">
        <f>VLOOKUP($A127,'Purchases and Sales Data'!$A:$K,11,FALSE)</f>
        <v>0</v>
      </c>
      <c r="E127" s="247"/>
      <c r="F127" s="249"/>
      <c r="G127" s="249"/>
      <c r="H127" s="258" t="str">
        <f t="shared" si="13"/>
        <v/>
      </c>
      <c r="I127" s="258"/>
      <c r="J127" s="230">
        <f t="shared" si="14"/>
        <v>0</v>
      </c>
      <c r="K127" s="227">
        <f>SUMIF('Purchases and Sales Data'!$A$3:$A$146,'GCR Rate and Recovery'!$A127,'Purchases and Sales Data'!$H$3:$H$146)+SUMIF('Purchases and Sales Data'!$A$3:$A$146,'GCR Rate and Recovery'!$A127,'Purchases and Sales Data'!J127:J270)</f>
        <v>0</v>
      </c>
      <c r="M127" s="230">
        <f>VLOOKUP($A127,'Purchases and Sales Data'!$A:$R,14,FALSE)</f>
        <v>0</v>
      </c>
      <c r="N127" s="230">
        <f>VLOOKUP($A127,'Purchases and Sales Data'!$A:$R,15,FALSE)</f>
        <v>0</v>
      </c>
      <c r="O127" s="252">
        <f t="shared" si="10"/>
        <v>0</v>
      </c>
    </row>
    <row r="128" spans="1:15">
      <c r="A128" s="187">
        <f t="shared" si="9"/>
        <v>47270</v>
      </c>
      <c r="B128" s="96">
        <f t="shared" si="12"/>
        <v>47270</v>
      </c>
      <c r="C128" s="85">
        <f>VLOOKUP($A128,'Purchases and Sales Data'!$A:$K,11,FALSE)</f>
        <v>0</v>
      </c>
      <c r="E128" s="247"/>
      <c r="F128" s="249"/>
      <c r="G128" s="249"/>
      <c r="H128" s="258" t="str">
        <f t="shared" si="13"/>
        <v/>
      </c>
      <c r="I128" s="258"/>
      <c r="J128" s="230">
        <f t="shared" si="14"/>
        <v>0</v>
      </c>
      <c r="K128" s="227">
        <f>SUMIF('Purchases and Sales Data'!$A$3:$A$146,'GCR Rate and Recovery'!$A128,'Purchases and Sales Data'!$H$3:$H$146)+SUMIF('Purchases and Sales Data'!$A$3:$A$146,'GCR Rate and Recovery'!$A128,'Purchases and Sales Data'!J128:J271)</f>
        <v>0</v>
      </c>
      <c r="M128" s="230">
        <f>VLOOKUP($A128,'Purchases and Sales Data'!$A:$R,14,FALSE)</f>
        <v>0</v>
      </c>
      <c r="N128" s="230">
        <f>VLOOKUP($A128,'Purchases and Sales Data'!$A:$R,15,FALSE)</f>
        <v>0</v>
      </c>
      <c r="O128" s="252">
        <f t="shared" si="10"/>
        <v>0</v>
      </c>
    </row>
    <row r="129" spans="1:15">
      <c r="A129" s="187">
        <f t="shared" si="9"/>
        <v>47300</v>
      </c>
      <c r="B129" s="96">
        <f t="shared" si="12"/>
        <v>47300</v>
      </c>
      <c r="C129" s="85">
        <f>VLOOKUP($A129,'Purchases and Sales Data'!$A:$K,11,FALSE)</f>
        <v>0</v>
      </c>
      <c r="E129" s="247"/>
      <c r="F129" s="249"/>
      <c r="G129" s="249"/>
      <c r="H129" s="258" t="str">
        <f t="shared" si="13"/>
        <v/>
      </c>
      <c r="I129" s="258"/>
      <c r="J129" s="230">
        <f t="shared" si="14"/>
        <v>0</v>
      </c>
      <c r="K129" s="227">
        <f>SUMIF('Purchases and Sales Data'!$A$3:$A$146,'GCR Rate and Recovery'!$A129,'Purchases and Sales Data'!$H$3:$H$146)+SUMIF('Purchases and Sales Data'!$A$3:$A$146,'GCR Rate and Recovery'!$A129,'Purchases and Sales Data'!J129:J272)</f>
        <v>0</v>
      </c>
      <c r="M129" s="230">
        <f>VLOOKUP($A129,'Purchases and Sales Data'!$A:$R,14,FALSE)</f>
        <v>0</v>
      </c>
      <c r="N129" s="230">
        <f>VLOOKUP($A129,'Purchases and Sales Data'!$A:$R,15,FALSE)</f>
        <v>0</v>
      </c>
      <c r="O129" s="252">
        <f t="shared" si="10"/>
        <v>0</v>
      </c>
    </row>
    <row r="130" spans="1:15">
      <c r="A130" s="187">
        <f t="shared" si="9"/>
        <v>47331</v>
      </c>
      <c r="B130" s="96">
        <f t="shared" si="12"/>
        <v>47331</v>
      </c>
      <c r="C130" s="85">
        <f>VLOOKUP($A130,'Purchases and Sales Data'!$A:$K,11,FALSE)</f>
        <v>0</v>
      </c>
      <c r="E130" s="247"/>
      <c r="F130" s="249"/>
      <c r="G130" s="249"/>
      <c r="H130" s="258" t="str">
        <f t="shared" si="13"/>
        <v/>
      </c>
      <c r="I130" s="258"/>
      <c r="J130" s="230">
        <f t="shared" si="14"/>
        <v>0</v>
      </c>
      <c r="K130" s="227">
        <f>SUMIF('Purchases and Sales Data'!$A$3:$A$146,'GCR Rate and Recovery'!$A130,'Purchases and Sales Data'!$H$3:$H$146)+SUMIF('Purchases and Sales Data'!$A$3:$A$146,'GCR Rate and Recovery'!$A130,'Purchases and Sales Data'!J130:J273)</f>
        <v>0</v>
      </c>
      <c r="M130" s="230">
        <f>VLOOKUP($A130,'Purchases and Sales Data'!$A:$R,14,FALSE)</f>
        <v>0</v>
      </c>
      <c r="N130" s="230">
        <f>VLOOKUP($A130,'Purchases and Sales Data'!$A:$R,15,FALSE)</f>
        <v>0</v>
      </c>
      <c r="O130" s="252">
        <f t="shared" si="10"/>
        <v>0</v>
      </c>
    </row>
    <row r="131" spans="1:15">
      <c r="A131" s="187">
        <f t="shared" si="9"/>
        <v>47362</v>
      </c>
      <c r="B131" s="96">
        <f t="shared" si="12"/>
        <v>47362</v>
      </c>
      <c r="C131" s="85">
        <f>VLOOKUP($A131,'Purchases and Sales Data'!$A:$K,11,FALSE)</f>
        <v>0</v>
      </c>
      <c r="E131" s="247"/>
      <c r="F131" s="249"/>
      <c r="G131" s="249"/>
      <c r="H131" s="258" t="str">
        <f t="shared" ref="H131:H146" si="15">IF(E131="","",IF(E131=E130,H130,EDATE(EOMONTH(B131,-1),-3)))</f>
        <v/>
      </c>
      <c r="I131" s="258"/>
      <c r="J131" s="230">
        <f t="shared" ref="J131:J146" si="16">ROUND(C131*F131,2)</f>
        <v>0</v>
      </c>
      <c r="K131" s="227">
        <f>SUMIF('Purchases and Sales Data'!$A$3:$A$146,'GCR Rate and Recovery'!$A131,'Purchases and Sales Data'!$H$3:$H$146)+SUMIF('Purchases and Sales Data'!$A$3:$A$146,'GCR Rate and Recovery'!$A131,'Purchases and Sales Data'!J131:J274)</f>
        <v>0</v>
      </c>
      <c r="M131" s="230">
        <f>VLOOKUP($A131,'Purchases and Sales Data'!$A:$R,14,FALSE)</f>
        <v>0</v>
      </c>
      <c r="N131" s="230">
        <f>VLOOKUP($A131,'Purchases and Sales Data'!$A:$R,15,FALSE)</f>
        <v>0</v>
      </c>
      <c r="O131" s="252">
        <f t="shared" si="10"/>
        <v>0</v>
      </c>
    </row>
    <row r="132" spans="1:15">
      <c r="A132" s="187">
        <f t="shared" ref="A132:A146" si="17">EOMONTH((B132),-1)+1</f>
        <v>47392</v>
      </c>
      <c r="B132" s="96">
        <f t="shared" si="12"/>
        <v>47392</v>
      </c>
      <c r="C132" s="85">
        <f>VLOOKUP($A132,'Purchases and Sales Data'!$A:$K,11,FALSE)</f>
        <v>0</v>
      </c>
      <c r="E132" s="247"/>
      <c r="F132" s="249"/>
      <c r="G132" s="249"/>
      <c r="H132" s="258" t="str">
        <f t="shared" si="15"/>
        <v/>
      </c>
      <c r="I132" s="258"/>
      <c r="J132" s="230">
        <f t="shared" si="16"/>
        <v>0</v>
      </c>
      <c r="K132" s="227">
        <f>SUMIF('Purchases and Sales Data'!$A$3:$A$146,'GCR Rate and Recovery'!$A132,'Purchases and Sales Data'!$H$3:$H$146)+SUMIF('Purchases and Sales Data'!$A$3:$A$146,'GCR Rate and Recovery'!$A132,'Purchases and Sales Data'!J132:J275)</f>
        <v>0</v>
      </c>
      <c r="M132" s="230">
        <f>VLOOKUP($A132,'Purchases and Sales Data'!$A:$R,14,FALSE)</f>
        <v>0</v>
      </c>
      <c r="N132" s="230">
        <f>VLOOKUP($A132,'Purchases and Sales Data'!$A:$R,15,FALSE)</f>
        <v>0</v>
      </c>
      <c r="O132" s="252">
        <f t="shared" ref="O132:O146" si="18">SUM(M132+N132)</f>
        <v>0</v>
      </c>
    </row>
    <row r="133" spans="1:15">
      <c r="A133" s="187">
        <f t="shared" si="17"/>
        <v>47423</v>
      </c>
      <c r="B133" s="96">
        <f t="shared" si="12"/>
        <v>47423</v>
      </c>
      <c r="C133" s="85">
        <f>VLOOKUP($A133,'Purchases and Sales Data'!$A:$K,11,FALSE)</f>
        <v>0</v>
      </c>
      <c r="E133" s="247"/>
      <c r="F133" s="249"/>
      <c r="G133" s="249"/>
      <c r="H133" s="258" t="str">
        <f t="shared" si="15"/>
        <v/>
      </c>
      <c r="I133" s="258"/>
      <c r="J133" s="230">
        <f t="shared" si="16"/>
        <v>0</v>
      </c>
      <c r="K133" s="227">
        <f>SUMIF('Purchases and Sales Data'!$A$3:$A$146,'GCR Rate and Recovery'!$A133,'Purchases and Sales Data'!$H$3:$H$146)+SUMIF('Purchases and Sales Data'!$A$3:$A$146,'GCR Rate and Recovery'!$A133,'Purchases and Sales Data'!J133:J276)</f>
        <v>0</v>
      </c>
      <c r="M133" s="230">
        <f>VLOOKUP($A133,'Purchases and Sales Data'!$A:$R,14,FALSE)</f>
        <v>0</v>
      </c>
      <c r="N133" s="230">
        <f>VLOOKUP($A133,'Purchases and Sales Data'!$A:$R,15,FALSE)</f>
        <v>0</v>
      </c>
      <c r="O133" s="252">
        <f t="shared" si="18"/>
        <v>0</v>
      </c>
    </row>
    <row r="134" spans="1:15">
      <c r="A134" s="187">
        <f t="shared" si="17"/>
        <v>47453</v>
      </c>
      <c r="B134" s="96">
        <f t="shared" si="12"/>
        <v>47453</v>
      </c>
      <c r="C134" s="85">
        <f>VLOOKUP($A134,'Purchases and Sales Data'!$A:$K,11,FALSE)</f>
        <v>0</v>
      </c>
      <c r="E134" s="247"/>
      <c r="F134" s="249"/>
      <c r="G134" s="249"/>
      <c r="H134" s="258" t="str">
        <f t="shared" si="15"/>
        <v/>
      </c>
      <c r="I134" s="258"/>
      <c r="J134" s="230">
        <f t="shared" si="16"/>
        <v>0</v>
      </c>
      <c r="K134" s="227">
        <f>SUMIF('Purchases and Sales Data'!$A$3:$A$146,'GCR Rate and Recovery'!$A134,'Purchases and Sales Data'!$H$3:$H$146)+SUMIF('Purchases and Sales Data'!$A$3:$A$146,'GCR Rate and Recovery'!$A134,'Purchases and Sales Data'!J134:J277)</f>
        <v>0</v>
      </c>
      <c r="M134" s="230">
        <f>VLOOKUP($A134,'Purchases and Sales Data'!$A:$R,14,FALSE)</f>
        <v>0</v>
      </c>
      <c r="N134" s="230">
        <f>VLOOKUP($A134,'Purchases and Sales Data'!$A:$R,15,FALSE)</f>
        <v>0</v>
      </c>
      <c r="O134" s="252">
        <f t="shared" si="18"/>
        <v>0</v>
      </c>
    </row>
    <row r="135" spans="1:15">
      <c r="A135" s="187">
        <f t="shared" si="17"/>
        <v>47484</v>
      </c>
      <c r="B135" s="96">
        <f t="shared" si="12"/>
        <v>47484</v>
      </c>
      <c r="C135" s="85">
        <f>VLOOKUP($A135,'Purchases and Sales Data'!$A:$K,11,FALSE)</f>
        <v>0</v>
      </c>
      <c r="E135" s="247"/>
      <c r="F135" s="249"/>
      <c r="G135" s="249"/>
      <c r="H135" s="258" t="str">
        <f t="shared" si="15"/>
        <v/>
      </c>
      <c r="I135" s="258"/>
      <c r="J135" s="230">
        <f t="shared" si="16"/>
        <v>0</v>
      </c>
      <c r="K135" s="227">
        <f>SUMIF('Purchases and Sales Data'!$A$3:$A$146,'GCR Rate and Recovery'!$A135,'Purchases and Sales Data'!$H$3:$H$146)+SUMIF('Purchases and Sales Data'!$A$3:$A$146,'GCR Rate and Recovery'!$A135,'Purchases and Sales Data'!J135:J278)</f>
        <v>0</v>
      </c>
      <c r="M135" s="230">
        <f>VLOOKUP($A135,'Purchases and Sales Data'!$A:$R,14,FALSE)</f>
        <v>0</v>
      </c>
      <c r="N135" s="230">
        <f>VLOOKUP($A135,'Purchases and Sales Data'!$A:$R,15,FALSE)</f>
        <v>0</v>
      </c>
      <c r="O135" s="252">
        <f t="shared" si="18"/>
        <v>0</v>
      </c>
    </row>
    <row r="136" spans="1:15">
      <c r="A136" s="187">
        <f t="shared" si="17"/>
        <v>47515</v>
      </c>
      <c r="B136" s="96">
        <f t="shared" si="12"/>
        <v>47515</v>
      </c>
      <c r="C136" s="85">
        <f>VLOOKUP($A136,'Purchases and Sales Data'!$A:$K,11,FALSE)</f>
        <v>0</v>
      </c>
      <c r="E136" s="247"/>
      <c r="F136" s="249"/>
      <c r="G136" s="249"/>
      <c r="H136" s="258" t="str">
        <f t="shared" si="15"/>
        <v/>
      </c>
      <c r="I136" s="258"/>
      <c r="J136" s="230">
        <f t="shared" si="16"/>
        <v>0</v>
      </c>
      <c r="K136" s="227">
        <f>SUMIF('Purchases and Sales Data'!$A$3:$A$146,'GCR Rate and Recovery'!$A136,'Purchases and Sales Data'!$H$3:$H$146)+SUMIF('Purchases and Sales Data'!$A$3:$A$146,'GCR Rate and Recovery'!$A136,'Purchases and Sales Data'!J136:J279)</f>
        <v>0</v>
      </c>
      <c r="M136" s="230">
        <f>VLOOKUP($A136,'Purchases and Sales Data'!$A:$R,14,FALSE)</f>
        <v>0</v>
      </c>
      <c r="N136" s="230">
        <f>VLOOKUP($A136,'Purchases and Sales Data'!$A:$R,15,FALSE)</f>
        <v>0</v>
      </c>
      <c r="O136" s="252">
        <f t="shared" si="18"/>
        <v>0</v>
      </c>
    </row>
    <row r="137" spans="1:15">
      <c r="A137" s="187">
        <f t="shared" si="17"/>
        <v>47543</v>
      </c>
      <c r="B137" s="96">
        <f t="shared" si="12"/>
        <v>47543</v>
      </c>
      <c r="C137" s="85">
        <f>VLOOKUP($A137,'Purchases and Sales Data'!$A:$K,11,FALSE)</f>
        <v>0</v>
      </c>
      <c r="E137" s="247"/>
      <c r="F137" s="249"/>
      <c r="G137" s="249"/>
      <c r="H137" s="258" t="str">
        <f t="shared" si="15"/>
        <v/>
      </c>
      <c r="I137" s="258"/>
      <c r="J137" s="230">
        <f t="shared" si="16"/>
        <v>0</v>
      </c>
      <c r="K137" s="227">
        <f>SUMIF('Purchases and Sales Data'!$A$3:$A$146,'GCR Rate and Recovery'!$A137,'Purchases and Sales Data'!$H$3:$H$146)+SUMIF('Purchases and Sales Data'!$A$3:$A$146,'GCR Rate and Recovery'!$A137,'Purchases and Sales Data'!J137:J280)</f>
        <v>0</v>
      </c>
      <c r="M137" s="230">
        <f>VLOOKUP($A137,'Purchases and Sales Data'!$A:$R,14,FALSE)</f>
        <v>0</v>
      </c>
      <c r="N137" s="230">
        <f>VLOOKUP($A137,'Purchases and Sales Data'!$A:$R,15,FALSE)</f>
        <v>0</v>
      </c>
      <c r="O137" s="252">
        <f t="shared" si="18"/>
        <v>0</v>
      </c>
    </row>
    <row r="138" spans="1:15">
      <c r="A138" s="187">
        <f t="shared" si="17"/>
        <v>47574</v>
      </c>
      <c r="B138" s="96">
        <f t="shared" si="12"/>
        <v>47574</v>
      </c>
      <c r="C138" s="85">
        <f>VLOOKUP($A138,'Purchases and Sales Data'!$A:$K,11,FALSE)</f>
        <v>0</v>
      </c>
      <c r="E138" s="247"/>
      <c r="F138" s="249"/>
      <c r="G138" s="249"/>
      <c r="H138" s="258" t="str">
        <f t="shared" si="15"/>
        <v/>
      </c>
      <c r="I138" s="258"/>
      <c r="J138" s="230">
        <f t="shared" si="16"/>
        <v>0</v>
      </c>
      <c r="K138" s="227">
        <f>SUMIF('Purchases and Sales Data'!$A$3:$A$146,'GCR Rate and Recovery'!$A138,'Purchases and Sales Data'!$H$3:$H$146)+SUMIF('Purchases and Sales Data'!$A$3:$A$146,'GCR Rate and Recovery'!$A138,'Purchases and Sales Data'!J138:J281)</f>
        <v>0</v>
      </c>
      <c r="M138" s="230">
        <f>VLOOKUP($A138,'Purchases and Sales Data'!$A:$R,14,FALSE)</f>
        <v>0</v>
      </c>
      <c r="N138" s="230">
        <f>VLOOKUP($A138,'Purchases and Sales Data'!$A:$R,15,FALSE)</f>
        <v>0</v>
      </c>
      <c r="O138" s="252">
        <f t="shared" si="18"/>
        <v>0</v>
      </c>
    </row>
    <row r="139" spans="1:15">
      <c r="A139" s="187">
        <f t="shared" si="17"/>
        <v>47604</v>
      </c>
      <c r="B139" s="96">
        <f t="shared" si="12"/>
        <v>47604</v>
      </c>
      <c r="C139" s="85">
        <f>VLOOKUP($A139,'Purchases and Sales Data'!$A:$K,11,FALSE)</f>
        <v>0</v>
      </c>
      <c r="E139" s="247"/>
      <c r="F139" s="249"/>
      <c r="G139" s="249"/>
      <c r="H139" s="258" t="str">
        <f t="shared" si="15"/>
        <v/>
      </c>
      <c r="I139" s="258"/>
      <c r="J139" s="230">
        <f t="shared" si="16"/>
        <v>0</v>
      </c>
      <c r="K139" s="227">
        <f>SUMIF('Purchases and Sales Data'!$A$3:$A$146,'GCR Rate and Recovery'!$A139,'Purchases and Sales Data'!$H$3:$H$146)+SUMIF('Purchases and Sales Data'!$A$3:$A$146,'GCR Rate and Recovery'!$A139,'Purchases and Sales Data'!J139:J282)</f>
        <v>0</v>
      </c>
      <c r="M139" s="230">
        <f>VLOOKUP($A139,'Purchases and Sales Data'!$A:$R,14,FALSE)</f>
        <v>0</v>
      </c>
      <c r="N139" s="230">
        <f>VLOOKUP($A139,'Purchases and Sales Data'!$A:$R,15,FALSE)</f>
        <v>0</v>
      </c>
      <c r="O139" s="252">
        <f t="shared" si="18"/>
        <v>0</v>
      </c>
    </row>
    <row r="140" spans="1:15">
      <c r="A140" s="187">
        <f t="shared" si="17"/>
        <v>47635</v>
      </c>
      <c r="B140" s="96">
        <f t="shared" ref="B140:B146" si="19">EDATE(B139,1)</f>
        <v>47635</v>
      </c>
      <c r="C140" s="85">
        <f>VLOOKUP($A140,'Purchases and Sales Data'!$A:$K,11,FALSE)</f>
        <v>0</v>
      </c>
      <c r="E140" s="247"/>
      <c r="F140" s="249"/>
      <c r="G140" s="249"/>
      <c r="H140" s="258" t="str">
        <f t="shared" si="15"/>
        <v/>
      </c>
      <c r="I140" s="258"/>
      <c r="J140" s="230">
        <f t="shared" si="16"/>
        <v>0</v>
      </c>
      <c r="K140" s="227">
        <f>SUMIF('Purchases and Sales Data'!$A$3:$A$146,'GCR Rate and Recovery'!$A140,'Purchases and Sales Data'!$H$3:$H$146)+SUMIF('Purchases and Sales Data'!$A$3:$A$146,'GCR Rate and Recovery'!$A140,'Purchases and Sales Data'!J140:J283)</f>
        <v>0</v>
      </c>
      <c r="M140" s="230">
        <f>VLOOKUP($A140,'Purchases and Sales Data'!$A:$R,14,FALSE)</f>
        <v>0</v>
      </c>
      <c r="N140" s="230">
        <f>VLOOKUP($A140,'Purchases and Sales Data'!$A:$R,15,FALSE)</f>
        <v>0</v>
      </c>
      <c r="O140" s="252">
        <f t="shared" si="18"/>
        <v>0</v>
      </c>
    </row>
    <row r="141" spans="1:15">
      <c r="A141" s="187">
        <f t="shared" si="17"/>
        <v>47665</v>
      </c>
      <c r="B141" s="96">
        <f t="shared" si="19"/>
        <v>47665</v>
      </c>
      <c r="C141" s="85">
        <f>VLOOKUP($A141,'Purchases and Sales Data'!$A:$K,11,FALSE)</f>
        <v>0</v>
      </c>
      <c r="E141" s="247"/>
      <c r="F141" s="249"/>
      <c r="G141" s="249"/>
      <c r="H141" s="258" t="str">
        <f t="shared" si="15"/>
        <v/>
      </c>
      <c r="I141" s="258"/>
      <c r="J141" s="230">
        <f t="shared" si="16"/>
        <v>0</v>
      </c>
      <c r="K141" s="227">
        <f>SUMIF('Purchases and Sales Data'!$A$3:$A$146,'GCR Rate and Recovery'!$A141,'Purchases and Sales Data'!$H$3:$H$146)+SUMIF('Purchases and Sales Data'!$A$3:$A$146,'GCR Rate and Recovery'!$A141,'Purchases and Sales Data'!J141:J284)</f>
        <v>0</v>
      </c>
      <c r="M141" s="230">
        <f>VLOOKUP($A141,'Purchases and Sales Data'!$A:$R,14,FALSE)</f>
        <v>0</v>
      </c>
      <c r="N141" s="230">
        <f>VLOOKUP($A141,'Purchases and Sales Data'!$A:$R,15,FALSE)</f>
        <v>0</v>
      </c>
      <c r="O141" s="252">
        <f t="shared" si="18"/>
        <v>0</v>
      </c>
    </row>
    <row r="142" spans="1:15">
      <c r="A142" s="187">
        <f t="shared" si="17"/>
        <v>47696</v>
      </c>
      <c r="B142" s="96">
        <f t="shared" si="19"/>
        <v>47696</v>
      </c>
      <c r="C142" s="85">
        <f>VLOOKUP($A142,'Purchases and Sales Data'!$A:$K,11,FALSE)</f>
        <v>0</v>
      </c>
      <c r="E142" s="247"/>
      <c r="F142" s="249"/>
      <c r="G142" s="249"/>
      <c r="H142" s="258" t="str">
        <f t="shared" si="15"/>
        <v/>
      </c>
      <c r="I142" s="258"/>
      <c r="J142" s="230">
        <f t="shared" si="16"/>
        <v>0</v>
      </c>
      <c r="K142" s="227">
        <f>SUMIF('Purchases and Sales Data'!$A$3:$A$146,'GCR Rate and Recovery'!$A142,'Purchases and Sales Data'!$H$3:$H$146)+SUMIF('Purchases and Sales Data'!$A$3:$A$146,'GCR Rate and Recovery'!$A142,'Purchases and Sales Data'!J142:J285)</f>
        <v>0</v>
      </c>
      <c r="M142" s="230">
        <f>VLOOKUP($A142,'Purchases and Sales Data'!$A:$R,14,FALSE)</f>
        <v>0</v>
      </c>
      <c r="N142" s="230">
        <f>VLOOKUP($A142,'Purchases and Sales Data'!$A:$R,15,FALSE)</f>
        <v>0</v>
      </c>
      <c r="O142" s="252">
        <f t="shared" si="18"/>
        <v>0</v>
      </c>
    </row>
    <row r="143" spans="1:15">
      <c r="A143" s="187">
        <f t="shared" si="17"/>
        <v>47727</v>
      </c>
      <c r="B143" s="96">
        <f t="shared" si="19"/>
        <v>47727</v>
      </c>
      <c r="C143" s="85">
        <f>VLOOKUP($A143,'Purchases and Sales Data'!$A:$K,11,FALSE)</f>
        <v>0</v>
      </c>
      <c r="E143" s="247"/>
      <c r="F143" s="249"/>
      <c r="G143" s="249"/>
      <c r="H143" s="258" t="str">
        <f t="shared" si="15"/>
        <v/>
      </c>
      <c r="I143" s="258"/>
      <c r="J143" s="230">
        <f t="shared" si="16"/>
        <v>0</v>
      </c>
      <c r="K143" s="227">
        <f>SUMIF('Purchases and Sales Data'!$A$3:$A$146,'GCR Rate and Recovery'!$A143,'Purchases and Sales Data'!$H$3:$H$146)+SUMIF('Purchases and Sales Data'!$A$3:$A$146,'GCR Rate and Recovery'!$A143,'Purchases and Sales Data'!J143:J286)</f>
        <v>0</v>
      </c>
      <c r="M143" s="230">
        <f>VLOOKUP($A143,'Purchases and Sales Data'!$A:$R,14,FALSE)</f>
        <v>0</v>
      </c>
      <c r="N143" s="230">
        <f>VLOOKUP($A143,'Purchases and Sales Data'!$A:$R,15,FALSE)</f>
        <v>0</v>
      </c>
      <c r="O143" s="252">
        <f t="shared" si="18"/>
        <v>0</v>
      </c>
    </row>
    <row r="144" spans="1:15">
      <c r="A144" s="187">
        <f t="shared" si="17"/>
        <v>47757</v>
      </c>
      <c r="B144" s="96">
        <f t="shared" si="19"/>
        <v>47757</v>
      </c>
      <c r="C144" s="85">
        <f>VLOOKUP($A144,'Purchases and Sales Data'!$A:$K,11,FALSE)</f>
        <v>0</v>
      </c>
      <c r="E144" s="247"/>
      <c r="F144" s="249"/>
      <c r="G144" s="249"/>
      <c r="H144" s="258" t="str">
        <f t="shared" si="15"/>
        <v/>
      </c>
      <c r="I144" s="258"/>
      <c r="J144" s="230">
        <f t="shared" si="16"/>
        <v>0</v>
      </c>
      <c r="K144" s="227">
        <f>SUMIF('Purchases and Sales Data'!$A$3:$A$146,'GCR Rate and Recovery'!$A144,'Purchases and Sales Data'!$H$3:$H$146)+SUMIF('Purchases and Sales Data'!$A$3:$A$146,'GCR Rate and Recovery'!$A144,'Purchases and Sales Data'!J144:J287)</f>
        <v>0</v>
      </c>
      <c r="M144" s="230">
        <f>VLOOKUP($A144,'Purchases and Sales Data'!$A:$R,14,FALSE)</f>
        <v>0</v>
      </c>
      <c r="N144" s="230">
        <f>VLOOKUP($A144,'Purchases and Sales Data'!$A:$R,15,FALSE)</f>
        <v>0</v>
      </c>
      <c r="O144" s="252">
        <f t="shared" si="18"/>
        <v>0</v>
      </c>
    </row>
    <row r="145" spans="1:17">
      <c r="A145" s="187">
        <f t="shared" si="17"/>
        <v>47788</v>
      </c>
      <c r="B145" s="96">
        <f t="shared" si="19"/>
        <v>47788</v>
      </c>
      <c r="C145" s="85">
        <f>VLOOKUP($A145,'Purchases and Sales Data'!$A:$K,11,FALSE)</f>
        <v>0</v>
      </c>
      <c r="E145" s="247"/>
      <c r="F145" s="249"/>
      <c r="G145" s="249"/>
      <c r="H145" s="258" t="str">
        <f t="shared" si="15"/>
        <v/>
      </c>
      <c r="I145" s="258"/>
      <c r="J145" s="230">
        <f t="shared" si="16"/>
        <v>0</v>
      </c>
      <c r="K145" s="227">
        <f>SUMIF('Purchases and Sales Data'!$A$3:$A$146,'GCR Rate and Recovery'!$A145,'Purchases and Sales Data'!$H$3:$H$146)+SUMIF('Purchases and Sales Data'!$A$3:$A$146,'GCR Rate and Recovery'!$A145,'Purchases and Sales Data'!J145:J288)</f>
        <v>0</v>
      </c>
      <c r="M145" s="230">
        <f>VLOOKUP($A145,'Purchases and Sales Data'!$A:$R,14,FALSE)</f>
        <v>0</v>
      </c>
      <c r="N145" s="230">
        <f>VLOOKUP($A145,'Purchases and Sales Data'!$A:$R,15,FALSE)</f>
        <v>0</v>
      </c>
      <c r="O145" s="252">
        <f t="shared" si="18"/>
        <v>0</v>
      </c>
    </row>
    <row r="146" spans="1:17">
      <c r="A146" s="187">
        <f t="shared" si="17"/>
        <v>47818</v>
      </c>
      <c r="B146" s="96">
        <f t="shared" si="19"/>
        <v>47818</v>
      </c>
      <c r="C146" s="85">
        <f>VLOOKUP($A146,'Purchases and Sales Data'!$A:$K,11,FALSE)</f>
        <v>0</v>
      </c>
      <c r="E146" s="247"/>
      <c r="F146" s="249"/>
      <c r="G146" s="249"/>
      <c r="H146" s="258" t="str">
        <f t="shared" si="15"/>
        <v/>
      </c>
      <c r="I146" s="258"/>
      <c r="J146" s="230">
        <f t="shared" si="16"/>
        <v>0</v>
      </c>
      <c r="K146" s="227">
        <f>SUMIF('Purchases and Sales Data'!$A$3:$A$146,'GCR Rate and Recovery'!$A146,'Purchases and Sales Data'!$H$3:$H$146)+SUMIF('Purchases and Sales Data'!$A$3:$A$146,'GCR Rate and Recovery'!$A146,'Purchases and Sales Data'!J146:J289)</f>
        <v>0</v>
      </c>
      <c r="M146" s="230">
        <f>VLOOKUP($A146,'Purchases and Sales Data'!$A:$R,14,FALSE)</f>
        <v>0</v>
      </c>
      <c r="N146" s="230">
        <f>VLOOKUP($A146,'Purchases and Sales Data'!$A:$R,15,FALSE)</f>
        <v>0</v>
      </c>
      <c r="O146" s="252">
        <f t="shared" si="18"/>
        <v>0</v>
      </c>
    </row>
    <row r="147" spans="1:17">
      <c r="A147" s="187"/>
      <c r="B147" s="96"/>
    </row>
    <row r="149" spans="1:17">
      <c r="J149" s="250">
        <f>SUM(J3:J146)</f>
        <v>1335035.9200000004</v>
      </c>
      <c r="K149" s="250">
        <f>SUM(K3:K146)</f>
        <v>1938894.2099999997</v>
      </c>
      <c r="L149" s="252">
        <f>K149-J149</f>
        <v>603858.28999999934</v>
      </c>
      <c r="O149" s="250">
        <f>SUM(O3:O146)</f>
        <v>1266391.3699999996</v>
      </c>
      <c r="Q149" s="251">
        <f>J149-O149</f>
        <v>68644.550000000745</v>
      </c>
    </row>
    <row r="151" spans="1:17">
      <c r="J151" s="251">
        <f>SUM(J51:J83)</f>
        <v>478633.19000000006</v>
      </c>
      <c r="K151" s="251">
        <f>SUM(K51:K83)</f>
        <v>637075.58000000019</v>
      </c>
      <c r="O151" s="251">
        <f>SUM(O51:O83)</f>
        <v>445389.69</v>
      </c>
      <c r="Q151" s="251">
        <f>J151-O151</f>
        <v>33243.500000000058</v>
      </c>
    </row>
    <row r="152" spans="1:17">
      <c r="K152" s="251">
        <f>K151-J151</f>
        <v>158442.39000000013</v>
      </c>
    </row>
  </sheetData>
  <phoneticPr fontId="26" type="noConversion"/>
  <pageMargins left="0.7" right="0.7" top="0.75" bottom="0.75" header="0.3" footer="0.3"/>
  <pageSetup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Cover Sheet</vt:lpstr>
      <vt:lpstr>Schedule I</vt:lpstr>
      <vt:lpstr>Schedule II</vt:lpstr>
      <vt:lpstr>Schedule III</vt:lpstr>
      <vt:lpstr>Schedule IV</vt:lpstr>
      <vt:lpstr>Purchases and Sales Data</vt:lpstr>
      <vt:lpstr>GCR Rate and Recovery</vt:lpstr>
      <vt:lpstr>'Schedule I'!Print_Area</vt:lpstr>
      <vt:lpstr>'Schedule II'!Print_Area</vt:lpstr>
      <vt:lpstr>'Schedule III'!Print_Area</vt:lpstr>
    </vt:vector>
  </TitlesOfParts>
  <Company>Kentucky Public Service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McGee</dc:creator>
  <cp:lastModifiedBy>Wuetcher, Gerald</cp:lastModifiedBy>
  <cp:lastPrinted>2026-06-10T16:08:26Z</cp:lastPrinted>
  <dcterms:created xsi:type="dcterms:W3CDTF">2006-10-26T17:11:15Z</dcterms:created>
  <dcterms:modified xsi:type="dcterms:W3CDTF">2026-06-23T18:00:45Z</dcterms:modified>
</cp:coreProperties>
</file>