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AS COST QUARTERLY REPORTS\"/>
    </mc:Choice>
  </mc:AlternateContent>
  <bookViews>
    <workbookView xWindow="0" yWindow="0" windowWidth="20400" windowHeight="7155" activeTab="4"/>
  </bookViews>
  <sheets>
    <sheet name="Cover Sheet" sheetId="9" r:id="rId1"/>
    <sheet name="Schedule I (Summary)" sheetId="1" r:id="rId2"/>
    <sheet name="Schedule II (EGC)" sheetId="2" r:id="rId3"/>
    <sheet name="Schedule III (RA)" sheetId="7" r:id="rId4"/>
    <sheet name="Schedule IV (ACA)" sheetId="3" r:id="rId5"/>
    <sheet name="Schedule V (BA)" sheetId="8" r:id="rId6"/>
  </sheets>
  <definedNames>
    <definedName name="_xlnm.Print_Area" localSheetId="1">'Schedule I (Summary)'!$A$1:$I$48</definedName>
    <definedName name="_xlnm.Print_Area" localSheetId="2">'Schedule II (EGC)'!$A$1:$F$35</definedName>
    <definedName name="_xlnm.Print_Area" localSheetId="3">'Schedule III (RA)'!$A$1:$D$20</definedName>
    <definedName name="_xlnm.Print_Area" localSheetId="4">'Schedule IV (ACA)'!$A$1:$I$28</definedName>
  </definedNames>
  <calcPr calcId="152511"/>
</workbook>
</file>

<file path=xl/calcChain.xml><?xml version="1.0" encoding="utf-8"?>
<calcChain xmlns="http://schemas.openxmlformats.org/spreadsheetml/2006/main">
  <c r="I49" i="8" l="1"/>
  <c r="I44" i="1" s="1"/>
  <c r="I48" i="1" s="1"/>
  <c r="I13" i="1" s="1"/>
  <c r="F14" i="2"/>
  <c r="I18" i="3" l="1"/>
  <c r="I41" i="8" l="1"/>
  <c r="I43" i="8" s="1"/>
  <c r="I30" i="8"/>
  <c r="I32" i="8" s="1"/>
  <c r="I19" i="8"/>
  <c r="I21" i="8" s="1"/>
  <c r="D14" i="7"/>
  <c r="I28" i="1" s="1"/>
  <c r="I32" i="1" s="1"/>
  <c r="I11" i="1" s="1"/>
  <c r="F16" i="2"/>
  <c r="F17" i="2"/>
  <c r="F18" i="2"/>
  <c r="F19" i="2"/>
  <c r="F20" i="2"/>
  <c r="F15" i="2"/>
  <c r="D12" i="7"/>
  <c r="F19" i="3"/>
  <c r="F21" i="3" s="1"/>
  <c r="G19" i="3"/>
  <c r="G21" i="3" s="1"/>
  <c r="I19" i="3"/>
  <c r="I21" i="3" s="1"/>
  <c r="I23" i="1"/>
  <c r="D25" i="2"/>
  <c r="E27" i="2" s="1"/>
  <c r="F25" i="2" l="1"/>
  <c r="F31" i="2" s="1"/>
  <c r="I45" i="8"/>
  <c r="F32" i="2"/>
  <c r="D28" i="2"/>
  <c r="I40" i="1" l="1"/>
  <c r="F33" i="2"/>
  <c r="F35" i="2" s="1"/>
  <c r="I22" i="1" l="1"/>
  <c r="I24" i="1" s="1"/>
  <c r="I10" i="1" s="1"/>
  <c r="I14" i="1" l="1"/>
</calcChain>
</file>

<file path=xl/sharedStrings.xml><?xml version="1.0" encoding="utf-8"?>
<sst xmlns="http://schemas.openxmlformats.org/spreadsheetml/2006/main" count="179" uniqueCount="124">
  <si>
    <t>SCHEDULE I</t>
  </si>
  <si>
    <t>GAS COST RECOVERY RATE SUMMARY</t>
  </si>
  <si>
    <t>Component</t>
  </si>
  <si>
    <t>Unit</t>
  </si>
  <si>
    <t>Amount</t>
  </si>
  <si>
    <t>$/Mcf</t>
  </si>
  <si>
    <t>Refund Adjustment (RA)</t>
  </si>
  <si>
    <t>Actual Adjustment (AA)</t>
  </si>
  <si>
    <t>Balance Adjustment (BA)</t>
  </si>
  <si>
    <t>Gas Cost Recovery Rate (GCR)</t>
  </si>
  <si>
    <t>A. EXPECTED GAS COST CALCULATION</t>
  </si>
  <si>
    <t>Total Expected Gas Cost (Sch II)</t>
  </si>
  <si>
    <t>Expected Gas Cost</t>
  </si>
  <si>
    <t>B. REFUND ADJUSTMENT CALCULATION</t>
  </si>
  <si>
    <t>Supplier Refund Adjustment for Reporting Period (Sch III)</t>
  </si>
  <si>
    <t>+Previous Quarter Supplier Refund Adjustment</t>
  </si>
  <si>
    <t>+Second Previous Quarter Supplier Refund Adjustment</t>
  </si>
  <si>
    <t>+Third Previous Quarter Supplier Refund Adjustment</t>
  </si>
  <si>
    <t>=Refund Adjustment (RA)</t>
  </si>
  <si>
    <t>$ Mcf</t>
  </si>
  <si>
    <t>C. ACTUAL ADJUSTMENT CALCULATION</t>
  </si>
  <si>
    <t>Actual Adjustment for the Reporting Period (Sch IV)</t>
  </si>
  <si>
    <t>+Previous Quarter Reported Actual Adjustment</t>
  </si>
  <si>
    <t>+Second Previous Quarter Reported Actual Adjustment</t>
  </si>
  <si>
    <t>+Third Previous Quarter Reported Actual Adjustment</t>
  </si>
  <si>
    <t>=Actual Adjustment (AA)</t>
  </si>
  <si>
    <t>D. BALANCE ADJUSTMENT CALCULATION</t>
  </si>
  <si>
    <t>Balance Adjustment for the Reporting Period (Sch V)</t>
  </si>
  <si>
    <t>+Previous Quarter Reported Balance Adjustment</t>
  </si>
  <si>
    <t>+Second Previous Quarter Reported Balance Adjustment</t>
  </si>
  <si>
    <t>+Third Previous Quarter Reported Balance Adjustment</t>
  </si>
  <si>
    <t>=Balance Adjustment (BA)</t>
  </si>
  <si>
    <t>SCHEDULE II</t>
  </si>
  <si>
    <t>EXPECTED GAS COST</t>
  </si>
  <si>
    <t xml:space="preserve">Actual Mcf Purchases for 12 months ended </t>
  </si>
  <si>
    <t>(1)</t>
  </si>
  <si>
    <t>(2)</t>
  </si>
  <si>
    <t>(3)</t>
  </si>
  <si>
    <t>(4)</t>
  </si>
  <si>
    <t>(5)</t>
  </si>
  <si>
    <t>(6)</t>
  </si>
  <si>
    <t>Btu</t>
  </si>
  <si>
    <t>Supplier</t>
  </si>
  <si>
    <t>Dth</t>
  </si>
  <si>
    <t>Conversion Factor</t>
  </si>
  <si>
    <t>Mcf</t>
  </si>
  <si>
    <t>Rate</t>
  </si>
  <si>
    <t>Cost</t>
  </si>
  <si>
    <t>Totals</t>
  </si>
  <si>
    <t xml:space="preserve">Line loss for 12 months ended </t>
  </si>
  <si>
    <t>is based on purchases of</t>
  </si>
  <si>
    <t>and sales of</t>
  </si>
  <si>
    <t>Mcf.</t>
  </si>
  <si>
    <t>Total Expected Cost of Purchases (6)</t>
  </si>
  <si>
    <t>/ Mcf Purchases (4)</t>
  </si>
  <si>
    <t>= Average Expected Cost Per Mcf Purchased</t>
  </si>
  <si>
    <t>x Allowable Mcf Purchases (must not exceed Mcf sales / .95)</t>
  </si>
  <si>
    <t>= Total Expected Gas Cost (to Schedule IA)</t>
  </si>
  <si>
    <t>SCHEDULE IV</t>
  </si>
  <si>
    <t>ACTUAL ADJUSTMENT</t>
  </si>
  <si>
    <t>Particulars</t>
  </si>
  <si>
    <t>Total Supply Volumes Purchased</t>
  </si>
  <si>
    <t>Total Cost of Volumes Purchased</t>
  </si>
  <si>
    <t>$</t>
  </si>
  <si>
    <t>/ Total Sales *</t>
  </si>
  <si>
    <t>= Unit Cost of Gas</t>
  </si>
  <si>
    <t>- EGC in Effect for Month</t>
  </si>
  <si>
    <t>= Difference</t>
  </si>
  <si>
    <t>x Actual Sales during Month</t>
  </si>
  <si>
    <t>= Monthly Cost Difference</t>
  </si>
  <si>
    <t>Total Cost Difference</t>
  </si>
  <si>
    <t>= Actual Adjustment for the Reporting Period (to Sch IC)</t>
  </si>
  <si>
    <t>* May not be less than 95% of supply volume</t>
  </si>
  <si>
    <t>SUPPLIER REFUND ADJUSTMENT</t>
  </si>
  <si>
    <t>Description</t>
  </si>
  <si>
    <t>Supplier Refunds Received during 2 Month Period</t>
  </si>
  <si>
    <t>Interest Factor (90 Day Commercial Paper Rate)</t>
  </si>
  <si>
    <t>Refunds Including Interest</t>
  </si>
  <si>
    <t>Divided by 12 Month Projected Sales Ended</t>
  </si>
  <si>
    <t>Current Supplier Refund Adjustment</t>
  </si>
  <si>
    <t>SCHEDULE III</t>
  </si>
  <si>
    <t>For the 12 month period ended</t>
  </si>
  <si>
    <t xml:space="preserve">/ Sales for 12 months ended </t>
  </si>
  <si>
    <t>/Sales for the 12 months ended</t>
  </si>
  <si>
    <t>Expected Gas Cost (EGC)</t>
  </si>
  <si>
    <t>Schedule V</t>
  </si>
  <si>
    <t>BALANCE ADJUSTMENT</t>
  </si>
  <si>
    <t>For the 3 month period ended:</t>
  </si>
  <si>
    <t>Total cost difference used to compute AA of the GCR effective</t>
  </si>
  <si>
    <t>4 quarters prior to the effective date of the currently effective GCR</t>
  </si>
  <si>
    <t>Less:  Dollar amount resulting from the AA of</t>
  </si>
  <si>
    <t>per Mcf as used to compute the GCR in effect</t>
  </si>
  <si>
    <t>4 quarters prior to the effective date of the</t>
  </si>
  <si>
    <t>currently effective GCR times the sales of</t>
  </si>
  <si>
    <t>Mcf during the 12 month period the AA was in effect</t>
  </si>
  <si>
    <t>Equals:  Balance Adjustment of the AA</t>
  </si>
  <si>
    <t>Total supplier refund adjustment including interest used to compute</t>
  </si>
  <si>
    <t>RA of the GCR effective 4 quarters prior to the effective date of the</t>
  </si>
  <si>
    <t>currently effective GCR</t>
  </si>
  <si>
    <t>Less:  Dollar amount resulting from the RA of</t>
  </si>
  <si>
    <t>per Mcf as used to compute the GCR in effect 4 quarters prior to the</t>
  </si>
  <si>
    <t>effective date of the currently effective GCR times the sales of</t>
  </si>
  <si>
    <t>Mcf during the 12 month period the RA was in effect</t>
  </si>
  <si>
    <t>Equals:  Balance Adjustment of the RA</t>
  </si>
  <si>
    <t>Total balance adjustment used to compute BA of the GCR effective</t>
  </si>
  <si>
    <t>Less: Dollar amount resulting from the BA of</t>
  </si>
  <si>
    <t>Mcf during the 12 month period the BA was in effect</t>
  </si>
  <si>
    <t>Equals:  Balance Adjustment of the BA</t>
  </si>
  <si>
    <t>Total Balance Adjustment Amount (1) + (2) + (3)</t>
  </si>
  <si>
    <t>Equals:  Balance Adjustment for the reporting period</t>
  </si>
  <si>
    <t>(to Schedule I, part D)</t>
  </si>
  <si>
    <t>Divide:  Mcf Sales for 12 months ended</t>
  </si>
  <si>
    <t>Rates to be effective for service rendered from</t>
  </si>
  <si>
    <t>Page 1</t>
  </si>
  <si>
    <t>QUARTERLY REPORT OF GAS COST</t>
  </si>
  <si>
    <t>RECOVERY RATE CALCULATION</t>
  </si>
  <si>
    <t>Date Filed:</t>
  </si>
  <si>
    <t>Date Rates to be Effective:</t>
  </si>
  <si>
    <t xml:space="preserve">  </t>
  </si>
  <si>
    <t>Reporting Period is Calendar Quarter Ended:</t>
  </si>
  <si>
    <t>Western Lewis-Rectorville Water and Gas District</t>
  </si>
  <si>
    <t>Symmetry</t>
  </si>
  <si>
    <r>
      <rPr>
        <b/>
        <sz val="12"/>
        <rFont val="Arial"/>
        <family val="2"/>
      </rPr>
      <t>(2)</t>
    </r>
    <r>
      <rPr>
        <sz val="12"/>
        <rFont val="Arial"/>
        <family val="2"/>
      </rPr>
      <t xml:space="preserve"> x (5)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</si>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</sst>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00_);[Red]\(&quot;$&quot;#,##0.0000\)"/>
    <numFmt numFmtId="165" formatCode="mmmm\ d\,\ yyyy"/>
    <numFmt numFmtId="166" formatCode="_(* #,##0_);_(* \(#,##0\);_(* &quot;-&quot;??_);_(@_)"/>
    <numFmt numFmtId="167" formatCode="_(* #,##0.0_);_(* \(#,##0.0\);_(* &quot;-&quot;??_);_(@_)"/>
    <numFmt numFmtId="168" formatCode="&quot;$&quot;#,##0"/>
    <numFmt numFmtId="169" formatCode="&quot;$&quot;#,##0.0000_);\(&quot;$&quot;#,##0.0000\)"/>
    <numFmt numFmtId="170" formatCode="[$-409]mmmm\ d\,\ yyyy;@"/>
  </numFmts>
  <fonts count="13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rgb="FFFF0000"/>
      <name val="Arial"/>
      <family val="2"/>
    </font>
    <font>
      <sz val="11.5"/>
      <name val="Arial Narrow"/>
      <family val="2"/>
    </font>
    <font>
      <sz val="11.5"/>
      <name val="ZapfCalligr BT"/>
      <family val="1"/>
    </font>
    <font>
      <b/>
      <sz val="11.5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ZapfCalligr BT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164" fontId="3" fillId="0" borderId="0" xfId="0" applyNumberFormat="1" applyFont="1"/>
    <xf numFmtId="0" fontId="3" fillId="0" borderId="1" xfId="0" applyFont="1" applyBorder="1"/>
    <xf numFmtId="0" fontId="3" fillId="0" borderId="1" xfId="0" quotePrefix="1" applyFont="1" applyBorder="1" applyAlignment="1">
      <alignment horizontal="center"/>
    </xf>
    <xf numFmtId="164" fontId="3" fillId="0" borderId="1" xfId="0" applyNumberFormat="1" applyFont="1" applyBorder="1"/>
    <xf numFmtId="0" fontId="3" fillId="0" borderId="2" xfId="0" applyFont="1" applyBorder="1"/>
    <xf numFmtId="0" fontId="3" fillId="0" borderId="0" xfId="0" applyFont="1" applyBorder="1"/>
    <xf numFmtId="8" fontId="3" fillId="0" borderId="0" xfId="0" applyNumberFormat="1" applyFont="1"/>
    <xf numFmtId="0" fontId="3" fillId="0" borderId="1" xfId="0" quotePrefix="1" applyFont="1" applyBorder="1"/>
    <xf numFmtId="43" fontId="3" fillId="0" borderId="1" xfId="1" applyFont="1" applyBorder="1"/>
    <xf numFmtId="0" fontId="3" fillId="0" borderId="0" xfId="0" quotePrefix="1" applyFont="1"/>
    <xf numFmtId="166" fontId="3" fillId="0" borderId="0" xfId="1" applyNumberFormat="1" applyFont="1"/>
    <xf numFmtId="166" fontId="3" fillId="0" borderId="1" xfId="1" applyNumberFormat="1" applyFont="1" applyBorder="1"/>
    <xf numFmtId="43" fontId="3" fillId="0" borderId="1" xfId="1" applyNumberFormat="1" applyFont="1" applyBorder="1"/>
    <xf numFmtId="10" fontId="3" fillId="0" borderId="0" xfId="2" applyNumberFormat="1" applyFont="1"/>
    <xf numFmtId="8" fontId="3" fillId="0" borderId="0" xfId="0" applyNumberFormat="1" applyFont="1" applyBorder="1"/>
    <xf numFmtId="166" fontId="3" fillId="0" borderId="1" xfId="0" applyNumberFormat="1" applyFont="1" applyBorder="1"/>
    <xf numFmtId="17" fontId="4" fillId="0" borderId="0" xfId="0" applyNumberFormat="1" applyFont="1" applyAlignment="1">
      <alignment horizontal="center"/>
    </xf>
    <xf numFmtId="0" fontId="3" fillId="0" borderId="0" xfId="0" applyFont="1" applyAlignment="1"/>
    <xf numFmtId="167" fontId="3" fillId="0" borderId="1" xfId="1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8" fontId="0" fillId="0" borderId="0" xfId="0" applyNumberFormat="1"/>
    <xf numFmtId="40" fontId="0" fillId="0" borderId="0" xfId="0" applyNumberFormat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NumberFormat="1" applyBorder="1"/>
    <xf numFmtId="0" fontId="3" fillId="2" borderId="0" xfId="0" applyFont="1" applyFill="1"/>
    <xf numFmtId="166" fontId="3" fillId="2" borderId="0" xfId="1" applyNumberFormat="1" applyFont="1" applyFill="1"/>
    <xf numFmtId="8" fontId="3" fillId="2" borderId="0" xfId="0" applyNumberFormat="1" applyFont="1" applyFill="1"/>
    <xf numFmtId="164" fontId="3" fillId="2" borderId="0" xfId="0" applyNumberFormat="1" applyFont="1" applyFill="1"/>
    <xf numFmtId="43" fontId="3" fillId="2" borderId="0" xfId="0" applyNumberFormat="1" applyFont="1" applyFill="1"/>
    <xf numFmtId="43" fontId="3" fillId="2" borderId="0" xfId="1" applyNumberFormat="1" applyFont="1" applyFill="1"/>
    <xf numFmtId="43" fontId="3" fillId="2" borderId="4" xfId="1" applyNumberFormat="1" applyFont="1" applyFill="1" applyBorder="1"/>
    <xf numFmtId="8" fontId="0" fillId="2" borderId="0" xfId="0" applyNumberFormat="1" applyFill="1"/>
    <xf numFmtId="0" fontId="3" fillId="2" borderId="0" xfId="0" applyFont="1" applyFill="1" applyAlignment="1"/>
    <xf numFmtId="167" fontId="3" fillId="2" borderId="1" xfId="1" applyNumberFormat="1" applyFont="1" applyFill="1" applyBorder="1"/>
    <xf numFmtId="164" fontId="3" fillId="2" borderId="1" xfId="0" applyNumberFormat="1" applyFont="1" applyFill="1" applyBorder="1"/>
    <xf numFmtId="165" fontId="3" fillId="2" borderId="1" xfId="0" quotePrefix="1" applyNumberFormat="1" applyFont="1" applyFill="1" applyBorder="1"/>
    <xf numFmtId="0" fontId="0" fillId="0" borderId="1" xfId="0" applyBorder="1"/>
    <xf numFmtId="49" fontId="0" fillId="0" borderId="0" xfId="0" applyNumberFormat="1"/>
    <xf numFmtId="168" fontId="0" fillId="0" borderId="0" xfId="0" applyNumberFormat="1"/>
    <xf numFmtId="168" fontId="0" fillId="0" borderId="1" xfId="0" applyNumberFormat="1" applyBorder="1"/>
    <xf numFmtId="168" fontId="0" fillId="2" borderId="1" xfId="0" applyNumberFormat="1" applyFill="1" applyBorder="1"/>
    <xf numFmtId="169" fontId="0" fillId="2" borderId="1" xfId="0" applyNumberFormat="1" applyFill="1" applyBorder="1"/>
    <xf numFmtId="0" fontId="0" fillId="2" borderId="1" xfId="0" applyFill="1" applyBorder="1"/>
    <xf numFmtId="17" fontId="3" fillId="0" borderId="1" xfId="0" applyNumberFormat="1" applyFont="1" applyBorder="1" applyAlignment="1">
      <alignment horizontal="center" wrapText="1"/>
    </xf>
    <xf numFmtId="17" fontId="3" fillId="0" borderId="0" xfId="0" applyNumberFormat="1" applyFont="1" applyFill="1" applyBorder="1"/>
    <xf numFmtId="0" fontId="3" fillId="0" borderId="0" xfId="0" applyFont="1" applyFill="1" applyBorder="1" applyAlignment="1"/>
    <xf numFmtId="8" fontId="3" fillId="0" borderId="0" xfId="0" applyNumberFormat="1" applyFont="1" applyFill="1" applyBorder="1"/>
    <xf numFmtId="167" fontId="3" fillId="0" borderId="0" xfId="1" applyNumberFormat="1" applyFont="1" applyFill="1" applyBorder="1"/>
    <xf numFmtId="164" fontId="3" fillId="0" borderId="0" xfId="0" applyNumberFormat="1" applyFont="1" applyFill="1" applyBorder="1"/>
    <xf numFmtId="169" fontId="3" fillId="2" borderId="0" xfId="0" applyNumberFormat="1" applyFont="1" applyFill="1"/>
    <xf numFmtId="169" fontId="3" fillId="0" borderId="0" xfId="0" applyNumberFormat="1" applyFont="1"/>
    <xf numFmtId="169" fontId="3" fillId="2" borderId="1" xfId="0" applyNumberFormat="1" applyFont="1" applyFill="1" applyBorder="1"/>
    <xf numFmtId="0" fontId="5" fillId="0" borderId="0" xfId="0" applyFont="1"/>
    <xf numFmtId="6" fontId="5" fillId="0" borderId="0" xfId="0" applyNumberFormat="1" applyFont="1"/>
    <xf numFmtId="164" fontId="5" fillId="0" borderId="0" xfId="0" applyNumberFormat="1" applyFont="1"/>
    <xf numFmtId="169" fontId="5" fillId="0" borderId="0" xfId="0" applyNumberFormat="1" applyFont="1"/>
    <xf numFmtId="14" fontId="5" fillId="0" borderId="0" xfId="0" applyNumberFormat="1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/>
    <xf numFmtId="15" fontId="10" fillId="0" borderId="0" xfId="0" applyNumberFormat="1" applyFont="1" applyAlignment="1">
      <alignment horizontal="center"/>
    </xf>
    <xf numFmtId="0" fontId="11" fillId="0" borderId="0" xfId="0" applyFont="1"/>
    <xf numFmtId="165" fontId="10" fillId="0" borderId="0" xfId="0" applyNumberFormat="1" applyFont="1" applyAlignment="1"/>
    <xf numFmtId="165" fontId="8" fillId="0" borderId="0" xfId="0" applyNumberFormat="1" applyFont="1" applyAlignment="1"/>
    <xf numFmtId="165" fontId="6" fillId="0" borderId="0" xfId="0" applyNumberFormat="1" applyFont="1" applyAlignment="1"/>
    <xf numFmtId="14" fontId="3" fillId="0" borderId="1" xfId="0" applyNumberFormat="1" applyFont="1" applyFill="1" applyBorder="1"/>
    <xf numFmtId="170" fontId="3" fillId="0" borderId="0" xfId="0" applyNumberFormat="1" applyFont="1" applyFill="1"/>
    <xf numFmtId="0" fontId="3" fillId="0" borderId="0" xfId="0" applyFont="1" applyBorder="1" applyAlignment="1">
      <alignment horizontal="center"/>
    </xf>
    <xf numFmtId="167" fontId="3" fillId="0" borderId="0" xfId="1" applyNumberFormat="1" applyFont="1" applyBorder="1"/>
    <xf numFmtId="0" fontId="3" fillId="0" borderId="0" xfId="0" applyFont="1" applyAlignment="1">
      <alignment horizontal="left" indent="1"/>
    </xf>
    <xf numFmtId="14" fontId="7" fillId="0" borderId="0" xfId="0" applyNumberFormat="1" applyFont="1"/>
    <xf numFmtId="14" fontId="3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25" zoomScaleNormal="100" workbookViewId="0">
      <selection activeCell="J34" sqref="J34"/>
    </sheetView>
  </sheetViews>
  <sheetFormatPr defaultRowHeight="15"/>
  <cols>
    <col min="1" max="1" width="11.28515625" style="67" customWidth="1"/>
    <col min="2" max="2" width="10.140625" style="67" customWidth="1"/>
    <col min="3" max="5" width="9.140625" style="67"/>
    <col min="6" max="6" width="11" style="67" customWidth="1"/>
    <col min="7" max="256" width="9.140625" style="67"/>
    <col min="257" max="257" width="11.28515625" style="67" customWidth="1"/>
    <col min="258" max="258" width="10.140625" style="67" customWidth="1"/>
    <col min="259" max="261" width="9.140625" style="67"/>
    <col min="262" max="262" width="11" style="67" customWidth="1"/>
    <col min="263" max="512" width="9.140625" style="67"/>
    <col min="513" max="513" width="11.28515625" style="67" customWidth="1"/>
    <col min="514" max="514" width="10.140625" style="67" customWidth="1"/>
    <col min="515" max="517" width="9.140625" style="67"/>
    <col min="518" max="518" width="11" style="67" customWidth="1"/>
    <col min="519" max="768" width="9.140625" style="67"/>
    <col min="769" max="769" width="11.28515625" style="67" customWidth="1"/>
    <col min="770" max="770" width="10.140625" style="67" customWidth="1"/>
    <col min="771" max="773" width="9.140625" style="67"/>
    <col min="774" max="774" width="11" style="67" customWidth="1"/>
    <col min="775" max="1024" width="9.140625" style="67"/>
    <col min="1025" max="1025" width="11.28515625" style="67" customWidth="1"/>
    <col min="1026" max="1026" width="10.140625" style="67" customWidth="1"/>
    <col min="1027" max="1029" width="9.140625" style="67"/>
    <col min="1030" max="1030" width="11" style="67" customWidth="1"/>
    <col min="1031" max="1280" width="9.140625" style="67"/>
    <col min="1281" max="1281" width="11.28515625" style="67" customWidth="1"/>
    <col min="1282" max="1282" width="10.140625" style="67" customWidth="1"/>
    <col min="1283" max="1285" width="9.140625" style="67"/>
    <col min="1286" max="1286" width="11" style="67" customWidth="1"/>
    <col min="1287" max="1536" width="9.140625" style="67"/>
    <col min="1537" max="1537" width="11.28515625" style="67" customWidth="1"/>
    <col min="1538" max="1538" width="10.140625" style="67" customWidth="1"/>
    <col min="1539" max="1541" width="9.140625" style="67"/>
    <col min="1542" max="1542" width="11" style="67" customWidth="1"/>
    <col min="1543" max="1792" width="9.140625" style="67"/>
    <col min="1793" max="1793" width="11.28515625" style="67" customWidth="1"/>
    <col min="1794" max="1794" width="10.140625" style="67" customWidth="1"/>
    <col min="1795" max="1797" width="9.140625" style="67"/>
    <col min="1798" max="1798" width="11" style="67" customWidth="1"/>
    <col min="1799" max="2048" width="9.140625" style="67"/>
    <col min="2049" max="2049" width="11.28515625" style="67" customWidth="1"/>
    <col min="2050" max="2050" width="10.140625" style="67" customWidth="1"/>
    <col min="2051" max="2053" width="9.140625" style="67"/>
    <col min="2054" max="2054" width="11" style="67" customWidth="1"/>
    <col min="2055" max="2304" width="9.140625" style="67"/>
    <col min="2305" max="2305" width="11.28515625" style="67" customWidth="1"/>
    <col min="2306" max="2306" width="10.140625" style="67" customWidth="1"/>
    <col min="2307" max="2309" width="9.140625" style="67"/>
    <col min="2310" max="2310" width="11" style="67" customWidth="1"/>
    <col min="2311" max="2560" width="9.140625" style="67"/>
    <col min="2561" max="2561" width="11.28515625" style="67" customWidth="1"/>
    <col min="2562" max="2562" width="10.140625" style="67" customWidth="1"/>
    <col min="2563" max="2565" width="9.140625" style="67"/>
    <col min="2566" max="2566" width="11" style="67" customWidth="1"/>
    <col min="2567" max="2816" width="9.140625" style="67"/>
    <col min="2817" max="2817" width="11.28515625" style="67" customWidth="1"/>
    <col min="2818" max="2818" width="10.140625" style="67" customWidth="1"/>
    <col min="2819" max="2821" width="9.140625" style="67"/>
    <col min="2822" max="2822" width="11" style="67" customWidth="1"/>
    <col min="2823" max="3072" width="9.140625" style="67"/>
    <col min="3073" max="3073" width="11.28515625" style="67" customWidth="1"/>
    <col min="3074" max="3074" width="10.140625" style="67" customWidth="1"/>
    <col min="3075" max="3077" width="9.140625" style="67"/>
    <col min="3078" max="3078" width="11" style="67" customWidth="1"/>
    <col min="3079" max="3328" width="9.140625" style="67"/>
    <col min="3329" max="3329" width="11.28515625" style="67" customWidth="1"/>
    <col min="3330" max="3330" width="10.140625" style="67" customWidth="1"/>
    <col min="3331" max="3333" width="9.140625" style="67"/>
    <col min="3334" max="3334" width="11" style="67" customWidth="1"/>
    <col min="3335" max="3584" width="9.140625" style="67"/>
    <col min="3585" max="3585" width="11.28515625" style="67" customWidth="1"/>
    <col min="3586" max="3586" width="10.140625" style="67" customWidth="1"/>
    <col min="3587" max="3589" width="9.140625" style="67"/>
    <col min="3590" max="3590" width="11" style="67" customWidth="1"/>
    <col min="3591" max="3840" width="9.140625" style="67"/>
    <col min="3841" max="3841" width="11.28515625" style="67" customWidth="1"/>
    <col min="3842" max="3842" width="10.140625" style="67" customWidth="1"/>
    <col min="3843" max="3845" width="9.140625" style="67"/>
    <col min="3846" max="3846" width="11" style="67" customWidth="1"/>
    <col min="3847" max="4096" width="9.140625" style="67"/>
    <col min="4097" max="4097" width="11.28515625" style="67" customWidth="1"/>
    <col min="4098" max="4098" width="10.140625" style="67" customWidth="1"/>
    <col min="4099" max="4101" width="9.140625" style="67"/>
    <col min="4102" max="4102" width="11" style="67" customWidth="1"/>
    <col min="4103" max="4352" width="9.140625" style="67"/>
    <col min="4353" max="4353" width="11.28515625" style="67" customWidth="1"/>
    <col min="4354" max="4354" width="10.140625" style="67" customWidth="1"/>
    <col min="4355" max="4357" width="9.140625" style="67"/>
    <col min="4358" max="4358" width="11" style="67" customWidth="1"/>
    <col min="4359" max="4608" width="9.140625" style="67"/>
    <col min="4609" max="4609" width="11.28515625" style="67" customWidth="1"/>
    <col min="4610" max="4610" width="10.140625" style="67" customWidth="1"/>
    <col min="4611" max="4613" width="9.140625" style="67"/>
    <col min="4614" max="4614" width="11" style="67" customWidth="1"/>
    <col min="4615" max="4864" width="9.140625" style="67"/>
    <col min="4865" max="4865" width="11.28515625" style="67" customWidth="1"/>
    <col min="4866" max="4866" width="10.140625" style="67" customWidth="1"/>
    <col min="4867" max="4869" width="9.140625" style="67"/>
    <col min="4870" max="4870" width="11" style="67" customWidth="1"/>
    <col min="4871" max="5120" width="9.140625" style="67"/>
    <col min="5121" max="5121" width="11.28515625" style="67" customWidth="1"/>
    <col min="5122" max="5122" width="10.140625" style="67" customWidth="1"/>
    <col min="5123" max="5125" width="9.140625" style="67"/>
    <col min="5126" max="5126" width="11" style="67" customWidth="1"/>
    <col min="5127" max="5376" width="9.140625" style="67"/>
    <col min="5377" max="5377" width="11.28515625" style="67" customWidth="1"/>
    <col min="5378" max="5378" width="10.140625" style="67" customWidth="1"/>
    <col min="5379" max="5381" width="9.140625" style="67"/>
    <col min="5382" max="5382" width="11" style="67" customWidth="1"/>
    <col min="5383" max="5632" width="9.140625" style="67"/>
    <col min="5633" max="5633" width="11.28515625" style="67" customWidth="1"/>
    <col min="5634" max="5634" width="10.140625" style="67" customWidth="1"/>
    <col min="5635" max="5637" width="9.140625" style="67"/>
    <col min="5638" max="5638" width="11" style="67" customWidth="1"/>
    <col min="5639" max="5888" width="9.140625" style="67"/>
    <col min="5889" max="5889" width="11.28515625" style="67" customWidth="1"/>
    <col min="5890" max="5890" width="10.140625" style="67" customWidth="1"/>
    <col min="5891" max="5893" width="9.140625" style="67"/>
    <col min="5894" max="5894" width="11" style="67" customWidth="1"/>
    <col min="5895" max="6144" width="9.140625" style="67"/>
    <col min="6145" max="6145" width="11.28515625" style="67" customWidth="1"/>
    <col min="6146" max="6146" width="10.140625" style="67" customWidth="1"/>
    <col min="6147" max="6149" width="9.140625" style="67"/>
    <col min="6150" max="6150" width="11" style="67" customWidth="1"/>
    <col min="6151" max="6400" width="9.140625" style="67"/>
    <col min="6401" max="6401" width="11.28515625" style="67" customWidth="1"/>
    <col min="6402" max="6402" width="10.140625" style="67" customWidth="1"/>
    <col min="6403" max="6405" width="9.140625" style="67"/>
    <col min="6406" max="6406" width="11" style="67" customWidth="1"/>
    <col min="6407" max="6656" width="9.140625" style="67"/>
    <col min="6657" max="6657" width="11.28515625" style="67" customWidth="1"/>
    <col min="6658" max="6658" width="10.140625" style="67" customWidth="1"/>
    <col min="6659" max="6661" width="9.140625" style="67"/>
    <col min="6662" max="6662" width="11" style="67" customWidth="1"/>
    <col min="6663" max="6912" width="9.140625" style="67"/>
    <col min="6913" max="6913" width="11.28515625" style="67" customWidth="1"/>
    <col min="6914" max="6914" width="10.140625" style="67" customWidth="1"/>
    <col min="6915" max="6917" width="9.140625" style="67"/>
    <col min="6918" max="6918" width="11" style="67" customWidth="1"/>
    <col min="6919" max="7168" width="9.140625" style="67"/>
    <col min="7169" max="7169" width="11.28515625" style="67" customWidth="1"/>
    <col min="7170" max="7170" width="10.140625" style="67" customWidth="1"/>
    <col min="7171" max="7173" width="9.140625" style="67"/>
    <col min="7174" max="7174" width="11" style="67" customWidth="1"/>
    <col min="7175" max="7424" width="9.140625" style="67"/>
    <col min="7425" max="7425" width="11.28515625" style="67" customWidth="1"/>
    <col min="7426" max="7426" width="10.140625" style="67" customWidth="1"/>
    <col min="7427" max="7429" width="9.140625" style="67"/>
    <col min="7430" max="7430" width="11" style="67" customWidth="1"/>
    <col min="7431" max="7680" width="9.140625" style="67"/>
    <col min="7681" max="7681" width="11.28515625" style="67" customWidth="1"/>
    <col min="7682" max="7682" width="10.140625" style="67" customWidth="1"/>
    <col min="7683" max="7685" width="9.140625" style="67"/>
    <col min="7686" max="7686" width="11" style="67" customWidth="1"/>
    <col min="7687" max="7936" width="9.140625" style="67"/>
    <col min="7937" max="7937" width="11.28515625" style="67" customWidth="1"/>
    <col min="7938" max="7938" width="10.140625" style="67" customWidth="1"/>
    <col min="7939" max="7941" width="9.140625" style="67"/>
    <col min="7942" max="7942" width="11" style="67" customWidth="1"/>
    <col min="7943" max="8192" width="9.140625" style="67"/>
    <col min="8193" max="8193" width="11.28515625" style="67" customWidth="1"/>
    <col min="8194" max="8194" width="10.140625" style="67" customWidth="1"/>
    <col min="8195" max="8197" width="9.140625" style="67"/>
    <col min="8198" max="8198" width="11" style="67" customWidth="1"/>
    <col min="8199" max="8448" width="9.140625" style="67"/>
    <col min="8449" max="8449" width="11.28515625" style="67" customWidth="1"/>
    <col min="8450" max="8450" width="10.140625" style="67" customWidth="1"/>
    <col min="8451" max="8453" width="9.140625" style="67"/>
    <col min="8454" max="8454" width="11" style="67" customWidth="1"/>
    <col min="8455" max="8704" width="9.140625" style="67"/>
    <col min="8705" max="8705" width="11.28515625" style="67" customWidth="1"/>
    <col min="8706" max="8706" width="10.140625" style="67" customWidth="1"/>
    <col min="8707" max="8709" width="9.140625" style="67"/>
    <col min="8710" max="8710" width="11" style="67" customWidth="1"/>
    <col min="8711" max="8960" width="9.140625" style="67"/>
    <col min="8961" max="8961" width="11.28515625" style="67" customWidth="1"/>
    <col min="8962" max="8962" width="10.140625" style="67" customWidth="1"/>
    <col min="8963" max="8965" width="9.140625" style="67"/>
    <col min="8966" max="8966" width="11" style="67" customWidth="1"/>
    <col min="8967" max="9216" width="9.140625" style="67"/>
    <col min="9217" max="9217" width="11.28515625" style="67" customWidth="1"/>
    <col min="9218" max="9218" width="10.140625" style="67" customWidth="1"/>
    <col min="9219" max="9221" width="9.140625" style="67"/>
    <col min="9222" max="9222" width="11" style="67" customWidth="1"/>
    <col min="9223" max="9472" width="9.140625" style="67"/>
    <col min="9473" max="9473" width="11.28515625" style="67" customWidth="1"/>
    <col min="9474" max="9474" width="10.140625" style="67" customWidth="1"/>
    <col min="9475" max="9477" width="9.140625" style="67"/>
    <col min="9478" max="9478" width="11" style="67" customWidth="1"/>
    <col min="9479" max="9728" width="9.140625" style="67"/>
    <col min="9729" max="9729" width="11.28515625" style="67" customWidth="1"/>
    <col min="9730" max="9730" width="10.140625" style="67" customWidth="1"/>
    <col min="9731" max="9733" width="9.140625" style="67"/>
    <col min="9734" max="9734" width="11" style="67" customWidth="1"/>
    <col min="9735" max="9984" width="9.140625" style="67"/>
    <col min="9985" max="9985" width="11.28515625" style="67" customWidth="1"/>
    <col min="9986" max="9986" width="10.140625" style="67" customWidth="1"/>
    <col min="9987" max="9989" width="9.140625" style="67"/>
    <col min="9990" max="9990" width="11" style="67" customWidth="1"/>
    <col min="9991" max="10240" width="9.140625" style="67"/>
    <col min="10241" max="10241" width="11.28515625" style="67" customWidth="1"/>
    <col min="10242" max="10242" width="10.140625" style="67" customWidth="1"/>
    <col min="10243" max="10245" width="9.140625" style="67"/>
    <col min="10246" max="10246" width="11" style="67" customWidth="1"/>
    <col min="10247" max="10496" width="9.140625" style="67"/>
    <col min="10497" max="10497" width="11.28515625" style="67" customWidth="1"/>
    <col min="10498" max="10498" width="10.140625" style="67" customWidth="1"/>
    <col min="10499" max="10501" width="9.140625" style="67"/>
    <col min="10502" max="10502" width="11" style="67" customWidth="1"/>
    <col min="10503" max="10752" width="9.140625" style="67"/>
    <col min="10753" max="10753" width="11.28515625" style="67" customWidth="1"/>
    <col min="10754" max="10754" width="10.140625" style="67" customWidth="1"/>
    <col min="10755" max="10757" width="9.140625" style="67"/>
    <col min="10758" max="10758" width="11" style="67" customWidth="1"/>
    <col min="10759" max="11008" width="9.140625" style="67"/>
    <col min="11009" max="11009" width="11.28515625" style="67" customWidth="1"/>
    <col min="11010" max="11010" width="10.140625" style="67" customWidth="1"/>
    <col min="11011" max="11013" width="9.140625" style="67"/>
    <col min="11014" max="11014" width="11" style="67" customWidth="1"/>
    <col min="11015" max="11264" width="9.140625" style="67"/>
    <col min="11265" max="11265" width="11.28515625" style="67" customWidth="1"/>
    <col min="11266" max="11266" width="10.140625" style="67" customWidth="1"/>
    <col min="11267" max="11269" width="9.140625" style="67"/>
    <col min="11270" max="11270" width="11" style="67" customWidth="1"/>
    <col min="11271" max="11520" width="9.140625" style="67"/>
    <col min="11521" max="11521" width="11.28515625" style="67" customWidth="1"/>
    <col min="11522" max="11522" width="10.140625" style="67" customWidth="1"/>
    <col min="11523" max="11525" width="9.140625" style="67"/>
    <col min="11526" max="11526" width="11" style="67" customWidth="1"/>
    <col min="11527" max="11776" width="9.140625" style="67"/>
    <col min="11777" max="11777" width="11.28515625" style="67" customWidth="1"/>
    <col min="11778" max="11778" width="10.140625" style="67" customWidth="1"/>
    <col min="11779" max="11781" width="9.140625" style="67"/>
    <col min="11782" max="11782" width="11" style="67" customWidth="1"/>
    <col min="11783" max="12032" width="9.140625" style="67"/>
    <col min="12033" max="12033" width="11.28515625" style="67" customWidth="1"/>
    <col min="12034" max="12034" width="10.140625" style="67" customWidth="1"/>
    <col min="12035" max="12037" width="9.140625" style="67"/>
    <col min="12038" max="12038" width="11" style="67" customWidth="1"/>
    <col min="12039" max="12288" width="9.140625" style="67"/>
    <col min="12289" max="12289" width="11.28515625" style="67" customWidth="1"/>
    <col min="12290" max="12290" width="10.140625" style="67" customWidth="1"/>
    <col min="12291" max="12293" width="9.140625" style="67"/>
    <col min="12294" max="12294" width="11" style="67" customWidth="1"/>
    <col min="12295" max="12544" width="9.140625" style="67"/>
    <col min="12545" max="12545" width="11.28515625" style="67" customWidth="1"/>
    <col min="12546" max="12546" width="10.140625" style="67" customWidth="1"/>
    <col min="12547" max="12549" width="9.140625" style="67"/>
    <col min="12550" max="12550" width="11" style="67" customWidth="1"/>
    <col min="12551" max="12800" width="9.140625" style="67"/>
    <col min="12801" max="12801" width="11.28515625" style="67" customWidth="1"/>
    <col min="12802" max="12802" width="10.140625" style="67" customWidth="1"/>
    <col min="12803" max="12805" width="9.140625" style="67"/>
    <col min="12806" max="12806" width="11" style="67" customWidth="1"/>
    <col min="12807" max="13056" width="9.140625" style="67"/>
    <col min="13057" max="13057" width="11.28515625" style="67" customWidth="1"/>
    <col min="13058" max="13058" width="10.140625" style="67" customWidth="1"/>
    <col min="13059" max="13061" width="9.140625" style="67"/>
    <col min="13062" max="13062" width="11" style="67" customWidth="1"/>
    <col min="13063" max="13312" width="9.140625" style="67"/>
    <col min="13313" max="13313" width="11.28515625" style="67" customWidth="1"/>
    <col min="13314" max="13314" width="10.140625" style="67" customWidth="1"/>
    <col min="13315" max="13317" width="9.140625" style="67"/>
    <col min="13318" max="13318" width="11" style="67" customWidth="1"/>
    <col min="13319" max="13568" width="9.140625" style="67"/>
    <col min="13569" max="13569" width="11.28515625" style="67" customWidth="1"/>
    <col min="13570" max="13570" width="10.140625" style="67" customWidth="1"/>
    <col min="13571" max="13573" width="9.140625" style="67"/>
    <col min="13574" max="13574" width="11" style="67" customWidth="1"/>
    <col min="13575" max="13824" width="9.140625" style="67"/>
    <col min="13825" max="13825" width="11.28515625" style="67" customWidth="1"/>
    <col min="13826" max="13826" width="10.140625" style="67" customWidth="1"/>
    <col min="13827" max="13829" width="9.140625" style="67"/>
    <col min="13830" max="13830" width="11" style="67" customWidth="1"/>
    <col min="13831" max="14080" width="9.140625" style="67"/>
    <col min="14081" max="14081" width="11.28515625" style="67" customWidth="1"/>
    <col min="14082" max="14082" width="10.140625" style="67" customWidth="1"/>
    <col min="14083" max="14085" width="9.140625" style="67"/>
    <col min="14086" max="14086" width="11" style="67" customWidth="1"/>
    <col min="14087" max="14336" width="9.140625" style="67"/>
    <col min="14337" max="14337" width="11.28515625" style="67" customWidth="1"/>
    <col min="14338" max="14338" width="10.140625" style="67" customWidth="1"/>
    <col min="14339" max="14341" width="9.140625" style="67"/>
    <col min="14342" max="14342" width="11" style="67" customWidth="1"/>
    <col min="14343" max="14592" width="9.140625" style="67"/>
    <col min="14593" max="14593" width="11.28515625" style="67" customWidth="1"/>
    <col min="14594" max="14594" width="10.140625" style="67" customWidth="1"/>
    <col min="14595" max="14597" width="9.140625" style="67"/>
    <col min="14598" max="14598" width="11" style="67" customWidth="1"/>
    <col min="14599" max="14848" width="9.140625" style="67"/>
    <col min="14849" max="14849" width="11.28515625" style="67" customWidth="1"/>
    <col min="14850" max="14850" width="10.140625" style="67" customWidth="1"/>
    <col min="14851" max="14853" width="9.140625" style="67"/>
    <col min="14854" max="14854" width="11" style="67" customWidth="1"/>
    <col min="14855" max="15104" width="9.140625" style="67"/>
    <col min="15105" max="15105" width="11.28515625" style="67" customWidth="1"/>
    <col min="15106" max="15106" width="10.140625" style="67" customWidth="1"/>
    <col min="15107" max="15109" width="9.140625" style="67"/>
    <col min="15110" max="15110" width="11" style="67" customWidth="1"/>
    <col min="15111" max="15360" width="9.140625" style="67"/>
    <col min="15361" max="15361" width="11.28515625" style="67" customWidth="1"/>
    <col min="15362" max="15362" width="10.140625" style="67" customWidth="1"/>
    <col min="15363" max="15365" width="9.140625" style="67"/>
    <col min="15366" max="15366" width="11" style="67" customWidth="1"/>
    <col min="15367" max="15616" width="9.140625" style="67"/>
    <col min="15617" max="15617" width="11.28515625" style="67" customWidth="1"/>
    <col min="15618" max="15618" width="10.140625" style="67" customWidth="1"/>
    <col min="15619" max="15621" width="9.140625" style="67"/>
    <col min="15622" max="15622" width="11" style="67" customWidth="1"/>
    <col min="15623" max="15872" width="9.140625" style="67"/>
    <col min="15873" max="15873" width="11.28515625" style="67" customWidth="1"/>
    <col min="15874" max="15874" width="10.140625" style="67" customWidth="1"/>
    <col min="15875" max="15877" width="9.140625" style="67"/>
    <col min="15878" max="15878" width="11" style="67" customWidth="1"/>
    <col min="15879" max="16128" width="9.140625" style="67"/>
    <col min="16129" max="16129" width="11.28515625" style="67" customWidth="1"/>
    <col min="16130" max="16130" width="10.140625" style="67" customWidth="1"/>
    <col min="16131" max="16133" width="9.140625" style="67"/>
    <col min="16134" max="16134" width="11" style="67" customWidth="1"/>
    <col min="16135" max="16384" width="9.140625" style="67"/>
  </cols>
  <sheetData>
    <row r="1" spans="1:9" ht="16.5">
      <c r="A1" s="66"/>
      <c r="B1" s="66"/>
      <c r="C1" s="66"/>
      <c r="D1" s="66"/>
      <c r="E1" s="66"/>
      <c r="F1" s="66"/>
      <c r="G1" s="66"/>
      <c r="H1" s="66"/>
      <c r="I1" s="66"/>
    </row>
    <row r="2" spans="1:9" ht="16.5">
      <c r="A2" s="66"/>
      <c r="B2" s="66"/>
      <c r="C2" s="66"/>
      <c r="D2" s="66"/>
      <c r="E2" s="66"/>
      <c r="F2" s="66"/>
      <c r="G2" s="66"/>
      <c r="H2" s="66"/>
      <c r="I2" s="66"/>
    </row>
    <row r="3" spans="1:9" ht="16.5">
      <c r="A3" s="66"/>
      <c r="B3" s="66"/>
      <c r="C3" s="66"/>
      <c r="D3" s="66"/>
      <c r="E3" s="66"/>
      <c r="F3" s="66"/>
      <c r="G3" s="66"/>
      <c r="H3" s="68"/>
      <c r="I3" s="66"/>
    </row>
    <row r="4" spans="1:9" ht="16.5">
      <c r="A4" s="66"/>
      <c r="B4" s="66"/>
      <c r="C4" s="66"/>
      <c r="D4" s="66"/>
      <c r="E4" s="66"/>
      <c r="F4" s="66"/>
      <c r="G4" s="66"/>
      <c r="H4" s="68" t="s">
        <v>113</v>
      </c>
      <c r="I4" s="66"/>
    </row>
    <row r="5" spans="1:9" ht="16.5">
      <c r="A5" s="66"/>
      <c r="B5" s="66"/>
      <c r="C5" s="66"/>
      <c r="D5" s="66"/>
      <c r="E5" s="66"/>
      <c r="F5" s="66"/>
      <c r="G5" s="66"/>
      <c r="H5" s="66"/>
      <c r="I5" s="66"/>
    </row>
    <row r="6" spans="1:9" ht="16.5">
      <c r="A6" s="66"/>
      <c r="B6" s="66"/>
      <c r="C6" s="66"/>
      <c r="D6" s="66"/>
      <c r="E6" s="66"/>
      <c r="F6" s="66"/>
      <c r="G6" s="66"/>
      <c r="H6" s="66"/>
      <c r="I6" s="66"/>
    </row>
    <row r="7" spans="1:9" ht="16.5">
      <c r="A7" s="66"/>
      <c r="B7" s="66"/>
      <c r="C7" s="84" t="s">
        <v>120</v>
      </c>
      <c r="D7" s="84"/>
      <c r="E7" s="84"/>
      <c r="F7" s="84"/>
      <c r="G7" s="84"/>
      <c r="H7" s="66"/>
      <c r="I7" s="66"/>
    </row>
    <row r="8" spans="1:9" ht="16.5">
      <c r="A8" s="66"/>
      <c r="B8" s="66"/>
      <c r="C8" s="66"/>
      <c r="D8" s="66"/>
      <c r="E8" s="66"/>
      <c r="F8" s="66"/>
      <c r="G8" s="66"/>
      <c r="H8" s="66"/>
      <c r="I8" s="66"/>
    </row>
    <row r="9" spans="1:9" ht="16.5">
      <c r="A9" s="66"/>
      <c r="B9" s="66"/>
      <c r="C9" s="66"/>
      <c r="D9" s="66"/>
      <c r="E9" s="66"/>
      <c r="F9" s="66"/>
      <c r="G9" s="66"/>
      <c r="H9" s="66"/>
      <c r="I9" s="66"/>
    </row>
    <row r="10" spans="1:9" ht="16.5">
      <c r="A10" s="66"/>
      <c r="B10" s="66"/>
      <c r="C10" s="69" t="s">
        <v>114</v>
      </c>
      <c r="D10" s="69"/>
      <c r="E10" s="69"/>
      <c r="F10" s="69"/>
      <c r="G10" s="69"/>
      <c r="H10" s="66"/>
      <c r="I10" s="66"/>
    </row>
    <row r="11" spans="1:9" ht="16.5">
      <c r="A11" s="66"/>
      <c r="B11" s="66"/>
      <c r="C11" s="69" t="s">
        <v>115</v>
      </c>
      <c r="D11" s="69"/>
      <c r="E11" s="69"/>
      <c r="F11" s="69"/>
      <c r="G11" s="69"/>
      <c r="H11" s="66"/>
      <c r="I11" s="66"/>
    </row>
    <row r="12" spans="1:9" ht="16.5">
      <c r="A12" s="66"/>
      <c r="B12" s="66"/>
      <c r="C12" s="66"/>
      <c r="D12" s="66"/>
      <c r="E12" s="66"/>
      <c r="F12" s="66"/>
      <c r="G12" s="66"/>
      <c r="H12" s="66"/>
      <c r="I12" s="66"/>
    </row>
    <row r="13" spans="1:9" ht="16.5">
      <c r="A13" s="66"/>
      <c r="B13" s="66"/>
      <c r="C13" s="66"/>
      <c r="D13" s="66"/>
      <c r="E13" s="66"/>
      <c r="F13" s="66"/>
      <c r="G13" s="66"/>
      <c r="H13" s="66"/>
      <c r="I13" s="66"/>
    </row>
    <row r="14" spans="1:9" ht="16.5">
      <c r="A14" s="66"/>
      <c r="B14" s="66"/>
      <c r="C14" s="66"/>
      <c r="D14" s="66"/>
      <c r="E14" s="66"/>
      <c r="F14" s="66"/>
      <c r="G14" s="66"/>
      <c r="H14" s="66"/>
      <c r="I14" s="66"/>
    </row>
    <row r="15" spans="1:9" s="72" customFormat="1" ht="16.5">
      <c r="A15" s="70" t="s">
        <v>116</v>
      </c>
      <c r="B15" s="71"/>
      <c r="C15" s="70"/>
      <c r="D15" s="70"/>
      <c r="E15" s="70"/>
      <c r="F15" s="70"/>
      <c r="G15" s="70"/>
      <c r="H15" s="70"/>
      <c r="I15" s="70"/>
    </row>
    <row r="16" spans="1:9" ht="16.5">
      <c r="A16" s="66"/>
      <c r="B16" s="66"/>
      <c r="C16" s="66"/>
      <c r="D16" s="66"/>
      <c r="E16" s="66"/>
      <c r="F16" s="66"/>
      <c r="G16" s="66"/>
      <c r="H16" s="66"/>
      <c r="I16" s="66"/>
    </row>
    <row r="17" spans="1:9" s="81" customFormat="1" ht="16.5">
      <c r="A17" s="85">
        <v>45992</v>
      </c>
      <c r="B17" s="85"/>
      <c r="C17" s="85"/>
      <c r="D17" s="85"/>
      <c r="E17" s="85"/>
      <c r="F17" s="85"/>
      <c r="G17" s="85"/>
      <c r="H17" s="85"/>
      <c r="I17" s="85"/>
    </row>
    <row r="18" spans="1:9" ht="16.5">
      <c r="A18" s="66"/>
      <c r="B18" s="66"/>
      <c r="C18" s="66"/>
      <c r="D18" s="66"/>
      <c r="E18" s="66"/>
      <c r="F18" s="66"/>
      <c r="G18" s="66"/>
      <c r="H18" s="66"/>
      <c r="I18" s="66"/>
    </row>
    <row r="19" spans="1:9" ht="16.5">
      <c r="A19" s="66"/>
      <c r="B19" s="66"/>
      <c r="C19" s="66"/>
      <c r="D19" s="66"/>
      <c r="E19" s="66"/>
      <c r="F19" s="66"/>
      <c r="G19" s="66"/>
      <c r="H19" s="66"/>
      <c r="I19" s="66"/>
    </row>
    <row r="20" spans="1:9" ht="16.5">
      <c r="A20" s="66"/>
      <c r="B20" s="66"/>
      <c r="C20" s="66"/>
      <c r="D20" s="66"/>
      <c r="E20" s="66"/>
      <c r="F20" s="66"/>
      <c r="G20" s="66"/>
      <c r="H20" s="66"/>
      <c r="I20" s="66"/>
    </row>
    <row r="21" spans="1:9" ht="16.5">
      <c r="A21" s="66"/>
      <c r="B21" s="66"/>
      <c r="C21" s="66"/>
      <c r="D21" s="66"/>
      <c r="E21" s="66"/>
      <c r="F21" s="66"/>
      <c r="G21" s="66"/>
      <c r="H21" s="66"/>
      <c r="I21" s="66"/>
    </row>
    <row r="22" spans="1:9" ht="16.5">
      <c r="A22" s="66" t="s">
        <v>117</v>
      </c>
      <c r="B22" s="66"/>
      <c r="C22" s="66"/>
      <c r="D22" s="73"/>
      <c r="E22" s="73"/>
      <c r="F22" s="73"/>
      <c r="G22" s="73"/>
      <c r="H22" s="66"/>
      <c r="I22" s="66"/>
    </row>
    <row r="23" spans="1:9" ht="16.5">
      <c r="A23" s="66"/>
      <c r="B23" s="66"/>
      <c r="C23" s="66"/>
      <c r="D23" s="66" t="s">
        <v>118</v>
      </c>
      <c r="E23" s="66"/>
      <c r="F23" s="66"/>
      <c r="G23" s="66"/>
      <c r="H23" s="66"/>
      <c r="I23" s="66"/>
    </row>
    <row r="24" spans="1:9" ht="16.5">
      <c r="A24" s="86">
        <v>45658</v>
      </c>
      <c r="B24" s="87"/>
      <c r="C24" s="87"/>
      <c r="D24" s="87"/>
      <c r="E24" s="87"/>
      <c r="F24" s="87"/>
      <c r="G24" s="87"/>
      <c r="H24" s="87"/>
      <c r="I24" s="87"/>
    </row>
    <row r="25" spans="1:9" ht="16.5">
      <c r="A25" s="66"/>
      <c r="B25" s="66"/>
      <c r="C25" s="66"/>
      <c r="D25" s="66"/>
      <c r="E25" s="66"/>
      <c r="F25" s="66"/>
      <c r="G25" s="66"/>
      <c r="H25" s="66"/>
      <c r="I25" s="66"/>
    </row>
    <row r="26" spans="1:9" ht="16.5">
      <c r="A26" s="66"/>
      <c r="B26" s="66"/>
      <c r="C26" s="66"/>
      <c r="D26" s="66"/>
      <c r="E26" s="66"/>
      <c r="F26" s="66"/>
      <c r="G26" s="66"/>
      <c r="H26" s="66"/>
      <c r="I26" s="66"/>
    </row>
    <row r="27" spans="1:9" ht="16.5">
      <c r="A27" s="66"/>
      <c r="B27" s="66"/>
      <c r="C27" s="66"/>
      <c r="D27" s="66"/>
      <c r="E27" s="66"/>
      <c r="F27" s="66"/>
      <c r="G27" s="66"/>
      <c r="H27" s="66"/>
      <c r="I27" s="66"/>
    </row>
    <row r="28" spans="1:9" ht="16.5">
      <c r="A28" s="66"/>
      <c r="B28" s="66"/>
      <c r="C28" s="66"/>
      <c r="D28" s="66"/>
      <c r="E28" s="66"/>
      <c r="F28" s="66"/>
      <c r="G28" s="66"/>
      <c r="H28" s="66"/>
      <c r="I28" s="66"/>
    </row>
    <row r="29" spans="1:9" ht="16.5">
      <c r="A29" s="66" t="s">
        <v>119</v>
      </c>
      <c r="B29" s="66"/>
      <c r="C29" s="66"/>
      <c r="D29" s="66"/>
      <c r="E29" s="74"/>
      <c r="F29" s="75"/>
      <c r="G29" s="66"/>
      <c r="H29" s="66"/>
      <c r="I29" s="66"/>
    </row>
    <row r="30" spans="1:9" ht="16.5">
      <c r="A30" s="66"/>
      <c r="B30" s="66"/>
      <c r="C30" s="66"/>
      <c r="D30" s="66"/>
      <c r="E30" s="66"/>
      <c r="F30" s="66"/>
      <c r="G30" s="66"/>
      <c r="H30" s="66"/>
      <c r="I30" s="66"/>
    </row>
    <row r="31" spans="1:9" ht="16.5">
      <c r="A31" s="85">
        <v>45930</v>
      </c>
      <c r="B31" s="88"/>
      <c r="C31" s="88"/>
      <c r="D31" s="88"/>
      <c r="E31" s="88"/>
      <c r="F31" s="88"/>
      <c r="G31" s="88"/>
      <c r="H31" s="88"/>
      <c r="I31" s="88"/>
    </row>
    <row r="32" spans="1:9" ht="16.5">
      <c r="A32" s="66"/>
      <c r="B32" s="66"/>
      <c r="C32" s="66"/>
      <c r="D32" s="66"/>
      <c r="E32" s="66"/>
      <c r="F32" s="66"/>
      <c r="G32" s="66"/>
      <c r="H32" s="66"/>
      <c r="I32" s="66"/>
    </row>
  </sheetData>
  <mergeCells count="4">
    <mergeCell ref="C7:G7"/>
    <mergeCell ref="A17:I17"/>
    <mergeCell ref="A24:I24"/>
    <mergeCell ref="A31:I31"/>
  </mergeCells>
  <printOptions horizontalCentered="1"/>
  <pageMargins left="0.75" right="0.75" top="1" bottom="1" header="0.5" footer="0.5"/>
  <pageSetup scale="99" orientation="portrait" horizontalDpi="4294967295" verticalDpi="4294967295" r:id="rId1"/>
  <headerFooter alignWithMargins="0">
    <oddFooter>&amp;L&amp;F&amp;RPage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48"/>
  <sheetViews>
    <sheetView topLeftCell="A37" workbookViewId="0">
      <selection activeCell="L21" sqref="L21"/>
    </sheetView>
  </sheetViews>
  <sheetFormatPr defaultColWidth="9.140625" defaultRowHeight="15"/>
  <cols>
    <col min="1" max="4" width="9.140625" style="1"/>
    <col min="5" max="5" width="13.7109375" style="1" customWidth="1"/>
    <col min="6" max="6" width="18.7109375" style="1" customWidth="1"/>
    <col min="7" max="7" width="8.42578125" style="1" customWidth="1"/>
    <col min="8" max="8" width="2.7109375" style="1" customWidth="1"/>
    <col min="9" max="9" width="14.85546875" style="1" customWidth="1"/>
    <col min="10" max="10" width="11.5703125" style="1" customWidth="1"/>
    <col min="11" max="12" width="11.7109375" style="1" customWidth="1"/>
    <col min="13" max="13" width="14.28515625" style="1" customWidth="1"/>
    <col min="14" max="16384" width="9.140625" style="1"/>
  </cols>
  <sheetData>
    <row r="4" spans="1:13">
      <c r="A4" s="89" t="s">
        <v>0</v>
      </c>
      <c r="B4" s="89"/>
      <c r="C4" s="89"/>
      <c r="D4" s="89"/>
      <c r="E4" s="89"/>
      <c r="F4" s="89"/>
      <c r="G4" s="89"/>
      <c r="H4" s="89"/>
      <c r="I4" s="89"/>
    </row>
    <row r="6" spans="1:13">
      <c r="A6" s="90" t="s">
        <v>1</v>
      </c>
      <c r="B6" s="90"/>
      <c r="C6" s="90"/>
      <c r="D6" s="90"/>
      <c r="E6" s="90"/>
      <c r="F6" s="90"/>
      <c r="G6" s="90"/>
      <c r="H6" s="90"/>
      <c r="I6" s="90"/>
      <c r="J6" s="61"/>
      <c r="K6" s="61"/>
      <c r="L6" s="61"/>
      <c r="M6" s="62"/>
    </row>
    <row r="7" spans="1:13">
      <c r="J7" s="61"/>
      <c r="K7" s="61"/>
      <c r="L7" s="61"/>
      <c r="M7" s="61"/>
    </row>
    <row r="8" spans="1:13">
      <c r="A8" s="4" t="s">
        <v>2</v>
      </c>
      <c r="G8" s="5" t="s">
        <v>3</v>
      </c>
      <c r="I8" s="5" t="s">
        <v>4</v>
      </c>
      <c r="J8" s="61"/>
      <c r="K8" s="61"/>
      <c r="L8" s="61"/>
      <c r="M8" s="61"/>
    </row>
    <row r="9" spans="1:13">
      <c r="J9" s="61"/>
      <c r="K9" s="61"/>
      <c r="L9" s="61"/>
      <c r="M9" s="61"/>
    </row>
    <row r="10" spans="1:13">
      <c r="A10" s="1" t="s">
        <v>84</v>
      </c>
      <c r="G10" s="6" t="s">
        <v>5</v>
      </c>
      <c r="I10" s="7">
        <f>I24</f>
        <v>5.8094000000000001</v>
      </c>
      <c r="J10" s="63"/>
      <c r="K10" s="63"/>
      <c r="L10" s="63"/>
      <c r="M10" s="63"/>
    </row>
    <row r="11" spans="1:13">
      <c r="A11" s="1" t="s">
        <v>6</v>
      </c>
      <c r="G11" s="6" t="s">
        <v>5</v>
      </c>
      <c r="I11" s="7">
        <f>I32</f>
        <v>0</v>
      </c>
      <c r="J11" s="63"/>
      <c r="K11" s="63"/>
      <c r="L11" s="63"/>
      <c r="M11" s="63"/>
    </row>
    <row r="12" spans="1:13">
      <c r="A12" s="1" t="s">
        <v>7</v>
      </c>
      <c r="G12" s="6" t="s">
        <v>5</v>
      </c>
      <c r="I12" s="59">
        <v>-3.2359</v>
      </c>
      <c r="J12" s="64"/>
      <c r="K12" s="63"/>
      <c r="L12" s="63"/>
      <c r="M12" s="63"/>
    </row>
    <row r="13" spans="1:13">
      <c r="A13" s="8" t="s">
        <v>8</v>
      </c>
      <c r="B13" s="8"/>
      <c r="C13" s="8"/>
      <c r="D13" s="8"/>
      <c r="E13" s="8"/>
      <c r="F13" s="8"/>
      <c r="G13" s="9" t="s">
        <v>5</v>
      </c>
      <c r="H13" s="8"/>
      <c r="I13" s="10">
        <f>I48</f>
        <v>0</v>
      </c>
      <c r="J13" s="63"/>
      <c r="K13" s="61"/>
      <c r="L13" s="63"/>
      <c r="M13" s="63"/>
    </row>
    <row r="14" spans="1:13">
      <c r="A14" s="1" t="s">
        <v>9</v>
      </c>
      <c r="G14" s="6" t="s">
        <v>5</v>
      </c>
      <c r="I14" s="7">
        <f>SUM(I10:I13)</f>
        <v>2.5735000000000001</v>
      </c>
      <c r="J14" s="63"/>
      <c r="K14" s="63"/>
      <c r="L14" s="61"/>
      <c r="M14" s="61"/>
    </row>
    <row r="15" spans="1:13">
      <c r="J15" s="61"/>
      <c r="K15" s="63"/>
      <c r="L15" s="61"/>
      <c r="M15" s="61"/>
    </row>
    <row r="16" spans="1:13">
      <c r="A16" s="1" t="s">
        <v>112</v>
      </c>
      <c r="F16" s="82" t="s">
        <v>123</v>
      </c>
    </row>
    <row r="18" spans="1:10" ht="15.75" thickBot="1">
      <c r="A18" s="11"/>
      <c r="B18" s="11"/>
      <c r="C18" s="11"/>
      <c r="D18" s="11"/>
      <c r="E18" s="11"/>
      <c r="F18" s="11"/>
      <c r="G18" s="11"/>
      <c r="H18" s="11"/>
      <c r="I18" s="11"/>
      <c r="J18" s="12"/>
    </row>
    <row r="19" spans="1:10" ht="15.75" thickTop="1"/>
    <row r="20" spans="1:10">
      <c r="A20" s="1" t="s">
        <v>10</v>
      </c>
      <c r="G20" s="5" t="s">
        <v>3</v>
      </c>
      <c r="I20" s="5" t="s">
        <v>4</v>
      </c>
    </row>
    <row r="22" spans="1:10">
      <c r="A22" s="1" t="s">
        <v>11</v>
      </c>
      <c r="G22" s="6" t="s">
        <v>5</v>
      </c>
      <c r="I22" s="13">
        <f>'Schedule II (EGC)'!F35</f>
        <v>212420.25</v>
      </c>
    </row>
    <row r="23" spans="1:10">
      <c r="A23" s="14" t="s">
        <v>83</v>
      </c>
      <c r="B23" s="8"/>
      <c r="C23" s="8"/>
      <c r="D23" s="8"/>
      <c r="E23" s="8"/>
      <c r="F23" s="8"/>
      <c r="G23" s="9" t="s">
        <v>5</v>
      </c>
      <c r="H23" s="8"/>
      <c r="I23" s="15">
        <f>'Schedule II (EGC)'!B28</f>
        <v>36565</v>
      </c>
    </row>
    <row r="24" spans="1:10">
      <c r="A24" s="1" t="s">
        <v>12</v>
      </c>
      <c r="G24" s="6" t="s">
        <v>5</v>
      </c>
      <c r="I24" s="7">
        <f>ROUND(I22/I23,4)</f>
        <v>5.8094000000000001</v>
      </c>
    </row>
    <row r="25" spans="1:10">
      <c r="G25" s="6"/>
    </row>
    <row r="26" spans="1:10">
      <c r="A26" s="1" t="s">
        <v>13</v>
      </c>
      <c r="G26" s="5" t="s">
        <v>3</v>
      </c>
      <c r="I26" s="5" t="s">
        <v>4</v>
      </c>
    </row>
    <row r="28" spans="1:10">
      <c r="A28" s="1" t="s">
        <v>14</v>
      </c>
      <c r="G28" s="6" t="s">
        <v>5</v>
      </c>
      <c r="I28" s="7">
        <f>'Schedule III (RA)'!D14</f>
        <v>0</v>
      </c>
    </row>
    <row r="29" spans="1:10">
      <c r="A29" s="16" t="s">
        <v>15</v>
      </c>
      <c r="G29" s="6" t="s">
        <v>5</v>
      </c>
      <c r="I29" s="36">
        <v>0</v>
      </c>
    </row>
    <row r="30" spans="1:10">
      <c r="A30" s="16" t="s">
        <v>16</v>
      </c>
      <c r="G30" s="6" t="s">
        <v>5</v>
      </c>
      <c r="I30" s="36">
        <v>0</v>
      </c>
    </row>
    <row r="31" spans="1:10">
      <c r="A31" s="14" t="s">
        <v>17</v>
      </c>
      <c r="B31" s="8"/>
      <c r="C31" s="8"/>
      <c r="D31" s="8"/>
      <c r="E31" s="8"/>
      <c r="F31" s="8"/>
      <c r="G31" s="9" t="s">
        <v>5</v>
      </c>
      <c r="H31" s="8"/>
      <c r="I31" s="43">
        <v>0</v>
      </c>
    </row>
    <row r="32" spans="1:10">
      <c r="A32" s="16" t="s">
        <v>18</v>
      </c>
      <c r="G32" s="6" t="s">
        <v>19</v>
      </c>
      <c r="I32" s="7">
        <f>ROUND(SUM(I28:I31),4)</f>
        <v>0</v>
      </c>
    </row>
    <row r="34" spans="1:11">
      <c r="A34" s="1" t="s">
        <v>20</v>
      </c>
      <c r="G34" s="5" t="s">
        <v>3</v>
      </c>
      <c r="I34" s="5" t="s">
        <v>4</v>
      </c>
    </row>
    <row r="36" spans="1:11">
      <c r="A36" s="1" t="s">
        <v>21</v>
      </c>
      <c r="G36" s="6" t="s">
        <v>5</v>
      </c>
      <c r="I36" s="59">
        <v>-0.1958</v>
      </c>
      <c r="J36" s="61"/>
      <c r="K36" s="65"/>
    </row>
    <row r="37" spans="1:11">
      <c r="A37" s="16" t="s">
        <v>22</v>
      </c>
      <c r="G37" s="6" t="s">
        <v>5</v>
      </c>
      <c r="I37" s="58">
        <v>-3.0550999999999999</v>
      </c>
      <c r="J37" s="61"/>
      <c r="K37" s="65"/>
    </row>
    <row r="38" spans="1:11">
      <c r="A38" s="16" t="s">
        <v>23</v>
      </c>
      <c r="G38" s="6" t="s">
        <v>5</v>
      </c>
      <c r="I38" s="58">
        <v>3.4599999999999999E-2</v>
      </c>
      <c r="J38" s="61"/>
      <c r="K38" s="65"/>
    </row>
    <row r="39" spans="1:11">
      <c r="A39" s="14" t="s">
        <v>24</v>
      </c>
      <c r="B39" s="8"/>
      <c r="C39" s="8"/>
      <c r="D39" s="8"/>
      <c r="E39" s="8"/>
      <c r="F39" s="8"/>
      <c r="G39" s="9" t="s">
        <v>5</v>
      </c>
      <c r="H39" s="8"/>
      <c r="I39" s="60">
        <v>-1.9599999999999999E-2</v>
      </c>
      <c r="J39" s="61"/>
      <c r="K39" s="65"/>
    </row>
    <row r="40" spans="1:11">
      <c r="A40" s="16" t="s">
        <v>25</v>
      </c>
      <c r="G40" s="6" t="s">
        <v>19</v>
      </c>
      <c r="I40" s="7">
        <f>ROUND(SUM(I36:I39),4)</f>
        <v>-3.2359</v>
      </c>
    </row>
    <row r="42" spans="1:11">
      <c r="A42" s="1" t="s">
        <v>26</v>
      </c>
      <c r="G42" s="5" t="s">
        <v>3</v>
      </c>
      <c r="I42" s="5" t="s">
        <v>4</v>
      </c>
    </row>
    <row r="44" spans="1:11">
      <c r="A44" s="1" t="s">
        <v>27</v>
      </c>
      <c r="G44" s="6" t="s">
        <v>5</v>
      </c>
      <c r="I44" s="7">
        <f>'Schedule V (BA)'!I49</f>
        <v>0</v>
      </c>
    </row>
    <row r="45" spans="1:11">
      <c r="A45" s="16" t="s">
        <v>28</v>
      </c>
      <c r="G45" s="6" t="s">
        <v>5</v>
      </c>
      <c r="I45" s="36">
        <v>0</v>
      </c>
    </row>
    <row r="46" spans="1:11">
      <c r="A46" s="16" t="s">
        <v>29</v>
      </c>
      <c r="G46" s="6" t="s">
        <v>5</v>
      </c>
      <c r="I46" s="36">
        <v>0</v>
      </c>
    </row>
    <row r="47" spans="1:11">
      <c r="A47" s="14" t="s">
        <v>30</v>
      </c>
      <c r="B47" s="8"/>
      <c r="C47" s="8"/>
      <c r="D47" s="8"/>
      <c r="E47" s="8"/>
      <c r="F47" s="8"/>
      <c r="G47" s="9" t="s">
        <v>5</v>
      </c>
      <c r="H47" s="8"/>
      <c r="I47" s="43">
        <v>0</v>
      </c>
    </row>
    <row r="48" spans="1:11">
      <c r="A48" s="16" t="s">
        <v>31</v>
      </c>
      <c r="G48" s="6" t="s">
        <v>19</v>
      </c>
      <c r="I48" s="7">
        <f>ROUND(SUM(I44:I47),4)</f>
        <v>0</v>
      </c>
    </row>
  </sheetData>
  <mergeCells count="2">
    <mergeCell ref="A4:I4"/>
    <mergeCell ref="A6:I6"/>
  </mergeCells>
  <phoneticPr fontId="2" type="noConversion"/>
  <pageMargins left="0.75" right="0.75" top="1" bottom="1" header="0.5" footer="0.5"/>
  <pageSetup scale="92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35"/>
  <sheetViews>
    <sheetView topLeftCell="A25" workbookViewId="0">
      <selection activeCell="F38" sqref="F38"/>
    </sheetView>
  </sheetViews>
  <sheetFormatPr defaultColWidth="9.140625" defaultRowHeight="15"/>
  <cols>
    <col min="1" max="1" width="30.85546875" style="1" customWidth="1"/>
    <col min="2" max="2" width="19.42578125" style="1" customWidth="1"/>
    <col min="3" max="3" width="22.7109375" style="1" customWidth="1"/>
    <col min="4" max="4" width="12.85546875" style="1" bestFit="1" customWidth="1"/>
    <col min="5" max="5" width="16.140625" style="1" bestFit="1" customWidth="1"/>
    <col min="6" max="6" width="15.5703125" style="1" customWidth="1"/>
    <col min="7" max="16384" width="9.140625" style="1"/>
  </cols>
  <sheetData>
    <row r="4" spans="1:6">
      <c r="A4" s="89" t="s">
        <v>32</v>
      </c>
      <c r="B4" s="89"/>
      <c r="C4" s="89"/>
      <c r="D4" s="89"/>
      <c r="E4" s="89"/>
      <c r="F4" s="89"/>
    </row>
    <row r="6" spans="1:6">
      <c r="A6" s="89" t="s">
        <v>33</v>
      </c>
      <c r="B6" s="89"/>
      <c r="C6" s="89"/>
      <c r="D6" s="89"/>
      <c r="E6" s="89"/>
      <c r="F6" s="89"/>
    </row>
    <row r="9" spans="1:6">
      <c r="A9" s="1" t="s">
        <v>34</v>
      </c>
      <c r="C9" s="44">
        <v>45930</v>
      </c>
    </row>
    <row r="11" spans="1:6">
      <c r="A11" s="6" t="s">
        <v>35</v>
      </c>
      <c r="B11" s="6" t="s">
        <v>36</v>
      </c>
      <c r="C11" s="6" t="s">
        <v>37</v>
      </c>
      <c r="D11" s="6" t="s">
        <v>38</v>
      </c>
      <c r="E11" s="6" t="s">
        <v>39</v>
      </c>
      <c r="F11" s="6" t="s">
        <v>40</v>
      </c>
    </row>
    <row r="12" spans="1:6" ht="15.75">
      <c r="A12" s="2"/>
      <c r="B12" s="2"/>
      <c r="C12" s="2" t="s">
        <v>41</v>
      </c>
      <c r="D12" s="2"/>
      <c r="E12" s="2"/>
      <c r="F12" s="6" t="s">
        <v>122</v>
      </c>
    </row>
    <row r="13" spans="1:6">
      <c r="A13" s="5" t="s">
        <v>42</v>
      </c>
      <c r="B13" s="5" t="s">
        <v>43</v>
      </c>
      <c r="C13" s="5" t="s">
        <v>44</v>
      </c>
      <c r="D13" s="5" t="s">
        <v>45</v>
      </c>
      <c r="E13" s="5" t="s">
        <v>46</v>
      </c>
      <c r="F13" s="5" t="s">
        <v>47</v>
      </c>
    </row>
    <row r="14" spans="1:6">
      <c r="A14" s="33" t="s">
        <v>121</v>
      </c>
      <c r="B14" s="34">
        <v>40461</v>
      </c>
      <c r="C14" s="33">
        <v>1082.3599999999999</v>
      </c>
      <c r="D14" s="38">
        <v>37416</v>
      </c>
      <c r="E14" s="58">
        <v>5.25</v>
      </c>
      <c r="F14" s="13">
        <f>E14*B14</f>
        <v>212420.25</v>
      </c>
    </row>
    <row r="15" spans="1:6">
      <c r="A15" s="33"/>
      <c r="B15" s="34"/>
      <c r="C15" s="33"/>
      <c r="D15" s="34"/>
      <c r="E15" s="36"/>
      <c r="F15" s="13">
        <f t="shared" ref="F15:F20" si="0">E15*D15</f>
        <v>0</v>
      </c>
    </row>
    <row r="16" spans="1:6">
      <c r="A16" s="33"/>
      <c r="B16" s="34"/>
      <c r="C16" s="37"/>
      <c r="D16" s="38"/>
      <c r="E16" s="36"/>
      <c r="F16" s="13">
        <f t="shared" si="0"/>
        <v>0</v>
      </c>
    </row>
    <row r="17" spans="1:6">
      <c r="A17" s="33"/>
      <c r="B17" s="33"/>
      <c r="C17" s="33"/>
      <c r="D17" s="34"/>
      <c r="E17" s="35"/>
      <c r="F17" s="13">
        <f t="shared" si="0"/>
        <v>0</v>
      </c>
    </row>
    <row r="18" spans="1:6">
      <c r="A18" s="33"/>
      <c r="B18" s="33"/>
      <c r="C18" s="33"/>
      <c r="D18" s="34"/>
      <c r="E18" s="35"/>
      <c r="F18" s="13">
        <f t="shared" si="0"/>
        <v>0</v>
      </c>
    </row>
    <row r="19" spans="1:6">
      <c r="A19" s="33"/>
      <c r="B19" s="33"/>
      <c r="C19" s="33"/>
      <c r="D19" s="34"/>
      <c r="E19" s="35"/>
      <c r="F19" s="13">
        <f t="shared" si="0"/>
        <v>0</v>
      </c>
    </row>
    <row r="20" spans="1:6">
      <c r="A20" s="33"/>
      <c r="B20" s="33"/>
      <c r="C20" s="33"/>
      <c r="D20" s="34"/>
      <c r="E20" s="35"/>
      <c r="F20" s="13">
        <f t="shared" si="0"/>
        <v>0</v>
      </c>
    </row>
    <row r="21" spans="1:6">
      <c r="D21" s="17"/>
    </row>
    <row r="22" spans="1:6">
      <c r="D22" s="17"/>
    </row>
    <row r="23" spans="1:6">
      <c r="D23" s="17"/>
    </row>
    <row r="24" spans="1:6">
      <c r="A24" s="8"/>
      <c r="B24" s="8"/>
      <c r="C24" s="8"/>
      <c r="D24" s="18"/>
      <c r="E24" s="8"/>
      <c r="F24" s="8"/>
    </row>
    <row r="25" spans="1:6">
      <c r="A25" s="1" t="s">
        <v>48</v>
      </c>
      <c r="D25" s="17">
        <f>SUM(D14:D24)</f>
        <v>37416</v>
      </c>
      <c r="F25" s="13">
        <f>SUM(F14:F24)</f>
        <v>212420.25</v>
      </c>
    </row>
    <row r="27" spans="1:6">
      <c r="A27" s="1" t="s">
        <v>49</v>
      </c>
      <c r="B27" s="76">
        <v>45930</v>
      </c>
      <c r="C27" s="1" t="s">
        <v>50</v>
      </c>
      <c r="E27" s="19">
        <f>D25</f>
        <v>37416</v>
      </c>
    </row>
    <row r="28" spans="1:6">
      <c r="A28" s="1" t="s">
        <v>51</v>
      </c>
      <c r="B28" s="39">
        <v>36565</v>
      </c>
      <c r="C28" s="1" t="s">
        <v>52</v>
      </c>
      <c r="D28" s="20">
        <f>(E27-B28)/E27</f>
        <v>2.2744280521701944E-2</v>
      </c>
    </row>
    <row r="30" spans="1:6">
      <c r="E30" s="3" t="s">
        <v>3</v>
      </c>
      <c r="F30" s="3" t="s">
        <v>4</v>
      </c>
    </row>
    <row r="31" spans="1:6">
      <c r="A31" s="1" t="s">
        <v>53</v>
      </c>
      <c r="F31" s="21">
        <f>F25</f>
        <v>212420.25</v>
      </c>
    </row>
    <row r="32" spans="1:6">
      <c r="A32" s="14" t="s">
        <v>54</v>
      </c>
      <c r="B32" s="8"/>
      <c r="C32" s="8"/>
      <c r="D32" s="8"/>
      <c r="E32" s="8"/>
      <c r="F32" s="22">
        <f>E27</f>
        <v>37416</v>
      </c>
    </row>
    <row r="33" spans="1:6">
      <c r="A33" s="16" t="s">
        <v>55</v>
      </c>
      <c r="F33" s="7">
        <f>F31/F32</f>
        <v>5.6772570558050033</v>
      </c>
    </row>
    <row r="34" spans="1:6">
      <c r="A34" s="14" t="s">
        <v>56</v>
      </c>
      <c r="B34" s="8"/>
      <c r="C34" s="8"/>
      <c r="D34" s="8"/>
      <c r="E34" s="8"/>
      <c r="F34" s="15">
        <v>37416</v>
      </c>
    </row>
    <row r="35" spans="1:6">
      <c r="A35" s="16" t="s">
        <v>57</v>
      </c>
      <c r="F35" s="13">
        <f>F33*F34</f>
        <v>212420.25</v>
      </c>
    </row>
  </sheetData>
  <mergeCells count="2">
    <mergeCell ref="A4:F4"/>
    <mergeCell ref="A6:F6"/>
  </mergeCells>
  <phoneticPr fontId="2" type="noConversion"/>
  <pageMargins left="0.75" right="0.75" top="1" bottom="1" header="0.5" footer="0.5"/>
  <pageSetup scale="77" orientation="portrait" horizontalDpi="4294967295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workbookViewId="0">
      <selection activeCell="D17" sqref="D17"/>
    </sheetView>
  </sheetViews>
  <sheetFormatPr defaultRowHeight="12.75"/>
  <cols>
    <col min="1" max="1" width="51.42578125" customWidth="1"/>
    <col min="2" max="2" width="12.85546875" customWidth="1"/>
    <col min="3" max="3" width="11.85546875" customWidth="1"/>
    <col min="4" max="6" width="15.140625" bestFit="1" customWidth="1"/>
  </cols>
  <sheetData>
    <row r="1" spans="1:6" ht="15">
      <c r="A1" s="1"/>
      <c r="B1" s="1"/>
      <c r="C1" s="1"/>
      <c r="D1" s="1"/>
    </row>
    <row r="2" spans="1:6" ht="15">
      <c r="A2" s="1"/>
      <c r="B2" s="1"/>
      <c r="C2" s="1"/>
      <c r="D2" s="1"/>
    </row>
    <row r="3" spans="1:6" ht="15">
      <c r="A3" s="1"/>
      <c r="B3" s="1"/>
      <c r="C3" s="1"/>
      <c r="D3" s="1"/>
      <c r="F3" s="1"/>
    </row>
    <row r="4" spans="1:6" ht="15">
      <c r="A4" s="89" t="s">
        <v>80</v>
      </c>
      <c r="B4" s="89"/>
      <c r="C4" s="89"/>
      <c r="D4" s="89"/>
      <c r="E4" s="24"/>
      <c r="F4" s="24"/>
    </row>
    <row r="5" spans="1:6" ht="15">
      <c r="A5" s="1"/>
      <c r="B5" s="1"/>
      <c r="C5" s="1"/>
      <c r="D5" s="1"/>
      <c r="E5" s="1"/>
      <c r="F5" s="1"/>
    </row>
    <row r="6" spans="1:6" ht="15">
      <c r="A6" s="89" t="s">
        <v>73</v>
      </c>
      <c r="B6" s="89"/>
      <c r="C6" s="89"/>
      <c r="D6" s="89"/>
      <c r="E6" s="24"/>
      <c r="F6" s="24"/>
    </row>
    <row r="7" spans="1:6" ht="15">
      <c r="A7" s="1"/>
      <c r="B7" s="1"/>
      <c r="C7" s="1"/>
      <c r="D7" s="1"/>
      <c r="E7" s="1"/>
      <c r="F7" s="1"/>
    </row>
    <row r="8" spans="1:6">
      <c r="A8" s="26" t="s">
        <v>74</v>
      </c>
      <c r="B8" s="26"/>
      <c r="C8" s="26" t="s">
        <v>3</v>
      </c>
      <c r="D8" s="26" t="s">
        <v>4</v>
      </c>
    </row>
    <row r="10" spans="1:6">
      <c r="A10" t="s">
        <v>75</v>
      </c>
      <c r="B10" s="26"/>
      <c r="C10" s="26" t="s">
        <v>63</v>
      </c>
      <c r="D10" s="40"/>
    </row>
    <row r="11" spans="1:6">
      <c r="A11" t="s">
        <v>76</v>
      </c>
      <c r="B11" s="26"/>
      <c r="D11" s="40"/>
    </row>
    <row r="12" spans="1:6">
      <c r="A12" t="s">
        <v>77</v>
      </c>
      <c r="B12" s="26"/>
      <c r="C12" s="26" t="s">
        <v>63</v>
      </c>
      <c r="D12" s="28">
        <f>D10*D11</f>
        <v>0</v>
      </c>
    </row>
    <row r="13" spans="1:6">
      <c r="A13" t="s">
        <v>78</v>
      </c>
      <c r="B13" s="26"/>
      <c r="C13" s="26" t="s">
        <v>45</v>
      </c>
      <c r="D13" s="29">
        <v>0</v>
      </c>
    </row>
    <row r="14" spans="1:6" ht="13.5" thickBot="1">
      <c r="A14" s="30" t="s">
        <v>79</v>
      </c>
      <c r="B14" s="31"/>
      <c r="C14" s="30"/>
      <c r="D14" s="32">
        <f>IFERROR(D12/D13,0)</f>
        <v>0</v>
      </c>
    </row>
    <row r="15" spans="1:6" ht="13.5" thickTop="1">
      <c r="B15" s="26"/>
      <c r="D15" s="28"/>
    </row>
    <row r="16" spans="1:6">
      <c r="B16" s="26"/>
      <c r="D16" s="28"/>
    </row>
    <row r="17" spans="2:4">
      <c r="B17" s="26"/>
      <c r="D17" s="28"/>
    </row>
    <row r="18" spans="2:4">
      <c r="B18" s="26"/>
      <c r="D18" s="28"/>
    </row>
    <row r="19" spans="2:4">
      <c r="D19" s="28"/>
    </row>
    <row r="20" spans="2:4">
      <c r="D20" s="28"/>
    </row>
    <row r="21" spans="2:4">
      <c r="D21" s="28"/>
    </row>
  </sheetData>
  <mergeCells count="2">
    <mergeCell ref="A4:D4"/>
    <mergeCell ref="A6:D6"/>
  </mergeCells>
  <phoneticPr fontId="2" type="noConversion"/>
  <pageMargins left="0.75" right="0.75" top="1" bottom="1" header="0.5" footer="0.5"/>
  <pageSetup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V27"/>
  <sheetViews>
    <sheetView tabSelected="1" topLeftCell="A13" workbookViewId="0">
      <selection activeCell="I31" sqref="I31"/>
    </sheetView>
  </sheetViews>
  <sheetFormatPr defaultColWidth="9.140625" defaultRowHeight="15"/>
  <cols>
    <col min="1" max="3" width="9.140625" style="1"/>
    <col min="4" max="4" width="11.85546875" style="1" customWidth="1"/>
    <col min="5" max="5" width="22.28515625" style="1" bestFit="1" customWidth="1"/>
    <col min="6" max="6" width="14.85546875" style="1" bestFit="1" customWidth="1"/>
    <col min="7" max="7" width="14.7109375" style="1" customWidth="1"/>
    <col min="8" max="8" width="0.42578125" style="1" customWidth="1"/>
    <col min="9" max="9" width="16.140625" style="1" bestFit="1" customWidth="1"/>
    <col min="10" max="10" width="15.140625" style="1" bestFit="1" customWidth="1"/>
    <col min="11" max="11" width="13.5703125" style="1" bestFit="1" customWidth="1"/>
    <col min="12" max="12" width="14.5703125" style="1" customWidth="1"/>
    <col min="13" max="13" width="14.85546875" style="1" bestFit="1" customWidth="1"/>
    <col min="14" max="15" width="13.5703125" style="1" bestFit="1" customWidth="1"/>
    <col min="16" max="18" width="13.42578125" style="1" customWidth="1"/>
    <col min="19" max="19" width="14.7109375" style="1" bestFit="1" customWidth="1"/>
    <col min="20" max="20" width="13.42578125" style="1" bestFit="1" customWidth="1"/>
    <col min="21" max="21" width="15" style="1" customWidth="1"/>
    <col min="22" max="22" width="14.7109375" style="1" bestFit="1" customWidth="1"/>
    <col min="23" max="23" width="11.5703125" style="1" customWidth="1"/>
    <col min="24" max="24" width="12.28515625" style="1" customWidth="1"/>
    <col min="25" max="26" width="11.140625" style="1" customWidth="1"/>
    <col min="27" max="28" width="11.28515625" style="1" customWidth="1"/>
    <col min="29" max="29" width="11" style="1" customWidth="1"/>
    <col min="30" max="30" width="10.5703125" style="1" customWidth="1"/>
    <col min="31" max="31" width="11" style="1" customWidth="1"/>
    <col min="32" max="32" width="10.85546875" style="1" customWidth="1"/>
    <col min="33" max="33" width="11.28515625" style="1" customWidth="1"/>
    <col min="34" max="34" width="11.5703125" style="1" customWidth="1"/>
    <col min="35" max="35" width="10" style="1" customWidth="1"/>
    <col min="36" max="36" width="10.42578125" style="1" customWidth="1"/>
    <col min="37" max="37" width="11" style="1" customWidth="1"/>
    <col min="38" max="38" width="10" style="1" customWidth="1"/>
    <col min="39" max="39" width="10.85546875" style="1" customWidth="1"/>
    <col min="40" max="40" width="10.140625" style="1" customWidth="1"/>
    <col min="41" max="41" width="10.5703125" style="1" customWidth="1"/>
    <col min="42" max="42" width="10.28515625" style="1" customWidth="1"/>
    <col min="43" max="43" width="10.7109375" style="1" customWidth="1"/>
    <col min="44" max="44" width="10.42578125" style="1" customWidth="1"/>
    <col min="45" max="45" width="10.28515625" style="1" customWidth="1"/>
    <col min="46" max="46" width="10.28515625" style="1" bestFit="1" customWidth="1"/>
    <col min="47" max="48" width="11.5703125" style="1" bestFit="1" customWidth="1"/>
    <col min="49" max="16384" width="9.140625" style="1"/>
  </cols>
  <sheetData>
    <row r="4" spans="1:48">
      <c r="A4" s="91" t="s">
        <v>58</v>
      </c>
      <c r="B4" s="91"/>
      <c r="C4" s="91"/>
      <c r="D4" s="91"/>
      <c r="E4" s="91"/>
      <c r="F4" s="91"/>
      <c r="G4" s="91"/>
      <c r="H4" s="91"/>
      <c r="I4" s="91"/>
      <c r="J4"/>
      <c r="K4"/>
      <c r="L4"/>
      <c r="M4"/>
      <c r="N4"/>
      <c r="O4"/>
      <c r="P4"/>
      <c r="Q4"/>
      <c r="R4"/>
      <c r="S4"/>
      <c r="T4"/>
      <c r="U4"/>
    </row>
    <row r="6" spans="1:48">
      <c r="A6" s="91" t="s">
        <v>59</v>
      </c>
      <c r="B6" s="91"/>
      <c r="C6" s="91"/>
      <c r="D6" s="91"/>
      <c r="E6" s="91"/>
      <c r="F6" s="91"/>
      <c r="G6" s="91"/>
      <c r="H6" s="91"/>
      <c r="I6" s="91"/>
      <c r="J6"/>
      <c r="K6"/>
      <c r="L6"/>
      <c r="M6"/>
      <c r="N6"/>
      <c r="O6"/>
      <c r="P6"/>
      <c r="Q6"/>
      <c r="R6"/>
      <c r="S6"/>
      <c r="T6"/>
      <c r="U6"/>
    </row>
    <row r="9" spans="1:48">
      <c r="A9" s="1" t="s">
        <v>81</v>
      </c>
      <c r="E9" s="77">
        <v>45930</v>
      </c>
    </row>
    <row r="11" spans="1:48">
      <c r="F11" s="23"/>
      <c r="G11" s="23"/>
      <c r="H11" s="23"/>
      <c r="I11" s="23"/>
    </row>
    <row r="12" spans="1:48">
      <c r="A12" s="4" t="s">
        <v>60</v>
      </c>
      <c r="E12" s="5" t="s">
        <v>3</v>
      </c>
      <c r="F12" s="52">
        <v>45863</v>
      </c>
      <c r="G12" s="52">
        <v>45894</v>
      </c>
      <c r="H12" s="52"/>
      <c r="I12" s="52">
        <v>45925</v>
      </c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</row>
    <row r="13" spans="1:48">
      <c r="A13" s="1" t="s">
        <v>61</v>
      </c>
      <c r="E13" s="2" t="s">
        <v>45</v>
      </c>
      <c r="F13" s="41">
        <v>420</v>
      </c>
      <c r="G13" s="41">
        <v>442</v>
      </c>
      <c r="H13" s="41"/>
      <c r="I13" s="41">
        <v>596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</row>
    <row r="14" spans="1:48">
      <c r="A14" s="1" t="s">
        <v>62</v>
      </c>
      <c r="E14" s="2" t="s">
        <v>63</v>
      </c>
      <c r="F14" s="35">
        <v>1858.25</v>
      </c>
      <c r="G14" s="35">
        <v>2103.15</v>
      </c>
      <c r="H14" s="35"/>
      <c r="I14" s="35">
        <v>2556.35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</row>
    <row r="15" spans="1:48">
      <c r="A15" s="14" t="s">
        <v>64</v>
      </c>
      <c r="B15" s="8"/>
      <c r="C15" s="8"/>
      <c r="D15" s="8"/>
      <c r="E15" s="5" t="s">
        <v>45</v>
      </c>
      <c r="F15" s="25">
        <v>901</v>
      </c>
      <c r="G15" s="25">
        <v>527</v>
      </c>
      <c r="H15" s="25"/>
      <c r="I15" s="25">
        <v>566</v>
      </c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</row>
    <row r="16" spans="1:48">
      <c r="A16" s="80" t="s">
        <v>72</v>
      </c>
      <c r="B16" s="12"/>
      <c r="C16" s="12"/>
      <c r="D16" s="12"/>
      <c r="E16" s="78"/>
      <c r="F16" s="79"/>
      <c r="G16" s="79"/>
      <c r="H16" s="79"/>
      <c r="I16" s="79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</row>
    <row r="17" spans="1:48">
      <c r="A17" s="16" t="s">
        <v>65</v>
      </c>
      <c r="E17" s="6" t="s">
        <v>5</v>
      </c>
      <c r="F17" s="7">
        <v>2.0623999999999998</v>
      </c>
      <c r="G17" s="7">
        <v>3.9908000000000001</v>
      </c>
      <c r="H17" s="7"/>
      <c r="I17" s="7">
        <v>4.5148999999999999</v>
      </c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</row>
    <row r="18" spans="1:48">
      <c r="A18" s="14" t="s">
        <v>66</v>
      </c>
      <c r="B18" s="8"/>
      <c r="C18" s="8"/>
      <c r="D18" s="8"/>
      <c r="E18" s="9" t="s">
        <v>5</v>
      </c>
      <c r="F18" s="43">
        <v>7.2039999999999997</v>
      </c>
      <c r="G18" s="43">
        <v>7.2039999999999997</v>
      </c>
      <c r="H18" s="43"/>
      <c r="I18" s="43">
        <f>+F18</f>
        <v>7.2039999999999997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</row>
    <row r="19" spans="1:48">
      <c r="A19" s="16" t="s">
        <v>67</v>
      </c>
      <c r="E19" s="6" t="s">
        <v>5</v>
      </c>
      <c r="F19" s="7">
        <f>F17-F18</f>
        <v>-5.1416000000000004</v>
      </c>
      <c r="G19" s="7">
        <f>G17-G18</f>
        <v>-3.2131999999999996</v>
      </c>
      <c r="H19" s="7"/>
      <c r="I19" s="7">
        <f>I17-I18</f>
        <v>-2.6890999999999998</v>
      </c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</row>
    <row r="20" spans="1:48">
      <c r="A20" s="14" t="s">
        <v>68</v>
      </c>
      <c r="B20" s="8"/>
      <c r="C20" s="8"/>
      <c r="D20" s="8"/>
      <c r="E20" s="5" t="s">
        <v>45</v>
      </c>
      <c r="F20" s="42">
        <v>901</v>
      </c>
      <c r="G20" s="42">
        <v>527</v>
      </c>
      <c r="H20" s="42"/>
      <c r="I20" s="42">
        <v>310</v>
      </c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</row>
    <row r="21" spans="1:48">
      <c r="A21" s="16" t="s">
        <v>69</v>
      </c>
      <c r="E21" s="2" t="s">
        <v>63</v>
      </c>
      <c r="F21" s="13">
        <f>F19*F20</f>
        <v>-4632.5816000000004</v>
      </c>
      <c r="G21" s="13">
        <f>G19*G20</f>
        <v>-1693.3563999999999</v>
      </c>
      <c r="H21" s="13"/>
      <c r="I21" s="13">
        <f>I19*I20</f>
        <v>-833.62099999999998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</row>
    <row r="22" spans="1:48">
      <c r="U22" s="13"/>
    </row>
    <row r="23" spans="1:48">
      <c r="A23" s="16"/>
      <c r="E23" s="2"/>
      <c r="F23" s="2"/>
      <c r="G23" s="2"/>
      <c r="H23" s="83"/>
      <c r="I23" s="2"/>
      <c r="J23" s="2"/>
      <c r="K23" s="2"/>
      <c r="L23" s="2"/>
      <c r="M23" s="13"/>
      <c r="N23" s="13"/>
      <c r="O23" s="13"/>
      <c r="P23" s="13"/>
      <c r="Q23" s="13"/>
    </row>
    <row r="24" spans="1:48">
      <c r="A24" s="1" t="s">
        <v>70</v>
      </c>
      <c r="E24" s="2"/>
      <c r="F24" s="2"/>
      <c r="G24" s="2" t="s">
        <v>63</v>
      </c>
      <c r="H24" s="83"/>
      <c r="I24" s="25">
        <v>-7159.56</v>
      </c>
      <c r="J24" s="13"/>
      <c r="K24" s="13"/>
      <c r="L24" s="13"/>
      <c r="M24" s="13"/>
      <c r="N24" s="13"/>
      <c r="O24" s="13"/>
      <c r="P24" s="13"/>
      <c r="Q24" s="13"/>
      <c r="R24" s="13"/>
    </row>
    <row r="25" spans="1:48">
      <c r="A25" s="14" t="s">
        <v>82</v>
      </c>
      <c r="B25" s="8"/>
      <c r="C25" s="8"/>
      <c r="D25" s="8"/>
      <c r="E25" s="8"/>
      <c r="F25" s="8"/>
      <c r="G25" s="5" t="s">
        <v>45</v>
      </c>
      <c r="H25" s="5"/>
      <c r="I25" s="7">
        <v>36565</v>
      </c>
      <c r="J25" s="25"/>
      <c r="K25" s="25"/>
      <c r="L25" s="25"/>
      <c r="M25" s="12"/>
      <c r="N25" s="12"/>
      <c r="O25" s="12"/>
      <c r="P25" s="12"/>
      <c r="Q25" s="12"/>
      <c r="R25" s="12"/>
    </row>
    <row r="26" spans="1:48">
      <c r="A26" s="16" t="s">
        <v>71</v>
      </c>
      <c r="I26" s="7">
        <v>-0.1958</v>
      </c>
    </row>
    <row r="27" spans="1:48">
      <c r="J27" s="12"/>
    </row>
  </sheetData>
  <mergeCells count="2">
    <mergeCell ref="A4:I4"/>
    <mergeCell ref="A6:I6"/>
  </mergeCells>
  <phoneticPr fontId="2" type="noConversion"/>
  <pageMargins left="0.75" right="0.75" top="1" bottom="1" header="0.5" footer="0.5"/>
  <pageSetup scale="86" orientation="portrait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50"/>
  <sheetViews>
    <sheetView topLeftCell="A19" workbookViewId="0">
      <selection activeCell="I50" sqref="I50"/>
    </sheetView>
  </sheetViews>
  <sheetFormatPr defaultRowHeight="12.75"/>
  <sheetData>
    <row r="4" spans="1:9">
      <c r="A4" s="91" t="s">
        <v>85</v>
      </c>
      <c r="B4" s="91"/>
      <c r="C4" s="91"/>
      <c r="D4" s="91"/>
      <c r="E4" s="91"/>
      <c r="F4" s="91"/>
      <c r="G4" s="91"/>
      <c r="H4" s="91"/>
      <c r="I4" s="91"/>
    </row>
    <row r="6" spans="1:9">
      <c r="A6" s="91" t="s">
        <v>86</v>
      </c>
      <c r="B6" s="91"/>
      <c r="C6" s="91"/>
      <c r="D6" s="91"/>
      <c r="E6" s="91"/>
      <c r="F6" s="91"/>
      <c r="G6" s="91"/>
      <c r="H6" s="91"/>
      <c r="I6" s="91"/>
    </row>
    <row r="8" spans="1:9">
      <c r="A8" t="s">
        <v>87</v>
      </c>
    </row>
    <row r="10" spans="1:9">
      <c r="B10" s="45" t="s">
        <v>60</v>
      </c>
      <c r="I10" s="27" t="s">
        <v>4</v>
      </c>
    </row>
    <row r="12" spans="1:9">
      <c r="A12" s="46" t="s">
        <v>35</v>
      </c>
      <c r="B12" t="s">
        <v>88</v>
      </c>
    </row>
    <row r="13" spans="1:9">
      <c r="B13" t="s">
        <v>89</v>
      </c>
      <c r="I13" s="49">
        <v>0</v>
      </c>
    </row>
    <row r="15" spans="1:9">
      <c r="B15" t="s">
        <v>90</v>
      </c>
      <c r="G15" s="50">
        <v>0</v>
      </c>
    </row>
    <row r="16" spans="1:9">
      <c r="B16" t="s">
        <v>91</v>
      </c>
    </row>
    <row r="17" spans="1:9">
      <c r="B17" t="s">
        <v>92</v>
      </c>
    </row>
    <row r="18" spans="1:9">
      <c r="B18" t="s">
        <v>93</v>
      </c>
      <c r="G18" s="51"/>
    </row>
    <row r="19" spans="1:9">
      <c r="B19" t="s">
        <v>94</v>
      </c>
      <c r="I19" s="48">
        <f>+G15*G18</f>
        <v>0</v>
      </c>
    </row>
    <row r="21" spans="1:9">
      <c r="B21" t="s">
        <v>95</v>
      </c>
      <c r="I21" s="48">
        <f>+I13-I19</f>
        <v>0</v>
      </c>
    </row>
    <row r="23" spans="1:9">
      <c r="A23" s="46" t="s">
        <v>36</v>
      </c>
      <c r="B23" t="s">
        <v>96</v>
      </c>
    </row>
    <row r="24" spans="1:9">
      <c r="B24" t="s">
        <v>97</v>
      </c>
      <c r="I24" s="49">
        <v>0</v>
      </c>
    </row>
    <row r="25" spans="1:9">
      <c r="B25" t="s">
        <v>98</v>
      </c>
    </row>
    <row r="27" spans="1:9">
      <c r="B27" t="s">
        <v>99</v>
      </c>
      <c r="G27" s="50">
        <v>0</v>
      </c>
    </row>
    <row r="28" spans="1:9">
      <c r="B28" t="s">
        <v>100</v>
      </c>
    </row>
    <row r="29" spans="1:9">
      <c r="B29" t="s">
        <v>101</v>
      </c>
      <c r="H29" s="51"/>
    </row>
    <row r="30" spans="1:9">
      <c r="B30" t="s">
        <v>102</v>
      </c>
      <c r="I30" s="48">
        <f>+G27*H29</f>
        <v>0</v>
      </c>
    </row>
    <row r="32" spans="1:9">
      <c r="B32" t="s">
        <v>103</v>
      </c>
      <c r="I32" s="47">
        <f>+I24-I30</f>
        <v>0</v>
      </c>
    </row>
    <row r="34" spans="1:9">
      <c r="A34" s="46" t="s">
        <v>37</v>
      </c>
      <c r="B34" t="s">
        <v>104</v>
      </c>
    </row>
    <row r="35" spans="1:9">
      <c r="B35" t="s">
        <v>89</v>
      </c>
      <c r="I35" s="49">
        <v>0</v>
      </c>
    </row>
    <row r="37" spans="1:9">
      <c r="B37" t="s">
        <v>105</v>
      </c>
      <c r="G37" s="50">
        <v>0</v>
      </c>
    </row>
    <row r="38" spans="1:9">
      <c r="B38" t="s">
        <v>91</v>
      </c>
    </row>
    <row r="39" spans="1:9">
      <c r="B39" t="s">
        <v>92</v>
      </c>
    </row>
    <row r="40" spans="1:9">
      <c r="B40" t="s">
        <v>93</v>
      </c>
      <c r="F40" s="51"/>
    </row>
    <row r="41" spans="1:9">
      <c r="B41" t="s">
        <v>106</v>
      </c>
      <c r="I41" s="48">
        <f>+G37*F40</f>
        <v>0</v>
      </c>
    </row>
    <row r="43" spans="1:9">
      <c r="B43" t="s">
        <v>107</v>
      </c>
      <c r="I43" s="47">
        <f>+I35-I41</f>
        <v>0</v>
      </c>
    </row>
    <row r="45" spans="1:9">
      <c r="B45" t="s">
        <v>108</v>
      </c>
      <c r="I45" s="47">
        <f>+I21+I32+I43</f>
        <v>0</v>
      </c>
    </row>
    <row r="47" spans="1:9">
      <c r="B47" t="s">
        <v>111</v>
      </c>
      <c r="F47" s="51"/>
      <c r="I47" s="51">
        <v>0</v>
      </c>
    </row>
    <row r="49" spans="2:9">
      <c r="B49" t="s">
        <v>109</v>
      </c>
      <c r="I49">
        <f>IFERROR(ROUND((+I45/I47),4),0)</f>
        <v>0</v>
      </c>
    </row>
    <row r="50" spans="2:9">
      <c r="C50" t="s">
        <v>110</v>
      </c>
    </row>
  </sheetData>
  <mergeCells count="2">
    <mergeCell ref="A4:I4"/>
    <mergeCell ref="A6:I6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Cover Sheet</vt:lpstr>
      <vt:lpstr>Schedule I (Summary)</vt:lpstr>
      <vt:lpstr>Schedule II (EGC)</vt:lpstr>
      <vt:lpstr>Schedule III (RA)</vt:lpstr>
      <vt:lpstr>Schedule IV (ACA)</vt:lpstr>
      <vt:lpstr>Schedule V (BA)</vt:lpstr>
      <vt:lpstr>'Schedule I (Summary)'!Print_Area</vt:lpstr>
      <vt:lpstr>'Schedule II (EGC)'!Print_Area</vt:lpstr>
      <vt:lpstr>'Schedule III (RA)'!Print_Area</vt:lpstr>
      <vt:lpstr>'Schedule IV (ACA)'!Print_Area</vt:lpstr>
    </vt:vector>
  </TitlesOfParts>
  <Company>Kentucky Public Service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McGee</dc:creator>
  <cp:lastModifiedBy>user</cp:lastModifiedBy>
  <cp:lastPrinted>2025-08-26T20:09:55Z</cp:lastPrinted>
  <dcterms:created xsi:type="dcterms:W3CDTF">2006-10-26T17:11:15Z</dcterms:created>
  <dcterms:modified xsi:type="dcterms:W3CDTF">2025-11-18T18:44:18Z</dcterms:modified>
</cp:coreProperties>
</file>