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Other Filings/2025-00365 Annual DSM Programs/Discovery/Staff/Set 3/Attachments/"/>
    </mc:Choice>
  </mc:AlternateContent>
  <xr:revisionPtr revIDLastSave="13" documentId="13_ncr:1_{4EDD5CAE-7E66-4071-ABDC-18EC783344D4}" xr6:coauthVersionLast="47" xr6:coauthVersionMax="47" xr10:uidLastSave="{7A6D73F3-5289-4AE0-A5CF-102A7696B0B4}"/>
  <bookViews>
    <workbookView xWindow="38280" yWindow="-120" windowWidth="38640" windowHeight="21120" xr2:uid="{878FFDA2-7DBB-40CC-BD83-FE57DB333A1C}"/>
  </bookViews>
  <sheets>
    <sheet name="3_6" sheetId="4" r:id="rId1"/>
    <sheet name="Bill Calcs" sheetId="1" r:id="rId2"/>
    <sheet name="Residential Rates" sheetId="2" r:id="rId3"/>
    <sheet name="Actual Usage Profile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3" l="1"/>
  <c r="E16" i="3"/>
  <c r="B16" i="3"/>
  <c r="E43" i="1"/>
  <c r="AA42" i="1"/>
  <c r="Z42" i="1"/>
  <c r="Y42" i="1"/>
  <c r="X42" i="1"/>
  <c r="W42" i="1"/>
  <c r="V42" i="1"/>
  <c r="U42" i="1"/>
  <c r="T42" i="1"/>
  <c r="S42" i="1"/>
  <c r="R42" i="1"/>
  <c r="Q42" i="1"/>
  <c r="P42" i="1"/>
  <c r="AA24" i="1" l="1"/>
  <c r="Z24" i="1"/>
  <c r="Y24" i="1"/>
  <c r="X24" i="1"/>
  <c r="W24" i="1"/>
  <c r="V24" i="1"/>
  <c r="U24" i="1"/>
  <c r="T24" i="1"/>
  <c r="S24" i="1"/>
  <c r="R24" i="1"/>
  <c r="Q24" i="1"/>
  <c r="P24" i="1"/>
  <c r="AA6" i="1"/>
  <c r="Z6" i="1"/>
  <c r="Y6" i="1"/>
  <c r="X6" i="1"/>
  <c r="W6" i="1"/>
  <c r="V6" i="1"/>
  <c r="U6" i="1"/>
  <c r="T6" i="1"/>
  <c r="S6" i="1"/>
  <c r="R6" i="1"/>
  <c r="Q6" i="1"/>
  <c r="P6" i="1"/>
  <c r="X28" i="1"/>
  <c r="X26" i="1"/>
  <c r="AA4" i="1"/>
  <c r="AA33" i="1" s="1"/>
  <c r="Z4" i="1"/>
  <c r="Z32" i="1" s="1"/>
  <c r="Y4" i="1"/>
  <c r="Y32" i="1" s="1"/>
  <c r="X4" i="1"/>
  <c r="W4" i="1"/>
  <c r="W15" i="1" s="1"/>
  <c r="V4" i="1"/>
  <c r="V25" i="1" s="1"/>
  <c r="U4" i="1"/>
  <c r="U33" i="1" s="1"/>
  <c r="T4" i="1"/>
  <c r="S4" i="1"/>
  <c r="R4" i="1"/>
  <c r="R25" i="1" s="1"/>
  <c r="Q4" i="1"/>
  <c r="Q30" i="1" s="1"/>
  <c r="P4" i="1"/>
  <c r="P25" i="1" s="1"/>
  <c r="U29" i="1" l="1"/>
  <c r="X29" i="1"/>
  <c r="X31" i="1"/>
  <c r="Y33" i="1"/>
  <c r="W26" i="1"/>
  <c r="Q32" i="1"/>
  <c r="Z26" i="1"/>
  <c r="U25" i="1"/>
  <c r="V27" i="1"/>
  <c r="V29" i="1"/>
  <c r="X32" i="1"/>
  <c r="V30" i="1"/>
  <c r="Z33" i="1"/>
  <c r="R32" i="1"/>
  <c r="P30" i="1"/>
  <c r="W27" i="1"/>
  <c r="P33" i="1"/>
  <c r="Y30" i="1"/>
  <c r="Z28" i="1"/>
  <c r="Q25" i="1"/>
  <c r="W25" i="1"/>
  <c r="Y27" i="1"/>
  <c r="P31" i="1"/>
  <c r="Q33" i="1"/>
  <c r="X30" i="1"/>
  <c r="Y25" i="1"/>
  <c r="R28" i="1"/>
  <c r="Q31" i="1"/>
  <c r="R33" i="1"/>
  <c r="Q26" i="1"/>
  <c r="W28" i="1"/>
  <c r="R31" i="1"/>
  <c r="X33" i="1"/>
  <c r="V26" i="1"/>
  <c r="S15" i="1"/>
  <c r="S48" i="1"/>
  <c r="S50" i="1"/>
  <c r="S47" i="1"/>
  <c r="S45" i="1"/>
  <c r="S43" i="1"/>
  <c r="S51" i="1"/>
  <c r="S49" i="1"/>
  <c r="S46" i="1"/>
  <c r="S44" i="1"/>
  <c r="T12" i="1"/>
  <c r="T43" i="1"/>
  <c r="T51" i="1"/>
  <c r="T49" i="1"/>
  <c r="T46" i="1"/>
  <c r="T44" i="1"/>
  <c r="T48" i="1"/>
  <c r="T45" i="1"/>
  <c r="T50" i="1"/>
  <c r="T47" i="1"/>
  <c r="U13" i="1"/>
  <c r="V32" i="1"/>
  <c r="W30" i="1"/>
  <c r="V15" i="1"/>
  <c r="V51" i="1"/>
  <c r="V49" i="1"/>
  <c r="V46" i="1"/>
  <c r="V44" i="1"/>
  <c r="V48" i="1"/>
  <c r="V50" i="1"/>
  <c r="V47" i="1"/>
  <c r="V45" i="1"/>
  <c r="V43" i="1"/>
  <c r="T14" i="1"/>
  <c r="X25" i="1"/>
  <c r="Y26" i="1"/>
  <c r="X27" i="1"/>
  <c r="Y28" i="1"/>
  <c r="W29" i="1"/>
  <c r="W31" i="1"/>
  <c r="W32" i="1"/>
  <c r="S33" i="1"/>
  <c r="AA15" i="1"/>
  <c r="AA48" i="1"/>
  <c r="AA50" i="1"/>
  <c r="AA47" i="1"/>
  <c r="AA45" i="1"/>
  <c r="AA43" i="1"/>
  <c r="AA51" i="1"/>
  <c r="AA49" i="1"/>
  <c r="AA46" i="1"/>
  <c r="AA44" i="1"/>
  <c r="T13" i="1"/>
  <c r="T15" i="1"/>
  <c r="T33" i="1"/>
  <c r="U14" i="1"/>
  <c r="P9" i="1"/>
  <c r="P51" i="1"/>
  <c r="P46" i="1"/>
  <c r="P49" i="1"/>
  <c r="P48" i="1"/>
  <c r="P50" i="1"/>
  <c r="P47" i="1"/>
  <c r="P45" i="1"/>
  <c r="P43" i="1"/>
  <c r="P44" i="1"/>
  <c r="X12" i="1"/>
  <c r="X51" i="1"/>
  <c r="X44" i="1"/>
  <c r="X48" i="1"/>
  <c r="X50" i="1"/>
  <c r="X47" i="1"/>
  <c r="X45" i="1"/>
  <c r="X43" i="1"/>
  <c r="X46" i="1"/>
  <c r="X49" i="1"/>
  <c r="U15" i="1"/>
  <c r="Z25" i="1"/>
  <c r="P27" i="1"/>
  <c r="Z27" i="1"/>
  <c r="P29" i="1"/>
  <c r="Y29" i="1"/>
  <c r="Y31" i="1"/>
  <c r="Z30" i="1"/>
  <c r="R26" i="1"/>
  <c r="Q12" i="1"/>
  <c r="Q49" i="1"/>
  <c r="Q48" i="1"/>
  <c r="Q50" i="1"/>
  <c r="Q47" i="1"/>
  <c r="Q45" i="1"/>
  <c r="Q43" i="1"/>
  <c r="Q51" i="1"/>
  <c r="Q46" i="1"/>
  <c r="Q44" i="1"/>
  <c r="Y12" i="1"/>
  <c r="Y48" i="1"/>
  <c r="Y50" i="1"/>
  <c r="Y47" i="1"/>
  <c r="Y45" i="1"/>
  <c r="Y43" i="1"/>
  <c r="Y49" i="1"/>
  <c r="Y51" i="1"/>
  <c r="Y44" i="1"/>
  <c r="Y46" i="1"/>
  <c r="S25" i="1"/>
  <c r="AA25" i="1"/>
  <c r="Q27" i="1"/>
  <c r="P28" i="1"/>
  <c r="Q29" i="1"/>
  <c r="Z29" i="1"/>
  <c r="Z31" i="1"/>
  <c r="V33" i="1"/>
  <c r="S30" i="1"/>
  <c r="AA30" i="1"/>
  <c r="W14" i="1"/>
  <c r="S31" i="1"/>
  <c r="AA31" i="1"/>
  <c r="U12" i="1"/>
  <c r="U45" i="1"/>
  <c r="U50" i="1"/>
  <c r="U51" i="1"/>
  <c r="U49" i="1"/>
  <c r="U46" i="1"/>
  <c r="U44" i="1"/>
  <c r="U43" i="1"/>
  <c r="U47" i="1"/>
  <c r="U48" i="1"/>
  <c r="W12" i="1"/>
  <c r="W51" i="1"/>
  <c r="W49" i="1"/>
  <c r="W46" i="1"/>
  <c r="W44" i="1"/>
  <c r="W48" i="1"/>
  <c r="W50" i="1"/>
  <c r="W47" i="1"/>
  <c r="W45" i="1"/>
  <c r="W43" i="1"/>
  <c r="R12" i="1"/>
  <c r="R48" i="1"/>
  <c r="R50" i="1"/>
  <c r="R47" i="1"/>
  <c r="R45" i="1"/>
  <c r="R43" i="1"/>
  <c r="R51" i="1"/>
  <c r="R49" i="1"/>
  <c r="R46" i="1"/>
  <c r="R44" i="1"/>
  <c r="Z12" i="1"/>
  <c r="Z48" i="1"/>
  <c r="Z50" i="1"/>
  <c r="Z47" i="1"/>
  <c r="Z45" i="1"/>
  <c r="Z43" i="1"/>
  <c r="Z51" i="1"/>
  <c r="Z49" i="1"/>
  <c r="Z46" i="1"/>
  <c r="Z44" i="1"/>
  <c r="T25" i="1"/>
  <c r="P26" i="1"/>
  <c r="R27" i="1"/>
  <c r="Q28" i="1"/>
  <c r="R29" i="1"/>
  <c r="AA29" i="1"/>
  <c r="P32" i="1"/>
  <c r="AA32" i="1"/>
  <c r="W33" i="1"/>
  <c r="T30" i="1"/>
  <c r="T28" i="1"/>
  <c r="S27" i="1"/>
  <c r="S29" i="1"/>
  <c r="U30" i="1"/>
  <c r="U31" i="1"/>
  <c r="AA27" i="1"/>
  <c r="V28" i="1"/>
  <c r="V31" i="1"/>
  <c r="U32" i="1"/>
  <c r="U26" i="1"/>
  <c r="U27" i="1"/>
  <c r="T32" i="1"/>
  <c r="T27" i="1"/>
  <c r="T29" i="1"/>
  <c r="T26" i="1"/>
  <c r="S32" i="1"/>
  <c r="R30" i="1"/>
  <c r="S26" i="1"/>
  <c r="AA26" i="1"/>
  <c r="S28" i="1"/>
  <c r="AA28" i="1"/>
  <c r="T31" i="1"/>
  <c r="U28" i="1"/>
  <c r="W13" i="1"/>
  <c r="S7" i="1"/>
  <c r="AA7" i="1"/>
  <c r="S8" i="1"/>
  <c r="AA8" i="1"/>
  <c r="S9" i="1"/>
  <c r="AA9" i="1"/>
  <c r="S10" i="1"/>
  <c r="AA10" i="1"/>
  <c r="S11" i="1"/>
  <c r="AA11" i="1"/>
  <c r="AA12" i="1"/>
  <c r="T7" i="1"/>
  <c r="T8" i="1"/>
  <c r="T9" i="1"/>
  <c r="T10" i="1"/>
  <c r="T11" i="1"/>
  <c r="P13" i="1"/>
  <c r="X13" i="1"/>
  <c r="P14" i="1"/>
  <c r="X14" i="1"/>
  <c r="P15" i="1"/>
  <c r="X15" i="1"/>
  <c r="X7" i="1"/>
  <c r="P10" i="1"/>
  <c r="U7" i="1"/>
  <c r="U8" i="1"/>
  <c r="U9" i="1"/>
  <c r="U10" i="1"/>
  <c r="U11" i="1"/>
  <c r="Q13" i="1"/>
  <c r="Y13" i="1"/>
  <c r="Q14" i="1"/>
  <c r="Y14" i="1"/>
  <c r="Q15" i="1"/>
  <c r="Y15" i="1"/>
  <c r="X8" i="1"/>
  <c r="P11" i="1"/>
  <c r="S12" i="1"/>
  <c r="V7" i="1"/>
  <c r="V8" i="1"/>
  <c r="V9" i="1"/>
  <c r="V10" i="1"/>
  <c r="V11" i="1"/>
  <c r="R13" i="1"/>
  <c r="Z13" i="1"/>
  <c r="R14" i="1"/>
  <c r="Z14" i="1"/>
  <c r="R15" i="1"/>
  <c r="Z15" i="1"/>
  <c r="V12" i="1"/>
  <c r="W7" i="1"/>
  <c r="W8" i="1"/>
  <c r="W9" i="1"/>
  <c r="W10" i="1"/>
  <c r="W11" i="1"/>
  <c r="S13" i="1"/>
  <c r="AA13" i="1"/>
  <c r="S14" i="1"/>
  <c r="AA14" i="1"/>
  <c r="P8" i="1"/>
  <c r="X9" i="1"/>
  <c r="X10" i="1"/>
  <c r="X11" i="1"/>
  <c r="P12" i="1"/>
  <c r="Q7" i="1"/>
  <c r="Y7" i="1"/>
  <c r="Q8" i="1"/>
  <c r="Y8" i="1"/>
  <c r="Q9" i="1"/>
  <c r="Y9" i="1"/>
  <c r="Q10" i="1"/>
  <c r="Y10" i="1"/>
  <c r="Q11" i="1"/>
  <c r="Y11" i="1"/>
  <c r="P7" i="1"/>
  <c r="R7" i="1"/>
  <c r="Z7" i="1"/>
  <c r="R8" i="1"/>
  <c r="Z8" i="1"/>
  <c r="R9" i="1"/>
  <c r="Z9" i="1"/>
  <c r="R10" i="1"/>
  <c r="Z10" i="1"/>
  <c r="R11" i="1"/>
  <c r="Z11" i="1"/>
  <c r="V13" i="1"/>
  <c r="V14" i="1"/>
  <c r="N4" i="1"/>
  <c r="M4" i="1"/>
  <c r="L4" i="1"/>
  <c r="K4" i="1"/>
  <c r="J4" i="1"/>
  <c r="I4" i="1"/>
  <c r="H4" i="1"/>
  <c r="G4" i="1"/>
  <c r="F4" i="1"/>
  <c r="E4" i="1"/>
  <c r="D4" i="1"/>
  <c r="C4" i="1"/>
  <c r="C18" i="2"/>
  <c r="C17" i="2"/>
  <c r="C16" i="2"/>
  <c r="C15" i="2"/>
  <c r="C14" i="2"/>
  <c r="C13" i="2"/>
  <c r="C12" i="2"/>
  <c r="C11" i="2"/>
  <c r="C10" i="2"/>
  <c r="C9" i="2"/>
  <c r="C8" i="2"/>
  <c r="C7" i="2"/>
  <c r="Y34" i="1" l="1"/>
  <c r="Y36" i="1" s="1"/>
  <c r="X34" i="1"/>
  <c r="X37" i="1" s="1"/>
  <c r="W34" i="1"/>
  <c r="W36" i="1" s="1"/>
  <c r="Q34" i="1"/>
  <c r="Q36" i="1" s="1"/>
  <c r="P34" i="1"/>
  <c r="P37" i="1" s="1"/>
  <c r="X52" i="1"/>
  <c r="X54" i="1" s="1"/>
  <c r="AA52" i="1"/>
  <c r="AA53" i="1" s="1"/>
  <c r="S52" i="1"/>
  <c r="S53" i="1" s="1"/>
  <c r="Z34" i="1"/>
  <c r="Z36" i="1" s="1"/>
  <c r="AA34" i="1"/>
  <c r="AA36" i="1" s="1"/>
  <c r="G44" i="1"/>
  <c r="G49" i="1"/>
  <c r="G47" i="1"/>
  <c r="G46" i="1"/>
  <c r="G51" i="1"/>
  <c r="G43" i="1"/>
  <c r="G48" i="1"/>
  <c r="G45" i="1"/>
  <c r="G50" i="1"/>
  <c r="G27" i="1"/>
  <c r="G32" i="1"/>
  <c r="G29" i="1"/>
  <c r="G26" i="1"/>
  <c r="G28" i="1"/>
  <c r="G31" i="1"/>
  <c r="G33" i="1"/>
  <c r="G25" i="1"/>
  <c r="G30" i="1"/>
  <c r="V34" i="1"/>
  <c r="V35" i="1" s="1"/>
  <c r="V52" i="1"/>
  <c r="T52" i="1"/>
  <c r="N47" i="1"/>
  <c r="N44" i="1"/>
  <c r="N50" i="1"/>
  <c r="N49" i="1"/>
  <c r="N45" i="1"/>
  <c r="N46" i="1"/>
  <c r="N51" i="1"/>
  <c r="N43" i="1"/>
  <c r="N48" i="1"/>
  <c r="N32" i="1"/>
  <c r="N31" i="1"/>
  <c r="N29" i="1"/>
  <c r="N30" i="1"/>
  <c r="N26" i="1"/>
  <c r="N28" i="1"/>
  <c r="N33" i="1"/>
  <c r="N25" i="1"/>
  <c r="N27" i="1"/>
  <c r="I46" i="1"/>
  <c r="I51" i="1"/>
  <c r="I43" i="1"/>
  <c r="I48" i="1"/>
  <c r="I49" i="1"/>
  <c r="I45" i="1"/>
  <c r="I50" i="1"/>
  <c r="I47" i="1"/>
  <c r="I44" i="1"/>
  <c r="I31" i="1"/>
  <c r="I28" i="1"/>
  <c r="I30" i="1"/>
  <c r="I33" i="1"/>
  <c r="I25" i="1"/>
  <c r="I26" i="1"/>
  <c r="I27" i="1"/>
  <c r="I32" i="1"/>
  <c r="I29" i="1"/>
  <c r="Y35" i="1"/>
  <c r="W37" i="1"/>
  <c r="T34" i="1"/>
  <c r="T36" i="1" s="1"/>
  <c r="R34" i="1"/>
  <c r="R36" i="1" s="1"/>
  <c r="R52" i="1"/>
  <c r="Q52" i="1"/>
  <c r="F47" i="1"/>
  <c r="F44" i="1"/>
  <c r="F49" i="1"/>
  <c r="F46" i="1"/>
  <c r="F45" i="1"/>
  <c r="F51" i="1"/>
  <c r="F43" i="1"/>
  <c r="F50" i="1"/>
  <c r="F48" i="1"/>
  <c r="F27" i="1"/>
  <c r="F32" i="1"/>
  <c r="F29" i="1"/>
  <c r="F26" i="1"/>
  <c r="F31" i="1"/>
  <c r="F25" i="1"/>
  <c r="F30" i="1"/>
  <c r="F28" i="1"/>
  <c r="F33" i="1"/>
  <c r="J51" i="1"/>
  <c r="J43" i="1"/>
  <c r="J49" i="1"/>
  <c r="J46" i="1"/>
  <c r="J48" i="1"/>
  <c r="J45" i="1"/>
  <c r="J50" i="1"/>
  <c r="J47" i="1"/>
  <c r="J44" i="1"/>
  <c r="J28" i="1"/>
  <c r="J29" i="1"/>
  <c r="J33" i="1"/>
  <c r="J25" i="1"/>
  <c r="J30" i="1"/>
  <c r="J27" i="1"/>
  <c r="J26" i="1"/>
  <c r="J31" i="1"/>
  <c r="J32" i="1"/>
  <c r="W52" i="1"/>
  <c r="U52" i="1"/>
  <c r="P52" i="1"/>
  <c r="H49" i="1"/>
  <c r="H46" i="1"/>
  <c r="H51" i="1"/>
  <c r="H43" i="1"/>
  <c r="H44" i="1"/>
  <c r="H48" i="1"/>
  <c r="H45" i="1"/>
  <c r="H50" i="1"/>
  <c r="H47" i="1"/>
  <c r="H26" i="1"/>
  <c r="H32" i="1"/>
  <c r="H31" i="1"/>
  <c r="H27" i="1"/>
  <c r="H28" i="1"/>
  <c r="H33" i="1"/>
  <c r="H25" i="1"/>
  <c r="H29" i="1"/>
  <c r="H30" i="1"/>
  <c r="C45" i="1"/>
  <c r="C46" i="1"/>
  <c r="C44" i="1"/>
  <c r="C47" i="1"/>
  <c r="C51" i="1"/>
  <c r="C43" i="1"/>
  <c r="C50" i="1"/>
  <c r="C49" i="1"/>
  <c r="C48" i="1"/>
  <c r="C33" i="1"/>
  <c r="C25" i="1"/>
  <c r="C26" i="1"/>
  <c r="C32" i="1"/>
  <c r="C30" i="1"/>
  <c r="C28" i="1"/>
  <c r="C27" i="1"/>
  <c r="C31" i="1"/>
  <c r="C29" i="1"/>
  <c r="K48" i="1"/>
  <c r="K45" i="1"/>
  <c r="K46" i="1"/>
  <c r="K50" i="1"/>
  <c r="K47" i="1"/>
  <c r="K51" i="1"/>
  <c r="K44" i="1"/>
  <c r="K49" i="1"/>
  <c r="K43" i="1"/>
  <c r="K33" i="1"/>
  <c r="K25" i="1"/>
  <c r="K26" i="1"/>
  <c r="K30" i="1"/>
  <c r="K28" i="1"/>
  <c r="K27" i="1"/>
  <c r="K32" i="1"/>
  <c r="K29" i="1"/>
  <c r="K31" i="1"/>
  <c r="D45" i="1"/>
  <c r="D43" i="1"/>
  <c r="D50" i="1"/>
  <c r="D47" i="1"/>
  <c r="D44" i="1"/>
  <c r="D51" i="1"/>
  <c r="D49" i="1"/>
  <c r="D46" i="1"/>
  <c r="D48" i="1"/>
  <c r="D30" i="1"/>
  <c r="D29" i="1"/>
  <c r="D27" i="1"/>
  <c r="D31" i="1"/>
  <c r="D28" i="1"/>
  <c r="D33" i="1"/>
  <c r="D25" i="1"/>
  <c r="D32" i="1"/>
  <c r="D26" i="1"/>
  <c r="L45" i="1"/>
  <c r="L50" i="1"/>
  <c r="L51" i="1"/>
  <c r="L47" i="1"/>
  <c r="L44" i="1"/>
  <c r="L48" i="1"/>
  <c r="L49" i="1"/>
  <c r="L43" i="1"/>
  <c r="L46" i="1"/>
  <c r="L25" i="1"/>
  <c r="L30" i="1"/>
  <c r="L28" i="1"/>
  <c r="L27" i="1"/>
  <c r="L32" i="1"/>
  <c r="L29" i="1"/>
  <c r="L31" i="1"/>
  <c r="L33" i="1"/>
  <c r="L26" i="1"/>
  <c r="X35" i="1"/>
  <c r="Z52" i="1"/>
  <c r="E50" i="1"/>
  <c r="E47" i="1"/>
  <c r="E44" i="1"/>
  <c r="E49" i="1"/>
  <c r="E48" i="1"/>
  <c r="E46" i="1"/>
  <c r="E45" i="1"/>
  <c r="E51" i="1"/>
  <c r="E27" i="1"/>
  <c r="E26" i="1"/>
  <c r="E25" i="1"/>
  <c r="E32" i="1"/>
  <c r="E29" i="1"/>
  <c r="E28" i="1"/>
  <c r="E31" i="1"/>
  <c r="E33" i="1"/>
  <c r="E30" i="1"/>
  <c r="M50" i="1"/>
  <c r="M47" i="1"/>
  <c r="M44" i="1"/>
  <c r="M49" i="1"/>
  <c r="M45" i="1"/>
  <c r="M46" i="1"/>
  <c r="M48" i="1"/>
  <c r="M51" i="1"/>
  <c r="M43" i="1"/>
  <c r="M33" i="1"/>
  <c r="M27" i="1"/>
  <c r="M32" i="1"/>
  <c r="M26" i="1"/>
  <c r="M30" i="1"/>
  <c r="M29" i="1"/>
  <c r="M31" i="1"/>
  <c r="M28" i="1"/>
  <c r="M25" i="1"/>
  <c r="U34" i="1"/>
  <c r="U37" i="1" s="1"/>
  <c r="Y52" i="1"/>
  <c r="S34" i="1"/>
  <c r="S35" i="1" s="1"/>
  <c r="Q37" i="1"/>
  <c r="AA35" i="1"/>
  <c r="Z37" i="1"/>
  <c r="Z35" i="1"/>
  <c r="P35" i="1"/>
  <c r="P36" i="1"/>
  <c r="E15" i="1"/>
  <c r="E14" i="1"/>
  <c r="E13" i="1"/>
  <c r="E12" i="1"/>
  <c r="E11" i="1"/>
  <c r="E10" i="1"/>
  <c r="E9" i="1"/>
  <c r="E8" i="1"/>
  <c r="E7" i="1"/>
  <c r="F12" i="1"/>
  <c r="F11" i="1"/>
  <c r="F10" i="1"/>
  <c r="F9" i="1"/>
  <c r="F8" i="1"/>
  <c r="F7" i="1"/>
  <c r="F15" i="1"/>
  <c r="F14" i="1"/>
  <c r="F13" i="1"/>
  <c r="G10" i="1"/>
  <c r="G8" i="1"/>
  <c r="G7" i="1"/>
  <c r="G12" i="1"/>
  <c r="G11" i="1"/>
  <c r="G9" i="1"/>
  <c r="G15" i="1"/>
  <c r="G14" i="1"/>
  <c r="G13" i="1"/>
  <c r="M15" i="1"/>
  <c r="M14" i="1"/>
  <c r="M13" i="1"/>
  <c r="M12" i="1"/>
  <c r="M11" i="1"/>
  <c r="M10" i="1"/>
  <c r="M9" i="1"/>
  <c r="M8" i="1"/>
  <c r="M7" i="1"/>
  <c r="N12" i="1"/>
  <c r="N11" i="1"/>
  <c r="N10" i="1"/>
  <c r="N9" i="1"/>
  <c r="N8" i="1"/>
  <c r="N7" i="1"/>
  <c r="N15" i="1"/>
  <c r="N14" i="1"/>
  <c r="N13" i="1"/>
  <c r="I12" i="1"/>
  <c r="I11" i="1"/>
  <c r="I10" i="1"/>
  <c r="I9" i="1"/>
  <c r="I8" i="1"/>
  <c r="I7" i="1"/>
  <c r="I15" i="1"/>
  <c r="I14" i="1"/>
  <c r="I13" i="1"/>
  <c r="J15" i="1"/>
  <c r="J14" i="1"/>
  <c r="J13" i="1"/>
  <c r="J12" i="1"/>
  <c r="J11" i="1"/>
  <c r="J10" i="1"/>
  <c r="J9" i="1"/>
  <c r="J8" i="1"/>
  <c r="J7" i="1"/>
  <c r="C15" i="1"/>
  <c r="C14" i="1"/>
  <c r="C13" i="1"/>
  <c r="C12" i="1"/>
  <c r="C11" i="1"/>
  <c r="C10" i="1"/>
  <c r="C9" i="1"/>
  <c r="C8" i="1"/>
  <c r="C7" i="1"/>
  <c r="K15" i="1"/>
  <c r="K14" i="1"/>
  <c r="K13" i="1"/>
  <c r="K12" i="1"/>
  <c r="K11" i="1"/>
  <c r="K10" i="1"/>
  <c r="K9" i="1"/>
  <c r="K8" i="1"/>
  <c r="K7" i="1"/>
  <c r="H12" i="1"/>
  <c r="H11" i="1"/>
  <c r="H10" i="1"/>
  <c r="H9" i="1"/>
  <c r="H8" i="1"/>
  <c r="H7" i="1"/>
  <c r="H15" i="1"/>
  <c r="H14" i="1"/>
  <c r="H13" i="1"/>
  <c r="D14" i="1"/>
  <c r="D13" i="1"/>
  <c r="D12" i="1"/>
  <c r="D11" i="1"/>
  <c r="D10" i="1"/>
  <c r="D9" i="1"/>
  <c r="D8" i="1"/>
  <c r="D7" i="1"/>
  <c r="D15" i="1"/>
  <c r="L14" i="1"/>
  <c r="L13" i="1"/>
  <c r="L12" i="1"/>
  <c r="L11" i="1"/>
  <c r="L10" i="1"/>
  <c r="L9" i="1"/>
  <c r="L8" i="1"/>
  <c r="L7" i="1"/>
  <c r="L15" i="1"/>
  <c r="S16" i="1"/>
  <c r="Y16" i="1"/>
  <c r="W16" i="1"/>
  <c r="U16" i="1"/>
  <c r="V16" i="1"/>
  <c r="AA16" i="1"/>
  <c r="T16" i="1"/>
  <c r="P16" i="1"/>
  <c r="Q16" i="1"/>
  <c r="Y37" i="1" l="1"/>
  <c r="R37" i="1"/>
  <c r="AA55" i="1"/>
  <c r="R35" i="1"/>
  <c r="T37" i="1"/>
  <c r="S54" i="1"/>
  <c r="W35" i="1"/>
  <c r="W38" i="1" s="1"/>
  <c r="X36" i="1"/>
  <c r="X38" i="1" s="1"/>
  <c r="T35" i="1"/>
  <c r="S55" i="1"/>
  <c r="Y38" i="1"/>
  <c r="Q35" i="1"/>
  <c r="Q38" i="1" s="1"/>
  <c r="X53" i="1"/>
  <c r="AA37" i="1"/>
  <c r="AA38" i="1" s="1"/>
  <c r="V36" i="1"/>
  <c r="V37" i="1"/>
  <c r="J52" i="1"/>
  <c r="J54" i="1" s="1"/>
  <c r="N34" i="1"/>
  <c r="N36" i="1" s="1"/>
  <c r="J16" i="1"/>
  <c r="J18" i="1" s="1"/>
  <c r="L52" i="1"/>
  <c r="L54" i="1" s="1"/>
  <c r="C34" i="1"/>
  <c r="C36" i="1" s="1"/>
  <c r="S37" i="1"/>
  <c r="S36" i="1"/>
  <c r="AA54" i="1"/>
  <c r="AA56" i="1" s="1"/>
  <c r="H52" i="1"/>
  <c r="H54" i="1" s="1"/>
  <c r="F52" i="1"/>
  <c r="F55" i="1" s="1"/>
  <c r="X55" i="1"/>
  <c r="W55" i="1"/>
  <c r="W54" i="1"/>
  <c r="W53" i="1"/>
  <c r="Z38" i="1"/>
  <c r="E52" i="1"/>
  <c r="H34" i="1"/>
  <c r="G52" i="1"/>
  <c r="L34" i="1"/>
  <c r="M34" i="1"/>
  <c r="J34" i="1"/>
  <c r="R38" i="1"/>
  <c r="U35" i="1"/>
  <c r="K34" i="1"/>
  <c r="R54" i="1"/>
  <c r="R55" i="1"/>
  <c r="R53" i="1"/>
  <c r="I52" i="1"/>
  <c r="G34" i="1"/>
  <c r="U36" i="1"/>
  <c r="K52" i="1"/>
  <c r="Q54" i="1"/>
  <c r="Q53" i="1"/>
  <c r="Q55" i="1"/>
  <c r="M52" i="1"/>
  <c r="Z55" i="1"/>
  <c r="Z54" i="1"/>
  <c r="Z53" i="1"/>
  <c r="N52" i="1"/>
  <c r="T53" i="1"/>
  <c r="T54" i="1"/>
  <c r="T55" i="1"/>
  <c r="Y54" i="1"/>
  <c r="Y53" i="1"/>
  <c r="Y55" i="1"/>
  <c r="E34" i="1"/>
  <c r="D52" i="1"/>
  <c r="P53" i="1"/>
  <c r="P55" i="1"/>
  <c r="P54" i="1"/>
  <c r="F34" i="1"/>
  <c r="I34" i="1"/>
  <c r="V54" i="1"/>
  <c r="V55" i="1"/>
  <c r="V53" i="1"/>
  <c r="C52" i="1"/>
  <c r="D34" i="1"/>
  <c r="U54" i="1"/>
  <c r="U55" i="1"/>
  <c r="U53" i="1"/>
  <c r="P38" i="1"/>
  <c r="AA19" i="1"/>
  <c r="AA18" i="1"/>
  <c r="AA17" i="1"/>
  <c r="V19" i="1"/>
  <c r="V18" i="1"/>
  <c r="V17" i="1"/>
  <c r="Y19" i="1"/>
  <c r="Y18" i="1"/>
  <c r="Y17" i="1"/>
  <c r="T17" i="1"/>
  <c r="T18" i="1"/>
  <c r="T19" i="1"/>
  <c r="J19" i="1"/>
  <c r="U19" i="1"/>
  <c r="U18" i="1"/>
  <c r="U17" i="1"/>
  <c r="W19" i="1"/>
  <c r="W18" i="1"/>
  <c r="W17" i="1"/>
  <c r="Q19" i="1"/>
  <c r="Q18" i="1"/>
  <c r="Q17" i="1"/>
  <c r="P19" i="1"/>
  <c r="P18" i="1"/>
  <c r="P17" i="1"/>
  <c r="S19" i="1"/>
  <c r="S18" i="1"/>
  <c r="S17" i="1"/>
  <c r="I16" i="1"/>
  <c r="L16" i="1"/>
  <c r="H16" i="1"/>
  <c r="Z16" i="1"/>
  <c r="F16" i="1"/>
  <c r="M16" i="1"/>
  <c r="X16" i="1"/>
  <c r="R16" i="1"/>
  <c r="N16" i="1"/>
  <c r="D16" i="1"/>
  <c r="G16" i="1"/>
  <c r="E16" i="1"/>
  <c r="K16" i="1"/>
  <c r="C16" i="1"/>
  <c r="X56" i="1" l="1"/>
  <c r="T38" i="1"/>
  <c r="S56" i="1"/>
  <c r="F53" i="1"/>
  <c r="S38" i="1"/>
  <c r="J17" i="1"/>
  <c r="J20" i="1" s="1"/>
  <c r="V38" i="1"/>
  <c r="N37" i="1"/>
  <c r="N35" i="1"/>
  <c r="N38" i="1" s="1"/>
  <c r="Y56" i="1"/>
  <c r="Q56" i="1"/>
  <c r="F54" i="1"/>
  <c r="W56" i="1"/>
  <c r="U56" i="1"/>
  <c r="U38" i="1"/>
  <c r="L53" i="1"/>
  <c r="T56" i="1"/>
  <c r="L55" i="1"/>
  <c r="H53" i="1"/>
  <c r="H55" i="1"/>
  <c r="P56" i="1"/>
  <c r="V56" i="1"/>
  <c r="J53" i="1"/>
  <c r="J55" i="1"/>
  <c r="C37" i="1"/>
  <c r="C35" i="1"/>
  <c r="Z56" i="1"/>
  <c r="L36" i="1"/>
  <c r="L37" i="1"/>
  <c r="L35" i="1"/>
  <c r="D54" i="1"/>
  <c r="D53" i="1"/>
  <c r="D55" i="1"/>
  <c r="K54" i="1"/>
  <c r="K53" i="1"/>
  <c r="K55" i="1"/>
  <c r="K36" i="1"/>
  <c r="K37" i="1"/>
  <c r="K35" i="1"/>
  <c r="G54" i="1"/>
  <c r="G55" i="1"/>
  <c r="G53" i="1"/>
  <c r="M54" i="1"/>
  <c r="M53" i="1"/>
  <c r="M55" i="1"/>
  <c r="G36" i="1"/>
  <c r="G37" i="1"/>
  <c r="G35" i="1"/>
  <c r="E37" i="1"/>
  <c r="E35" i="1"/>
  <c r="E36" i="1"/>
  <c r="H37" i="1"/>
  <c r="H36" i="1"/>
  <c r="H35" i="1"/>
  <c r="D35" i="1"/>
  <c r="D36" i="1"/>
  <c r="D37" i="1"/>
  <c r="F36" i="1"/>
  <c r="F37" i="1"/>
  <c r="F35" i="1"/>
  <c r="I55" i="1"/>
  <c r="I54" i="1"/>
  <c r="I53" i="1"/>
  <c r="R56" i="1"/>
  <c r="E54" i="1"/>
  <c r="E55" i="1"/>
  <c r="E53" i="1"/>
  <c r="M36" i="1"/>
  <c r="M37" i="1"/>
  <c r="M35" i="1"/>
  <c r="I35" i="1"/>
  <c r="I36" i="1"/>
  <c r="I37" i="1"/>
  <c r="N53" i="1"/>
  <c r="N55" i="1"/>
  <c r="N54" i="1"/>
  <c r="J35" i="1"/>
  <c r="J37" i="1"/>
  <c r="J36" i="1"/>
  <c r="V20" i="1"/>
  <c r="C54" i="1"/>
  <c r="C55" i="1"/>
  <c r="C53" i="1"/>
  <c r="F56" i="1"/>
  <c r="AA20" i="1"/>
  <c r="X17" i="1"/>
  <c r="X19" i="1"/>
  <c r="X18" i="1"/>
  <c r="K17" i="1"/>
  <c r="K18" i="1"/>
  <c r="K19" i="1"/>
  <c r="Z19" i="1"/>
  <c r="Z18" i="1"/>
  <c r="Z17" i="1"/>
  <c r="E19" i="1"/>
  <c r="E18" i="1"/>
  <c r="E17" i="1"/>
  <c r="H19" i="1"/>
  <c r="H18" i="1"/>
  <c r="H17" i="1"/>
  <c r="D19" i="1"/>
  <c r="D18" i="1"/>
  <c r="D17" i="1"/>
  <c r="N19" i="1"/>
  <c r="N18" i="1"/>
  <c r="N17" i="1"/>
  <c r="C19" i="1"/>
  <c r="C18" i="1"/>
  <c r="C17" i="1"/>
  <c r="M19" i="1"/>
  <c r="M18" i="1"/>
  <c r="M17" i="1"/>
  <c r="F19" i="1"/>
  <c r="F18" i="1"/>
  <c r="F17" i="1"/>
  <c r="G19" i="1"/>
  <c r="G17" i="1"/>
  <c r="G18" i="1"/>
  <c r="L18" i="1"/>
  <c r="L17" i="1"/>
  <c r="L19" i="1"/>
  <c r="R19" i="1"/>
  <c r="R18" i="1"/>
  <c r="R17" i="1"/>
  <c r="I19" i="1"/>
  <c r="I18" i="1"/>
  <c r="I17" i="1"/>
  <c r="Q20" i="1"/>
  <c r="W20" i="1"/>
  <c r="Y20" i="1"/>
  <c r="S20" i="1"/>
  <c r="P20" i="1"/>
  <c r="U20" i="1"/>
  <c r="T20" i="1"/>
  <c r="F38" i="1" l="1"/>
  <c r="I56" i="1"/>
  <c r="G38" i="1"/>
  <c r="J56" i="1"/>
  <c r="I38" i="1"/>
  <c r="C56" i="1"/>
  <c r="H56" i="1"/>
  <c r="L56" i="1"/>
  <c r="X20" i="1"/>
  <c r="E38" i="1"/>
  <c r="G56" i="1"/>
  <c r="C38" i="1"/>
  <c r="D56" i="1"/>
  <c r="M38" i="1"/>
  <c r="K38" i="1"/>
  <c r="J38" i="1"/>
  <c r="H38" i="1"/>
  <c r="L38" i="1"/>
  <c r="N56" i="1"/>
  <c r="E56" i="1"/>
  <c r="H20" i="1"/>
  <c r="G20" i="1"/>
  <c r="D38" i="1"/>
  <c r="M56" i="1"/>
  <c r="K56" i="1"/>
  <c r="M20" i="1"/>
  <c r="D20" i="1"/>
  <c r="F20" i="1"/>
  <c r="K20" i="1"/>
  <c r="N20" i="1"/>
  <c r="R20" i="1"/>
  <c r="E20" i="1"/>
  <c r="I20" i="1"/>
  <c r="L20" i="1"/>
  <c r="Z20" i="1"/>
  <c r="C20" i="1"/>
</calcChain>
</file>

<file path=xl/sharedStrings.xml><?xml version="1.0" encoding="utf-8"?>
<sst xmlns="http://schemas.openxmlformats.org/spreadsheetml/2006/main" count="138" uniqueCount="55">
  <si>
    <t>Year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</si>
  <si>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</si>
  <si>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</si>
  <si>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</si>
  <si>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</si>
  <si>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</si>
  <si>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</si>
  <si>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</si>
  <si>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</si>
  <si>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</si>
  <si>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</si>
  <si>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</si>
  <si>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</si>
  <si>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Service Charge</t>
  </si>
  <si>
    <t>Energy Charge</t>
  </si>
  <si>
    <t>Fuel Adjustment Clause</t>
  </si>
  <si>
    <t>System Sales Clause</t>
  </si>
  <si>
    <t>Residential Energy Assistance</t>
  </si>
  <si>
    <t>Demand Side Management</t>
  </si>
  <si>
    <t>Purchase Power Adjustment</t>
  </si>
  <si>
    <t>Federal Tax Cut</t>
  </si>
  <si>
    <t>Subtotal</t>
  </si>
  <si>
    <t>Decommissioning Rider</t>
  </si>
  <si>
    <t>Environmental Surcharge</t>
  </si>
  <si>
    <t>Total Bill (pre-tax)</t>
  </si>
  <si>
    <t>Color Key</t>
  </si>
  <si>
    <t>Flat Rate</t>
  </si>
  <si>
    <t>Per kWh</t>
  </si>
  <si>
    <t>% of Revenue</t>
  </si>
  <si>
    <t>Month</t>
  </si>
  <si>
    <t>Fuel Adjustment Credit</t>
  </si>
  <si>
    <t>Securitized Surcharge Rider</t>
  </si>
  <si>
    <t>Proposed DSM Rate</t>
  </si>
  <si>
    <t>Meter Read Date</t>
  </si>
  <si>
    <t>Billed kWh</t>
  </si>
  <si>
    <t>0307304280</t>
  </si>
  <si>
    <t>Usage</t>
  </si>
  <si>
    <t>Scenario</t>
  </si>
  <si>
    <t>Low</t>
  </si>
  <si>
    <t>Account</t>
  </si>
  <si>
    <t>(a) 2025 Rates</t>
  </si>
  <si>
    <t>* The above rates do not reflect any proration that may have occurred.</t>
  </si>
  <si>
    <t>Low Energy User Scenario</t>
  </si>
  <si>
    <t>Average Energy User Scenario</t>
  </si>
  <si>
    <t>Average</t>
  </si>
  <si>
    <t>0361868000</t>
  </si>
  <si>
    <t>High</t>
  </si>
  <si>
    <t>0304744091</t>
  </si>
  <si>
    <t>(a) Low Usage</t>
  </si>
  <si>
    <t>(b) Average Usage</t>
  </si>
  <si>
    <t>(b) Replacing DSM Rate in (a) with Proposed DSM Rate</t>
  </si>
  <si>
    <t>(c) High Usage</t>
  </si>
  <si>
    <t>High Energy User Scenario</t>
  </si>
  <si>
    <t>Demand Side Management**</t>
  </si>
  <si>
    <t>** DSM rate changed for services rendered on and after February 28, 2025 in accordance with the Commission's February 28, 2025 Order in Case No. 2025-00114; however, for purposes of the requested analysis the rate for all of 2025 utilizes the "current" DSM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</si>
</sst>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_);[Red]\(0.000000\)"/>
    <numFmt numFmtId="165" formatCode="0.0000000_);[Red]\(0.0000000\)"/>
    <numFmt numFmtId="166" formatCode="yyyy\-mm\-dd"/>
    <numFmt numFmtId="167" formatCode="#,##0.0"/>
    <numFmt numFmtId="168" formatCode="_(* #,##0_);_(* \(#,##0\);_(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Times New Roman"/>
      <family val="1"/>
    </font>
    <font>
      <i/>
      <sz val="10"/>
      <color theme="1"/>
      <name val="Times New Roman"/>
      <family val="1"/>
    </font>
    <font>
      <b/>
      <sz val="10"/>
      <color theme="0"/>
      <name val="Times New Roman"/>
      <family val="1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lightUp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0F4FA"/>
      </patternFill>
    </fill>
    <fill>
      <patternFill patternType="solid">
        <fgColor rgb="FFE7F2E6"/>
      </patternFill>
    </fill>
    <fill>
      <patternFill patternType="solid">
        <fgColor rgb="FFFFFFFF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17" fontId="3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165" fontId="8" fillId="3" borderId="1" xfId="0" applyNumberFormat="1" applyFont="1" applyFill="1" applyBorder="1" applyAlignment="1">
      <alignment wrapText="1"/>
    </xf>
    <xf numFmtId="164" fontId="8" fillId="0" borderId="1" xfId="0" applyNumberFormat="1" applyFont="1" applyBorder="1" applyAlignment="1">
      <alignment wrapText="1"/>
    </xf>
    <xf numFmtId="0" fontId="6" fillId="0" borderId="1" xfId="0" applyFont="1" applyBorder="1"/>
    <xf numFmtId="0" fontId="6" fillId="4" borderId="3" xfId="0" applyFont="1" applyFill="1" applyBorder="1"/>
    <xf numFmtId="0" fontId="6" fillId="5" borderId="3" xfId="0" applyFont="1" applyFill="1" applyBorder="1"/>
    <xf numFmtId="0" fontId="6" fillId="2" borderId="4" xfId="0" applyFont="1" applyFill="1" applyBorder="1"/>
    <xf numFmtId="0" fontId="5" fillId="0" borderId="2" xfId="0" applyFont="1" applyBorder="1"/>
    <xf numFmtId="17" fontId="5" fillId="0" borderId="1" xfId="0" applyNumberFormat="1" applyFont="1" applyBorder="1" applyAlignment="1">
      <alignment horizontal="center"/>
    </xf>
    <xf numFmtId="0" fontId="10" fillId="6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9" fillId="5" borderId="5" xfId="3" applyFont="1" applyFill="1" applyBorder="1" applyAlignment="1">
      <alignment horizontal="center" vertical="center" wrapText="1"/>
    </xf>
    <xf numFmtId="0" fontId="9" fillId="4" borderId="5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44" fontId="3" fillId="0" borderId="0" xfId="1" applyFont="1" applyBorder="1" applyAlignment="1">
      <alignment horizontal="center"/>
    </xf>
    <xf numFmtId="44" fontId="3" fillId="7" borderId="0" xfId="1" applyFont="1" applyFill="1" applyBorder="1" applyAlignment="1">
      <alignment horizontal="center"/>
    </xf>
    <xf numFmtId="0" fontId="3" fillId="7" borderId="0" xfId="0" applyFont="1" applyFill="1" applyAlignment="1">
      <alignment horizontal="right"/>
    </xf>
    <xf numFmtId="2" fontId="3" fillId="0" borderId="0" xfId="0" applyNumberFormat="1" applyFont="1"/>
    <xf numFmtId="2" fontId="3" fillId="0" borderId="0" xfId="0" applyNumberFormat="1" applyFont="1" applyAlignment="1">
      <alignment horizontal="center"/>
    </xf>
    <xf numFmtId="44" fontId="3" fillId="4" borderId="0" xfId="0" applyNumberFormat="1" applyFont="1" applyFill="1" applyAlignment="1">
      <alignment horizontal="center"/>
    </xf>
    <xf numFmtId="165" fontId="8" fillId="0" borderId="1" xfId="0" applyNumberFormat="1" applyFont="1" applyBorder="1" applyAlignment="1">
      <alignment wrapText="1"/>
    </xf>
    <xf numFmtId="44" fontId="3" fillId="0" borderId="0" xfId="0" applyNumberFormat="1" applyFont="1" applyAlignment="1">
      <alignment horizontal="center"/>
    </xf>
    <xf numFmtId="0" fontId="9" fillId="2" borderId="0" xfId="3" applyFont="1" applyFill="1" applyAlignment="1">
      <alignment horizontal="center" vertical="center" wrapText="1"/>
    </xf>
    <xf numFmtId="44" fontId="3" fillId="0" borderId="0" xfId="1" applyFont="1" applyAlignment="1">
      <alignment horizontal="center"/>
    </xf>
    <xf numFmtId="0" fontId="4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44" fontId="4" fillId="0" borderId="0" xfId="1" applyFont="1" applyAlignment="1">
      <alignment horizontal="center" wrapText="1"/>
    </xf>
    <xf numFmtId="2" fontId="3" fillId="0" borderId="0" xfId="0" applyNumberFormat="1" applyFont="1" applyAlignment="1">
      <alignment horizontal="right"/>
    </xf>
    <xf numFmtId="168" fontId="3" fillId="0" borderId="0" xfId="4" applyNumberFormat="1" applyFont="1" applyAlignment="1">
      <alignment horizontal="center"/>
    </xf>
    <xf numFmtId="0" fontId="3" fillId="5" borderId="0" xfId="0" applyFont="1" applyFill="1" applyAlignment="1">
      <alignment horizontal="right"/>
    </xf>
    <xf numFmtId="44" fontId="3" fillId="5" borderId="0" xfId="1" applyFont="1" applyFill="1" applyBorder="1" applyAlignment="1">
      <alignment horizontal="center"/>
    </xf>
    <xf numFmtId="0" fontId="6" fillId="0" borderId="0" xfId="0" applyFont="1"/>
    <xf numFmtId="0" fontId="12" fillId="6" borderId="0" xfId="0" applyFont="1" applyFill="1" applyAlignment="1">
      <alignment horizontal="left"/>
    </xf>
    <xf numFmtId="44" fontId="15" fillId="6" borderId="0" xfId="1" applyFont="1" applyFill="1" applyAlignment="1">
      <alignment horizontal="center"/>
    </xf>
    <xf numFmtId="0" fontId="14" fillId="6" borderId="0" xfId="0" applyFont="1" applyFill="1"/>
    <xf numFmtId="17" fontId="3" fillId="0" borderId="1" xfId="0" applyNumberFormat="1" applyFont="1" applyBorder="1" applyAlignment="1">
      <alignment horizontal="center"/>
    </xf>
    <xf numFmtId="44" fontId="3" fillId="0" borderId="1" xfId="1" applyFont="1" applyBorder="1" applyAlignment="1">
      <alignment horizontal="center"/>
    </xf>
    <xf numFmtId="0" fontId="5" fillId="8" borderId="6" xfId="0" applyFont="1" applyFill="1" applyBorder="1" applyAlignment="1">
      <alignment horizontal="left" vertical="top" wrapText="1"/>
    </xf>
    <xf numFmtId="0" fontId="5" fillId="8" borderId="7" xfId="0" applyFont="1" applyFill="1" applyBorder="1" applyAlignment="1">
      <alignment horizontal="left" vertical="top" wrapText="1"/>
    </xf>
    <xf numFmtId="166" fontId="6" fillId="8" borderId="7" xfId="0" applyNumberFormat="1" applyFont="1" applyFill="1" applyBorder="1" applyAlignment="1">
      <alignment horizontal="left" vertical="top" wrapText="1"/>
    </xf>
    <xf numFmtId="167" fontId="6" fillId="10" borderId="7" xfId="0" applyNumberFormat="1" applyFont="1" applyFill="1" applyBorder="1" applyAlignment="1">
      <alignment horizontal="right" vertical="top" wrapText="1"/>
    </xf>
    <xf numFmtId="166" fontId="6" fillId="9" borderId="7" xfId="0" applyNumberFormat="1" applyFont="1" applyFill="1" applyBorder="1" applyAlignment="1">
      <alignment horizontal="left" vertical="top" wrapText="1"/>
    </xf>
    <xf numFmtId="167" fontId="6" fillId="9" borderId="7" xfId="0" applyNumberFormat="1" applyFont="1" applyFill="1" applyBorder="1" applyAlignment="1">
      <alignment horizontal="right" vertical="top" wrapText="1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6" borderId="0" xfId="0" applyFont="1" applyFill="1" applyAlignment="1">
      <alignment horizontal="right"/>
    </xf>
    <xf numFmtId="0" fontId="3" fillId="6" borderId="0" xfId="0" applyFont="1" applyFill="1" applyAlignment="1">
      <alignment horizontal="center"/>
    </xf>
    <xf numFmtId="0" fontId="11" fillId="6" borderId="0" xfId="0" applyFont="1" applyFill="1"/>
    <xf numFmtId="0" fontId="3" fillId="6" borderId="0" xfId="0" applyFont="1" applyFill="1"/>
    <xf numFmtId="0" fontId="11" fillId="0" borderId="0" xfId="0" applyFont="1"/>
    <xf numFmtId="44" fontId="3" fillId="6" borderId="0" xfId="0" applyNumberFormat="1" applyFont="1" applyFill="1" applyAlignment="1">
      <alignment horizontal="center"/>
    </xf>
    <xf numFmtId="2" fontId="3" fillId="6" borderId="0" xfId="0" applyNumberFormat="1" applyFont="1" applyFill="1"/>
    <xf numFmtId="0" fontId="4" fillId="6" borderId="0" xfId="0" applyFont="1" applyFill="1" applyAlignment="1">
      <alignment horizontal="right"/>
    </xf>
    <xf numFmtId="17" fontId="3" fillId="6" borderId="0" xfId="0" applyNumberFormat="1" applyFont="1" applyFill="1" applyAlignment="1">
      <alignment horizontal="center"/>
    </xf>
    <xf numFmtId="17" fontId="3" fillId="6" borderId="0" xfId="0" applyNumberFormat="1" applyFont="1" applyFill="1"/>
    <xf numFmtId="0" fontId="12" fillId="6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166" fontId="6" fillId="9" borderId="6" xfId="0" applyNumberFormat="1" applyFont="1" applyFill="1" applyBorder="1" applyAlignment="1">
      <alignment horizontal="left" vertical="top" wrapText="1"/>
    </xf>
    <xf numFmtId="167" fontId="6" fillId="9" borderId="6" xfId="0" applyNumberFormat="1" applyFont="1" applyFill="1" applyBorder="1" applyAlignment="1">
      <alignment horizontal="right" vertical="top" wrapText="1"/>
    </xf>
    <xf numFmtId="3" fontId="6" fillId="0" borderId="0" xfId="0" applyNumberFormat="1" applyFont="1"/>
    <xf numFmtId="166" fontId="6" fillId="11" borderId="8" xfId="0" applyNumberFormat="1" applyFont="1" applyFill="1" applyBorder="1" applyAlignment="1">
      <alignment horizontal="left" vertical="top" wrapText="1"/>
    </xf>
    <xf numFmtId="3" fontId="6" fillId="11" borderId="9" xfId="0" applyNumberFormat="1" applyFont="1" applyFill="1" applyBorder="1"/>
    <xf numFmtId="3" fontId="6" fillId="11" borderId="8" xfId="0" applyNumberFormat="1" applyFont="1" applyFill="1" applyBorder="1" applyAlignment="1">
      <alignment horizontal="left" vertical="top" wrapText="1"/>
    </xf>
  </cellXfs>
  <cellStyles count="5">
    <cellStyle name="Comma" xfId="4" builtinId="3"/>
    <cellStyle name="Currency" xfId="1" builtinId="4"/>
    <cellStyle name="Currency 2" xfId="2" xr:uid="{51EA93B4-06DD-45A7-B73B-3D1F538A845B}"/>
    <cellStyle name="Normal" xfId="0" builtinId="0"/>
    <cellStyle name="Normal 2" xfId="3" xr:uid="{E926611F-DDF1-434A-9213-FF6DF92EEA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Low User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'3_6'!$B$2</c:f>
              <c:strCache>
                <c:ptCount val="1"/>
                <c:pt idx="0">
                  <c:v> (a) 2025 Rates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'3_6'!$A$3:$A$14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'3_6'!$B$3:$B$14</c:f>
              <c:numCache>
                <c:formatCode>_("$"* #,##0.00_);_("$"* \(#,##0.00\);_("$"* "-"??_);_(@_)</c:formatCode>
                <c:ptCount val="12"/>
                <c:pt idx="0">
                  <c:v>92.645319674781007</c:v>
                </c:pt>
                <c:pt idx="1">
                  <c:v>93.000471106037992</c:v>
                </c:pt>
                <c:pt idx="2">
                  <c:v>87.71896716739198</c:v>
                </c:pt>
                <c:pt idx="3">
                  <c:v>86.150466099650004</c:v>
                </c:pt>
                <c:pt idx="4">
                  <c:v>81.453996036389995</c:v>
                </c:pt>
                <c:pt idx="5">
                  <c:v>123.69709124549999</c:v>
                </c:pt>
                <c:pt idx="6">
                  <c:v>256.49135651653501</c:v>
                </c:pt>
                <c:pt idx="7">
                  <c:v>235.70697363187205</c:v>
                </c:pt>
                <c:pt idx="8">
                  <c:v>108.77345812175</c:v>
                </c:pt>
                <c:pt idx="9">
                  <c:v>91.478772240799998</c:v>
                </c:pt>
                <c:pt idx="10">
                  <c:v>106.92088838437502</c:v>
                </c:pt>
                <c:pt idx="11">
                  <c:v>114.662825842592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E-44A3-A17A-7B5D7F6B2D82}"/>
            </c:ext>
          </c:extLst>
        </c:ser>
        <c:ser>
          <c:idx val="1"/>
          <c:order val="1"/>
          <c:tx>
            <c:strRef>
              <c:f>'3_6'!$C$2</c:f>
              <c:strCache>
                <c:ptCount val="1"/>
                <c:pt idx="0">
                  <c:v> (b) Replacing DSM Rate in (a) with Proposed DSM Rate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'3_6'!$A$3:$A$14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'3_6'!$C$3:$C$14</c:f>
              <c:numCache>
                <c:formatCode>_("$"* #,##0.00_);_("$"* \(#,##0.00\);_("$"* "-"??_);_(@_)</c:formatCode>
                <c:ptCount val="12"/>
                <c:pt idx="0">
                  <c:v>92.686795316889004</c:v>
                </c:pt>
                <c:pt idx="1">
                  <c:v>93.039782456702</c:v>
                </c:pt>
                <c:pt idx="2">
                  <c:v>87.754720420127981</c:v>
                </c:pt>
                <c:pt idx="3">
                  <c:v>86.187977681850001</c:v>
                </c:pt>
                <c:pt idx="4">
                  <c:v>81.486281442109984</c:v>
                </c:pt>
                <c:pt idx="5">
                  <c:v>123.75350957949999</c:v>
                </c:pt>
                <c:pt idx="6">
                  <c:v>256.61851791571502</c:v>
                </c:pt>
                <c:pt idx="7">
                  <c:v>235.82036920204803</c:v>
                </c:pt>
                <c:pt idx="8">
                  <c:v>108.81995874075</c:v>
                </c:pt>
                <c:pt idx="9">
                  <c:v>91.521223591199998</c:v>
                </c:pt>
                <c:pt idx="10">
                  <c:v>106.96537189687501</c:v>
                </c:pt>
                <c:pt idx="11">
                  <c:v>114.71325728540801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E-44A3-A17A-7B5D7F6B2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9047903"/>
        <c:axId val="1269052223"/>
      </c:lineChart>
      <c:dateAx>
        <c:axId val="1269047903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052223"/>
        <c:crosses val="autoZero"/>
        <c:auto val="1"/>
        <c:lblOffset val="100"/>
        <c:baseTimeUnit val="months"/>
      </c:dateAx>
      <c:valAx>
        <c:axId val="1269052223"/>
        <c:scaling>
          <c:orientation val="minMax"/>
          <c:max val="300"/>
          <c:min val="0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0479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user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'3_6'!$B$21</c:f>
              <c:strCache>
                <c:ptCount val="1"/>
                <c:pt idx="0">
                  <c:v> (a) 2025 Rates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'3_6'!$A$22:$A$33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'3_6'!$B$22:$B$33</c:f>
              <c:numCache>
                <c:formatCode>_("$"* #,##0.00_);_("$"* \(#,##0.00\);_("$"* "-"??_);_(@_)</c:formatCode>
                <c:ptCount val="12"/>
                <c:pt idx="0">
                  <c:v>152.31707485884598</c:v>
                </c:pt>
                <c:pt idx="1">
                  <c:v>143.248957595874</c:v>
                </c:pt>
                <c:pt idx="2">
                  <c:v>135.68433628888798</c:v>
                </c:pt>
                <c:pt idx="3">
                  <c:v>129.771389279836</c:v>
                </c:pt>
                <c:pt idx="4">
                  <c:v>144.41927787340197</c:v>
                </c:pt>
                <c:pt idx="5">
                  <c:v>192.80831810031003</c:v>
                </c:pt>
                <c:pt idx="6">
                  <c:v>363.29513922756001</c:v>
                </c:pt>
                <c:pt idx="7">
                  <c:v>298.95911126633399</c:v>
                </c:pt>
                <c:pt idx="8">
                  <c:v>227.876013082935</c:v>
                </c:pt>
                <c:pt idx="9">
                  <c:v>167.08028925743997</c:v>
                </c:pt>
                <c:pt idx="10">
                  <c:v>162.23749075124999</c:v>
                </c:pt>
                <c:pt idx="11">
                  <c:v>172.34576582746396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7-42FF-A509-FABC037EFE08}"/>
            </c:ext>
          </c:extLst>
        </c:ser>
        <c:ser>
          <c:idx val="1"/>
          <c:order val="1"/>
          <c:tx>
            <c:strRef>
              <c:f>'3_6'!$C$21</c:f>
              <c:strCache>
                <c:ptCount val="1"/>
                <c:pt idx="0">
                  <c:v> (b) Replacing DSM Rate in (a) with Proposed DSM Rate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'3_6'!$A$22:$A$33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'3_6'!$C$22:$C$33</c:f>
              <c:numCache>
                <c:formatCode>_("$"* #,##0.00_);_("$"* \(#,##0.00\);_("$"* "-"??_);_(@_)</c:formatCode>
                <c:ptCount val="12"/>
                <c:pt idx="0">
                  <c:v>152.39331332237398</c:v>
                </c:pt>
                <c:pt idx="1">
                  <c:v>143.31585865714601</c:v>
                </c:pt>
                <c:pt idx="2">
                  <c:v>135.74567161039198</c:v>
                </c:pt>
                <c:pt idx="3">
                  <c:v>129.83409285092398</c:v>
                </c:pt>
                <c:pt idx="4">
                  <c:v>144.485266092898</c:v>
                </c:pt>
                <c:pt idx="5">
                  <c:v>192.90293970619001</c:v>
                </c:pt>
                <c:pt idx="6">
                  <c:v>363.48040973843996</c:v>
                </c:pt>
                <c:pt idx="7">
                  <c:v>299.10617114640598</c:v>
                </c:pt>
                <c:pt idx="8">
                  <c:v>227.98685364931501</c:v>
                </c:pt>
                <c:pt idx="9">
                  <c:v>167.16931100015998</c:v>
                </c:pt>
                <c:pt idx="10">
                  <c:v>162.31120628625001</c:v>
                </c:pt>
                <c:pt idx="11">
                  <c:v>172.42788729853592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7-42FF-A509-FABC037EF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8106655"/>
        <c:axId val="1828120095"/>
      </c:lineChart>
      <c:dateAx>
        <c:axId val="182810665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20095"/>
        <c:crosses val="autoZero"/>
        <c:auto val="1"/>
        <c:lblOffset val="100"/>
        <c:baseTimeUnit val="months"/>
      </c:dateAx>
      <c:valAx>
        <c:axId val="1828120095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106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High user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'3_6'!$B$40</c:f>
              <c:strCache>
                <c:ptCount val="1"/>
                <c:pt idx="0">
                  <c:v> (a) 2025 Rates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'3_6'!$A$41:$A$52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'3_6'!$B$41:$B$52</c:f>
              <c:numCache>
                <c:formatCode>_("$"* #,##0.00_);_("$"* \(#,##0.00\);_("$"* "-"??_);_(@_)</c:formatCode>
                <c:ptCount val="12"/>
                <c:pt idx="0">
                  <c:v>864.94872585015094</c:v>
                </c:pt>
                <c:pt idx="1">
                  <c:v>643.41019306117812</c:v>
                </c:pt>
                <c:pt idx="2">
                  <c:v>485.45589846702592</c:v>
                </c:pt>
                <c:pt idx="3">
                  <c:v>428.41745895233191</c:v>
                </c:pt>
                <c:pt idx="4">
                  <c:v>525.74173236296997</c:v>
                </c:pt>
                <c:pt idx="5">
                  <c:v>603.39315949934985</c:v>
                </c:pt>
                <c:pt idx="6">
                  <c:v>948.29921620823984</c:v>
                </c:pt>
                <c:pt idx="7">
                  <c:v>762.49106726424588</c:v>
                </c:pt>
                <c:pt idx="8">
                  <c:v>566.08970726311998</c:v>
                </c:pt>
                <c:pt idx="9">
                  <c:v>363.86257723216005</c:v>
                </c:pt>
                <c:pt idx="10">
                  <c:v>591.78293347837484</c:v>
                </c:pt>
                <c:pt idx="11">
                  <c:v>945.48323562469977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5-401F-B80C-111540C38FC5}"/>
            </c:ext>
          </c:extLst>
        </c:ser>
        <c:ser>
          <c:idx val="1"/>
          <c:order val="1"/>
          <c:tx>
            <c:strRef>
              <c:f>'3_6'!$C$40</c:f>
              <c:strCache>
                <c:ptCount val="1"/>
                <c:pt idx="0">
                  <c:v> (b) Replacing DSM Rate in (a) with Proposed DSM Rate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'3_6'!$A$41:$A$52</c:f>
              <c:numCache>
                <c:formatCode>mmm\-yy</c:formatCode>
                <c:ptCount val="12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</c:numCache>
            </c:numRef>
          </c:cat>
          <c:val>
            <c:numRef>
              <c:f>'3_6'!$C$41:$C$52</c:f>
              <c:numCache>
                <c:formatCode>_("$"* #,##0.00_);_("$"* \(#,##0.00\);_("$"* "-"??_);_(@_)</c:formatCode>
                <c:ptCount val="12"/>
                <c:pt idx="0">
                  <c:v>865.44012030741885</c:v>
                </c:pt>
                <c:pt idx="1">
                  <c:v>643.75171540376198</c:v>
                </c:pt>
                <c:pt idx="2">
                  <c:v>485.70378254903397</c:v>
                </c:pt>
                <c:pt idx="3">
                  <c:v>428.65263682978798</c:v>
                </c:pt>
                <c:pt idx="4">
                  <c:v>526.01182734252995</c:v>
                </c:pt>
                <c:pt idx="5">
                  <c:v>603.7147440031498</c:v>
                </c:pt>
                <c:pt idx="6">
                  <c:v>948.80277195575991</c:v>
                </c:pt>
                <c:pt idx="7">
                  <c:v>762.8848300068139</c:v>
                </c:pt>
                <c:pt idx="8">
                  <c:v>566.38325298888003</c:v>
                </c:pt>
                <c:pt idx="9">
                  <c:v>364.07281649424004</c:v>
                </c:pt>
                <c:pt idx="10">
                  <c:v>592.08364202287498</c:v>
                </c:pt>
                <c:pt idx="11">
                  <c:v>945.99010570029986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5-401F-B80C-111540C38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561103"/>
        <c:axId val="837553903"/>
      </c:lineChart>
      <c:dateAx>
        <c:axId val="83756110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553903"/>
        <c:crosses val="autoZero"/>
        <c:auto val="1"/>
        <c:lblOffset val="100"/>
        <c:baseTimeUnit val="months"/>
      </c:dateAx>
      <c:valAx>
        <c:axId val="837553903"/>
        <c:scaling>
          <c:orientation val="minMax"/>
          <c:min val="0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7561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476248</xdr:colOff>
      <xdr:row>1</xdr:row>
      <xdr:rowOff>90486</xdr:rowOff>
    </xdr:from>
    <xdr:to>
      <xdr:col>17</xdr:col>
      <xdr:colOff>504825</xdr:colOff>
      <xdr:row>16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FE8BB6-99BC-E7FB-A722-635A70F1D6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423862</xdr:colOff>
      <xdr:row>20</xdr:row>
      <xdr:rowOff>80961</xdr:rowOff>
    </xdr:from>
    <xdr:to>
      <xdr:col>17</xdr:col>
      <xdr:colOff>419100</xdr:colOff>
      <xdr:row>35</xdr:row>
      <xdr:rowOff>76199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CCE2695-BF32-46C0-BD5A-F63B0A2ED0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400050</xdr:colOff>
      <xdr:row>39</xdr:row>
      <xdr:rowOff>71437</xdr:rowOff>
    </xdr:from>
    <xdr:to>
      <xdr:col>17</xdr:col>
      <xdr:colOff>438150</xdr:colOff>
      <xdr:row>54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BEFD0-ACC9-C632-92CC-7D24D361E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DD9F1-9CCF-41D4-8893-5B278C6863E5}">
  <dimension ref="A1:R52"/>
  <sheetViews>
    <sheetView showGridLines="0" tabSelected="1" workbookViewId="0">
      <selection activeCell="X32" sqref="X32"/>
    </sheetView>
  </sheetViews>
  <sheetFormatPr defaultRowHeight="15" x14ac:dyDescent="0.25"/>
  <cols>
    <col min="1" max="1" width="9.140625" style="5"/>
    <col min="2" max="2" width="13" style="34" customWidth="1"/>
    <col min="3" max="3" width="16.28515625" style="34" customWidth="1"/>
  </cols>
  <sheetData>
    <row r="1" spans="1:18" x14ac:dyDescent="0.25">
      <c r="A1" s="43" t="s">
        <v>42</v>
      </c>
      <c r="B1" s="44"/>
      <c r="C1" s="44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s="36" customFormat="1" ht="47.25" customHeight="1" x14ac:dyDescent="0.25">
      <c r="A2" s="35" t="s">
        <v>29</v>
      </c>
      <c r="B2" s="37" t="s">
        <v>40</v>
      </c>
      <c r="C2" s="37" t="s">
        <v>50</v>
      </c>
    </row>
    <row r="3" spans="1:18" x14ac:dyDescent="0.25">
      <c r="A3" s="46">
        <v>45658</v>
      </c>
      <c r="B3" s="47">
        <v>92.645319674781007</v>
      </c>
      <c r="C3" s="47">
        <v>92.686795316889004</v>
      </c>
    </row>
    <row r="4" spans="1:18" x14ac:dyDescent="0.25">
      <c r="A4" s="46">
        <v>45689</v>
      </c>
      <c r="B4" s="47">
        <v>93.000471106037992</v>
      </c>
      <c r="C4" s="47">
        <v>93.039782456702</v>
      </c>
    </row>
    <row r="5" spans="1:18" x14ac:dyDescent="0.25">
      <c r="A5" s="46">
        <v>45717</v>
      </c>
      <c r="B5" s="47">
        <v>87.71896716739198</v>
      </c>
      <c r="C5" s="47">
        <v>87.754720420127981</v>
      </c>
    </row>
    <row r="6" spans="1:18" x14ac:dyDescent="0.25">
      <c r="A6" s="46">
        <v>45748</v>
      </c>
      <c r="B6" s="47">
        <v>86.150466099650004</v>
      </c>
      <c r="C6" s="47">
        <v>86.187977681850001</v>
      </c>
    </row>
    <row r="7" spans="1:18" x14ac:dyDescent="0.25">
      <c r="A7" s="46">
        <v>45778</v>
      </c>
      <c r="B7" s="47">
        <v>81.453996036389995</v>
      </c>
      <c r="C7" s="47">
        <v>81.486281442109984</v>
      </c>
    </row>
    <row r="8" spans="1:18" x14ac:dyDescent="0.25">
      <c r="A8" s="46">
        <v>45809</v>
      </c>
      <c r="B8" s="47">
        <v>123.69709124549999</v>
      </c>
      <c r="C8" s="47">
        <v>123.75350957949999</v>
      </c>
    </row>
    <row r="9" spans="1:18" x14ac:dyDescent="0.25">
      <c r="A9" s="46">
        <v>45839</v>
      </c>
      <c r="B9" s="47">
        <v>256.49135651653501</v>
      </c>
      <c r="C9" s="47">
        <v>256.61851791571502</v>
      </c>
    </row>
    <row r="10" spans="1:18" x14ac:dyDescent="0.25">
      <c r="A10" s="46">
        <v>45870</v>
      </c>
      <c r="B10" s="47">
        <v>235.70697363187205</v>
      </c>
      <c r="C10" s="47">
        <v>235.82036920204803</v>
      </c>
    </row>
    <row r="11" spans="1:18" x14ac:dyDescent="0.25">
      <c r="A11" s="46">
        <v>45901</v>
      </c>
      <c r="B11" s="47">
        <v>108.77345812175</v>
      </c>
      <c r="C11" s="47">
        <v>108.81995874075</v>
      </c>
    </row>
    <row r="12" spans="1:18" x14ac:dyDescent="0.25">
      <c r="A12" s="46">
        <v>45931</v>
      </c>
      <c r="B12" s="47">
        <v>91.478772240799998</v>
      </c>
      <c r="C12" s="47">
        <v>91.521223591199998</v>
      </c>
    </row>
    <row r="13" spans="1:18" x14ac:dyDescent="0.25">
      <c r="A13" s="46">
        <v>45962</v>
      </c>
      <c r="B13" s="47">
        <v>106.92088838437502</v>
      </c>
      <c r="C13" s="47">
        <v>106.96537189687501</v>
      </c>
    </row>
    <row r="14" spans="1:18" x14ac:dyDescent="0.25">
      <c r="A14" s="46">
        <v>45992</v>
      </c>
      <c r="B14" s="47">
        <v>114.662825842592</v>
      </c>
      <c r="C14" s="47">
        <v>114.71325728540801</v>
      </c>
    </row>
    <row r="20" spans="1:18" x14ac:dyDescent="0.25">
      <c r="A20" s="43" t="s">
        <v>43</v>
      </c>
      <c r="B20" s="44"/>
      <c r="C20" s="44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  <row r="21" spans="1:18" ht="51.75" x14ac:dyDescent="0.25">
      <c r="A21" s="35" t="s">
        <v>29</v>
      </c>
      <c r="B21" s="37" t="s">
        <v>40</v>
      </c>
      <c r="C21" s="37" t="s">
        <v>50</v>
      </c>
    </row>
    <row r="22" spans="1:18" x14ac:dyDescent="0.25">
      <c r="A22" s="46">
        <v>45658</v>
      </c>
      <c r="B22" s="47">
        <v>152.31707485884598</v>
      </c>
      <c r="C22" s="47">
        <v>152.39331332237398</v>
      </c>
    </row>
    <row r="23" spans="1:18" x14ac:dyDescent="0.25">
      <c r="A23" s="46">
        <v>45689</v>
      </c>
      <c r="B23" s="47">
        <v>143.248957595874</v>
      </c>
      <c r="C23" s="47">
        <v>143.31585865714601</v>
      </c>
    </row>
    <row r="24" spans="1:18" x14ac:dyDescent="0.25">
      <c r="A24" s="46">
        <v>45717</v>
      </c>
      <c r="B24" s="47">
        <v>135.68433628888798</v>
      </c>
      <c r="C24" s="47">
        <v>135.74567161039198</v>
      </c>
    </row>
    <row r="25" spans="1:18" x14ac:dyDescent="0.25">
      <c r="A25" s="46">
        <v>45748</v>
      </c>
      <c r="B25" s="47">
        <v>129.771389279836</v>
      </c>
      <c r="C25" s="47">
        <v>129.83409285092398</v>
      </c>
    </row>
    <row r="26" spans="1:18" x14ac:dyDescent="0.25">
      <c r="A26" s="46">
        <v>45778</v>
      </c>
      <c r="B26" s="47">
        <v>144.41927787340197</v>
      </c>
      <c r="C26" s="47">
        <v>144.485266092898</v>
      </c>
    </row>
    <row r="27" spans="1:18" x14ac:dyDescent="0.25">
      <c r="A27" s="46">
        <v>45809</v>
      </c>
      <c r="B27" s="47">
        <v>192.80831810031003</v>
      </c>
      <c r="C27" s="47">
        <v>192.90293970619001</v>
      </c>
    </row>
    <row r="28" spans="1:18" x14ac:dyDescent="0.25">
      <c r="A28" s="46">
        <v>45839</v>
      </c>
      <c r="B28" s="47">
        <v>363.29513922756001</v>
      </c>
      <c r="C28" s="47">
        <v>363.48040973843996</v>
      </c>
    </row>
    <row r="29" spans="1:18" x14ac:dyDescent="0.25">
      <c r="A29" s="46">
        <v>45870</v>
      </c>
      <c r="B29" s="47">
        <v>298.95911126633399</v>
      </c>
      <c r="C29" s="47">
        <v>299.10617114640598</v>
      </c>
    </row>
    <row r="30" spans="1:18" x14ac:dyDescent="0.25">
      <c r="A30" s="46">
        <v>45901</v>
      </c>
      <c r="B30" s="47">
        <v>227.876013082935</v>
      </c>
      <c r="C30" s="47">
        <v>227.98685364931501</v>
      </c>
    </row>
    <row r="31" spans="1:18" x14ac:dyDescent="0.25">
      <c r="A31" s="46">
        <v>45931</v>
      </c>
      <c r="B31" s="47">
        <v>167.08028925743997</v>
      </c>
      <c r="C31" s="47">
        <v>167.16931100015998</v>
      </c>
    </row>
    <row r="32" spans="1:18" x14ac:dyDescent="0.25">
      <c r="A32" s="46">
        <v>45962</v>
      </c>
      <c r="B32" s="47">
        <v>162.23749075124999</v>
      </c>
      <c r="C32" s="47">
        <v>162.31120628625001</v>
      </c>
    </row>
    <row r="33" spans="1:18" x14ac:dyDescent="0.25">
      <c r="A33" s="46">
        <v>45992</v>
      </c>
      <c r="B33" s="47">
        <v>172.34576582746396</v>
      </c>
      <c r="C33" s="47">
        <v>172.42788729853592</v>
      </c>
    </row>
    <row r="39" spans="1:18" x14ac:dyDescent="0.25">
      <c r="A39" s="43" t="s">
        <v>52</v>
      </c>
      <c r="B39" s="44"/>
      <c r="C39" s="44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1:18" ht="51.75" x14ac:dyDescent="0.25">
      <c r="A40" s="35" t="s">
        <v>29</v>
      </c>
      <c r="B40" s="37" t="s">
        <v>40</v>
      </c>
      <c r="C40" s="37" t="s">
        <v>50</v>
      </c>
    </row>
    <row r="41" spans="1:18" x14ac:dyDescent="0.25">
      <c r="A41" s="46">
        <v>45658</v>
      </c>
      <c r="B41" s="47">
        <v>864.94872585015094</v>
      </c>
      <c r="C41" s="47">
        <v>865.44012030741885</v>
      </c>
    </row>
    <row r="42" spans="1:18" x14ac:dyDescent="0.25">
      <c r="A42" s="46">
        <v>45689</v>
      </c>
      <c r="B42" s="47">
        <v>643.41019306117812</v>
      </c>
      <c r="C42" s="47">
        <v>643.75171540376198</v>
      </c>
    </row>
    <row r="43" spans="1:18" x14ac:dyDescent="0.25">
      <c r="A43" s="46">
        <v>45717</v>
      </c>
      <c r="B43" s="47">
        <v>485.45589846702592</v>
      </c>
      <c r="C43" s="47">
        <v>485.70378254903397</v>
      </c>
    </row>
    <row r="44" spans="1:18" x14ac:dyDescent="0.25">
      <c r="A44" s="46">
        <v>45748</v>
      </c>
      <c r="B44" s="47">
        <v>428.41745895233191</v>
      </c>
      <c r="C44" s="47">
        <v>428.65263682978798</v>
      </c>
    </row>
    <row r="45" spans="1:18" x14ac:dyDescent="0.25">
      <c r="A45" s="46">
        <v>45778</v>
      </c>
      <c r="B45" s="47">
        <v>525.74173236296997</v>
      </c>
      <c r="C45" s="47">
        <v>526.01182734252995</v>
      </c>
    </row>
    <row r="46" spans="1:18" x14ac:dyDescent="0.25">
      <c r="A46" s="46">
        <v>45809</v>
      </c>
      <c r="B46" s="47">
        <v>603.39315949934985</v>
      </c>
      <c r="C46" s="47">
        <v>603.7147440031498</v>
      </c>
    </row>
    <row r="47" spans="1:18" x14ac:dyDescent="0.25">
      <c r="A47" s="46">
        <v>45839</v>
      </c>
      <c r="B47" s="47">
        <v>948.29921620823984</v>
      </c>
      <c r="C47" s="47">
        <v>948.80277195575991</v>
      </c>
    </row>
    <row r="48" spans="1:18" x14ac:dyDescent="0.25">
      <c r="A48" s="46">
        <v>45870</v>
      </c>
      <c r="B48" s="47">
        <v>762.49106726424588</v>
      </c>
      <c r="C48" s="47">
        <v>762.8848300068139</v>
      </c>
    </row>
    <row r="49" spans="1:3" x14ac:dyDescent="0.25">
      <c r="A49" s="46">
        <v>45901</v>
      </c>
      <c r="B49" s="47">
        <v>566.08970726311998</v>
      </c>
      <c r="C49" s="47">
        <v>566.38325298888003</v>
      </c>
    </row>
    <row r="50" spans="1:3" x14ac:dyDescent="0.25">
      <c r="A50" s="46">
        <v>45931</v>
      </c>
      <c r="B50" s="47">
        <v>363.86257723216005</v>
      </c>
      <c r="C50" s="47">
        <v>364.07281649424004</v>
      </c>
    </row>
    <row r="51" spans="1:3" x14ac:dyDescent="0.25">
      <c r="A51" s="46">
        <v>45962</v>
      </c>
      <c r="B51" s="47">
        <v>591.78293347837484</v>
      </c>
      <c r="C51" s="47">
        <v>592.08364202287498</v>
      </c>
    </row>
    <row r="52" spans="1:3" x14ac:dyDescent="0.25">
      <c r="A52" s="46">
        <v>45992</v>
      </c>
      <c r="B52" s="47">
        <v>945.48323562469977</v>
      </c>
      <c r="C52" s="47">
        <v>945.99010570029986</v>
      </c>
    </row>
  </sheetData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AB3B2-A06D-47BF-86D3-0B5BDFC6908B}">
  <dimension ref="A2:AB58"/>
  <sheetViews>
    <sheetView showGridLines="0" zoomScaleNormal="100" workbookViewId="0">
      <pane xSplit="2" ySplit="3" topLeftCell="C5" activePane="bottomRight" state="frozen"/>
      <selection pane="topRight" activeCell="C1" sqref="C1"/>
      <selection pane="bottomLeft" activeCell="A4" sqref="A4"/>
      <selection pane="bottomRight" activeCell="C56" sqref="C56:N56"/>
    </sheetView>
  </sheetViews>
  <sheetFormatPr defaultRowHeight="12.75" x14ac:dyDescent="0.2"/>
  <cols>
    <col min="1" max="1" width="10.7109375" style="1" customWidth="1"/>
    <col min="2" max="2" width="27.28515625" style="23" customWidth="1"/>
    <col min="3" max="14" width="9.140625" style="3" customWidth="1"/>
    <col min="15" max="15" width="4.28515625" style="3" customWidth="1"/>
    <col min="16" max="16" width="9.140625" style="3"/>
    <col min="17" max="27" width="9.140625" style="3" customWidth="1"/>
    <col min="28" max="28" width="2.85546875" style="1" customWidth="1"/>
    <col min="29" max="16384" width="9.140625" style="1"/>
  </cols>
  <sheetData>
    <row r="2" spans="1:28" x14ac:dyDescent="0.2">
      <c r="B2" s="24"/>
      <c r="C2" s="5">
        <v>2025</v>
      </c>
      <c r="D2" s="5">
        <v>2025</v>
      </c>
      <c r="E2" s="5">
        <v>2025</v>
      </c>
      <c r="F2" s="5">
        <v>2025</v>
      </c>
      <c r="G2" s="5">
        <v>2025</v>
      </c>
      <c r="H2" s="5">
        <v>2025</v>
      </c>
      <c r="I2" s="5">
        <v>2025</v>
      </c>
      <c r="J2" s="5">
        <v>2025</v>
      </c>
      <c r="K2" s="5">
        <v>2025</v>
      </c>
      <c r="L2" s="5">
        <v>2025</v>
      </c>
      <c r="M2" s="5">
        <v>2025</v>
      </c>
      <c r="N2" s="5">
        <v>2025</v>
      </c>
      <c r="O2" s="5"/>
      <c r="P2" s="5">
        <v>2025</v>
      </c>
      <c r="Q2" s="5">
        <v>2025</v>
      </c>
      <c r="R2" s="5">
        <v>2025</v>
      </c>
      <c r="S2" s="5">
        <v>2025</v>
      </c>
      <c r="T2" s="5">
        <v>2025</v>
      </c>
      <c r="U2" s="5">
        <v>2025</v>
      </c>
      <c r="V2" s="5">
        <v>2025</v>
      </c>
      <c r="W2" s="5">
        <v>2025</v>
      </c>
      <c r="X2" s="5">
        <v>2025</v>
      </c>
      <c r="Y2" s="5">
        <v>2025</v>
      </c>
      <c r="Z2" s="5">
        <v>2025</v>
      </c>
      <c r="AA2" s="5">
        <v>2025</v>
      </c>
    </row>
    <row r="3" spans="1:28" x14ac:dyDescent="0.2">
      <c r="B3" s="24"/>
      <c r="C3" s="6" t="s">
        <v>3</v>
      </c>
      <c r="D3" s="5" t="s">
        <v>4</v>
      </c>
      <c r="E3" s="6" t="s">
        <v>5</v>
      </c>
      <c r="F3" s="5" t="s">
        <v>6</v>
      </c>
      <c r="G3" s="6" t="s">
        <v>7</v>
      </c>
      <c r="H3" s="5" t="s">
        <v>8</v>
      </c>
      <c r="I3" s="6" t="s">
        <v>9</v>
      </c>
      <c r="J3" s="5" t="s">
        <v>10</v>
      </c>
      <c r="K3" s="6" t="s">
        <v>11</v>
      </c>
      <c r="L3" s="5" t="s">
        <v>12</v>
      </c>
      <c r="M3" s="6" t="s">
        <v>1</v>
      </c>
      <c r="N3" s="5" t="s">
        <v>2</v>
      </c>
      <c r="O3" s="5"/>
      <c r="P3" s="6" t="s">
        <v>3</v>
      </c>
      <c r="Q3" s="5" t="s">
        <v>4</v>
      </c>
      <c r="R3" s="6" t="s">
        <v>5</v>
      </c>
      <c r="S3" s="5" t="s">
        <v>6</v>
      </c>
      <c r="T3" s="6" t="s">
        <v>7</v>
      </c>
      <c r="U3" s="5" t="s">
        <v>8</v>
      </c>
      <c r="V3" s="6" t="s">
        <v>9</v>
      </c>
      <c r="W3" s="5" t="s">
        <v>10</v>
      </c>
      <c r="X3" s="6" t="s">
        <v>11</v>
      </c>
      <c r="Y3" s="5" t="s">
        <v>12</v>
      </c>
      <c r="Z3" s="6" t="s">
        <v>1</v>
      </c>
      <c r="AA3" s="5" t="s">
        <v>2</v>
      </c>
      <c r="AB3" s="2"/>
    </row>
    <row r="4" spans="1:28" hidden="1" x14ac:dyDescent="0.2">
      <c r="B4" s="24"/>
      <c r="C4" s="4" t="str">
        <f>C2&amp;C3</f>
        <v>2025January</v>
      </c>
      <c r="D4" s="4" t="str">
        <f t="shared" ref="D4:N4" si="0">D2&amp;D3</f>
        <v>2025February</v>
      </c>
      <c r="E4" s="4" t="str">
        <f t="shared" si="0"/>
        <v>2025March</v>
      </c>
      <c r="F4" s="4" t="str">
        <f t="shared" si="0"/>
        <v>2025April</v>
      </c>
      <c r="G4" s="4" t="str">
        <f t="shared" si="0"/>
        <v>2025May</v>
      </c>
      <c r="H4" s="4" t="str">
        <f t="shared" si="0"/>
        <v>2025June</v>
      </c>
      <c r="I4" s="4" t="str">
        <f t="shared" si="0"/>
        <v>2025July</v>
      </c>
      <c r="J4" s="4" t="str">
        <f t="shared" si="0"/>
        <v>2025August</v>
      </c>
      <c r="K4" s="4" t="str">
        <f t="shared" si="0"/>
        <v>2025September</v>
      </c>
      <c r="L4" s="4" t="str">
        <f t="shared" si="0"/>
        <v>2025October</v>
      </c>
      <c r="M4" s="4" t="str">
        <f t="shared" si="0"/>
        <v>2025November</v>
      </c>
      <c r="N4" s="4" t="str">
        <f t="shared" si="0"/>
        <v>2025December</v>
      </c>
      <c r="O4" s="4"/>
      <c r="P4" s="4" t="str">
        <f>P2&amp;P3</f>
        <v>2025January</v>
      </c>
      <c r="Q4" s="4" t="str">
        <f t="shared" ref="Q4:AA4" si="1">Q2&amp;Q3</f>
        <v>2025February</v>
      </c>
      <c r="R4" s="4" t="str">
        <f t="shared" si="1"/>
        <v>2025March</v>
      </c>
      <c r="S4" s="4" t="str">
        <f t="shared" si="1"/>
        <v>2025April</v>
      </c>
      <c r="T4" s="4" t="str">
        <f t="shared" si="1"/>
        <v>2025May</v>
      </c>
      <c r="U4" s="4" t="str">
        <f t="shared" si="1"/>
        <v>2025June</v>
      </c>
      <c r="V4" s="4" t="str">
        <f t="shared" si="1"/>
        <v>2025July</v>
      </c>
      <c r="W4" s="4" t="str">
        <f t="shared" si="1"/>
        <v>2025August</v>
      </c>
      <c r="X4" s="4" t="str">
        <f t="shared" si="1"/>
        <v>2025September</v>
      </c>
      <c r="Y4" s="4" t="str">
        <f t="shared" si="1"/>
        <v>2025October</v>
      </c>
      <c r="Z4" s="4" t="str">
        <f t="shared" si="1"/>
        <v>2025November</v>
      </c>
      <c r="AA4" s="4" t="str">
        <f t="shared" si="1"/>
        <v>2025December</v>
      </c>
      <c r="AB4" s="2"/>
    </row>
    <row r="5" spans="1:28" x14ac:dyDescent="0.2">
      <c r="A5" s="59"/>
      <c r="B5" s="63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5"/>
    </row>
    <row r="6" spans="1:28" s="28" customFormat="1" ht="15" customHeight="1" x14ac:dyDescent="0.2">
      <c r="A6" s="66" t="s">
        <v>48</v>
      </c>
      <c r="B6" s="38" t="s">
        <v>36</v>
      </c>
      <c r="C6" s="39">
        <v>519</v>
      </c>
      <c r="D6" s="39">
        <v>493</v>
      </c>
      <c r="E6" s="39">
        <v>464</v>
      </c>
      <c r="F6" s="39">
        <v>475</v>
      </c>
      <c r="G6" s="39">
        <v>410</v>
      </c>
      <c r="H6" s="39">
        <v>700</v>
      </c>
      <c r="I6" s="39">
        <v>1499</v>
      </c>
      <c r="J6" s="39">
        <v>1344</v>
      </c>
      <c r="K6" s="39">
        <v>550</v>
      </c>
      <c r="L6" s="39">
        <v>505</v>
      </c>
      <c r="M6" s="39">
        <v>525</v>
      </c>
      <c r="N6" s="39">
        <v>592</v>
      </c>
      <c r="O6" s="29"/>
      <c r="P6" s="39">
        <f>C6</f>
        <v>519</v>
      </c>
      <c r="Q6" s="39">
        <f t="shared" ref="Q6:AA6" si="2">D6</f>
        <v>493</v>
      </c>
      <c r="R6" s="39">
        <f t="shared" si="2"/>
        <v>464</v>
      </c>
      <c r="S6" s="39">
        <f t="shared" si="2"/>
        <v>475</v>
      </c>
      <c r="T6" s="39">
        <f t="shared" si="2"/>
        <v>410</v>
      </c>
      <c r="U6" s="39">
        <f t="shared" si="2"/>
        <v>700</v>
      </c>
      <c r="V6" s="39">
        <f t="shared" si="2"/>
        <v>1499</v>
      </c>
      <c r="W6" s="39">
        <f t="shared" si="2"/>
        <v>1344</v>
      </c>
      <c r="X6" s="39">
        <f t="shared" si="2"/>
        <v>550</v>
      </c>
      <c r="Y6" s="39">
        <f t="shared" si="2"/>
        <v>505</v>
      </c>
      <c r="Z6" s="39">
        <f t="shared" si="2"/>
        <v>525</v>
      </c>
      <c r="AA6" s="39">
        <f t="shared" si="2"/>
        <v>592</v>
      </c>
      <c r="AB6" s="62"/>
    </row>
    <row r="7" spans="1:28" ht="12.75" customHeight="1" x14ac:dyDescent="0.2">
      <c r="A7" s="66"/>
      <c r="B7" s="23" t="s">
        <v>13</v>
      </c>
      <c r="C7" s="25">
        <f>VLOOKUP(C4,'Residential Rates'!$C$6:$O$18,2,0)</f>
        <v>20</v>
      </c>
      <c r="D7" s="25">
        <f>VLOOKUP(D4,'Residential Rates'!$C$6:$O$18,2,0)</f>
        <v>20</v>
      </c>
      <c r="E7" s="25">
        <f>VLOOKUP(E4,'Residential Rates'!$C$6:$O$18,2,0)</f>
        <v>20</v>
      </c>
      <c r="F7" s="25">
        <f>VLOOKUP(F4,'Residential Rates'!$C$6:$O$18,2,0)</f>
        <v>20</v>
      </c>
      <c r="G7" s="25">
        <f>VLOOKUP(G4,'Residential Rates'!$C$6:$O$18,2,0)</f>
        <v>20</v>
      </c>
      <c r="H7" s="25">
        <f>VLOOKUP(H4,'Residential Rates'!$C$6:$O$18,2,0)</f>
        <v>20</v>
      </c>
      <c r="I7" s="25">
        <f>VLOOKUP(I4,'Residential Rates'!$C$6:$O$18,2,0)</f>
        <v>20</v>
      </c>
      <c r="J7" s="25">
        <f>VLOOKUP(J4,'Residential Rates'!$C$6:$O$18,2,0)</f>
        <v>20</v>
      </c>
      <c r="K7" s="25">
        <f>VLOOKUP(K4,'Residential Rates'!$C$6:$O$18,2,0)</f>
        <v>20</v>
      </c>
      <c r="L7" s="25">
        <f>VLOOKUP(L4,'Residential Rates'!$C$6:$O$18,2,0)</f>
        <v>20</v>
      </c>
      <c r="M7" s="25">
        <f>VLOOKUP(M4,'Residential Rates'!$C$6:$O$18,2,0)</f>
        <v>20</v>
      </c>
      <c r="N7" s="25">
        <f>VLOOKUP(N4,'Residential Rates'!$C$6:$O$18,2,0)</f>
        <v>20</v>
      </c>
      <c r="O7" s="25"/>
      <c r="P7" s="25">
        <f>VLOOKUP(P4,'Residential Rates'!$C$6:$O$18,2,0)</f>
        <v>20</v>
      </c>
      <c r="Q7" s="25">
        <f>VLOOKUP(Q4,'Residential Rates'!$C$6:$O$18,2,0)</f>
        <v>20</v>
      </c>
      <c r="R7" s="25">
        <f>VLOOKUP(R4,'Residential Rates'!$C$6:$O$18,2,0)</f>
        <v>20</v>
      </c>
      <c r="S7" s="25">
        <f>VLOOKUP(S4,'Residential Rates'!$C$6:$O$18,2,0)</f>
        <v>20</v>
      </c>
      <c r="T7" s="25">
        <f>VLOOKUP(T4,'Residential Rates'!$C$6:$O$18,2,0)</f>
        <v>20</v>
      </c>
      <c r="U7" s="25">
        <f>VLOOKUP(U4,'Residential Rates'!$C$6:$O$18,2,0)</f>
        <v>20</v>
      </c>
      <c r="V7" s="25">
        <f>VLOOKUP(V4,'Residential Rates'!$C$6:$O$18,2,0)</f>
        <v>20</v>
      </c>
      <c r="W7" s="25">
        <f>VLOOKUP(W4,'Residential Rates'!$C$6:$O$18,2,0)</f>
        <v>20</v>
      </c>
      <c r="X7" s="25">
        <f>VLOOKUP(X4,'Residential Rates'!$C$6:$O$18,2,0)</f>
        <v>20</v>
      </c>
      <c r="Y7" s="25">
        <f>VLOOKUP(Y4,'Residential Rates'!$C$6:$O$18,2,0)</f>
        <v>20</v>
      </c>
      <c r="Z7" s="25">
        <f>VLOOKUP(Z4,'Residential Rates'!$C$6:$O$18,2,0)</f>
        <v>20</v>
      </c>
      <c r="AA7" s="25">
        <f>VLOOKUP(AA4,'Residential Rates'!$C$6:$O$18,2,0)</f>
        <v>20</v>
      </c>
      <c r="AB7" s="59"/>
    </row>
    <row r="8" spans="1:28" x14ac:dyDescent="0.2">
      <c r="A8" s="66"/>
      <c r="B8" s="23" t="s">
        <v>14</v>
      </c>
      <c r="C8" s="25">
        <f>(VLOOKUP(C4,'Residential Rates'!$C$6:$O$18,3,0))*C6</f>
        <v>62.549880000000002</v>
      </c>
      <c r="D8" s="25">
        <f>(VLOOKUP(D4,'Residential Rates'!$C$6:$O$18,3,0))*D6</f>
        <v>63.030049999999996</v>
      </c>
      <c r="E8" s="25">
        <f>(VLOOKUP(E4,'Residential Rates'!$C$6:$O$18,3,0))*E6</f>
        <v>59.322399999999995</v>
      </c>
      <c r="F8" s="25">
        <f>(VLOOKUP(F4,'Residential Rates'!$C$6:$O$18,3,0))*F6</f>
        <v>60.728749999999998</v>
      </c>
      <c r="G8" s="25">
        <f>(VLOOKUP(G4,'Residential Rates'!$C$6:$O$18,3,0))*G6</f>
        <v>52.418499999999995</v>
      </c>
      <c r="H8" s="25">
        <f>(VLOOKUP(H4,'Residential Rates'!$C$6:$O$18,3,0))*H6</f>
        <v>89.49499999999999</v>
      </c>
      <c r="I8" s="25">
        <f>(VLOOKUP(I4,'Residential Rates'!$C$6:$O$18,3,0))*I6</f>
        <v>191.64714999999998</v>
      </c>
      <c r="J8" s="25">
        <f>(VLOOKUP(J4,'Residential Rates'!$C$6:$O$18,3,0))*J6</f>
        <v>171.8304</v>
      </c>
      <c r="K8" s="25">
        <f>(VLOOKUP(K4,'Residential Rates'!$C$6:$O$18,3,0))*K6</f>
        <v>70.317499999999995</v>
      </c>
      <c r="L8" s="25">
        <f>(VLOOKUP(L4,'Residential Rates'!$C$6:$O$18,3,0))*L6</f>
        <v>64.564250000000001</v>
      </c>
      <c r="M8" s="25">
        <f>(VLOOKUP(M4,'Residential Rates'!$C$6:$O$18,3,0))*M6</f>
        <v>69.714749999999995</v>
      </c>
      <c r="N8" s="25">
        <f>(VLOOKUP(N4,'Residential Rates'!$C$6:$O$18,3,0))*N6</f>
        <v>78.611679999999993</v>
      </c>
      <c r="O8" s="25"/>
      <c r="P8" s="25">
        <f>(VLOOKUP(P4,'Residential Rates'!$C$6:$O$18,3,0))*P6</f>
        <v>62.549880000000002</v>
      </c>
      <c r="Q8" s="25">
        <f>(VLOOKUP(Q4,'Residential Rates'!$C$6:$O$18,3,0))*Q6</f>
        <v>63.030049999999996</v>
      </c>
      <c r="R8" s="25">
        <f>(VLOOKUP(R4,'Residential Rates'!$C$6:$O$18,3,0))*R6</f>
        <v>59.322399999999995</v>
      </c>
      <c r="S8" s="25">
        <f>(VLOOKUP(S4,'Residential Rates'!$C$6:$O$18,3,0))*S6</f>
        <v>60.728749999999998</v>
      </c>
      <c r="T8" s="25">
        <f>(VLOOKUP(T4,'Residential Rates'!$C$6:$O$18,3,0))*T6</f>
        <v>52.418499999999995</v>
      </c>
      <c r="U8" s="25">
        <f>(VLOOKUP(U4,'Residential Rates'!$C$6:$O$18,3,0))*U6</f>
        <v>89.49499999999999</v>
      </c>
      <c r="V8" s="25">
        <f>(VLOOKUP(V4,'Residential Rates'!$C$6:$O$18,3,0))*V6</f>
        <v>191.64714999999998</v>
      </c>
      <c r="W8" s="25">
        <f>(VLOOKUP(W4,'Residential Rates'!$C$6:$O$18,3,0))*W6</f>
        <v>171.8304</v>
      </c>
      <c r="X8" s="25">
        <f>(VLOOKUP(X4,'Residential Rates'!$C$6:$O$18,3,0))*X6</f>
        <v>70.317499999999995</v>
      </c>
      <c r="Y8" s="25">
        <f>(VLOOKUP(Y4,'Residential Rates'!$C$6:$O$18,3,0))*Y6</f>
        <v>64.564250000000001</v>
      </c>
      <c r="Z8" s="25">
        <f>(VLOOKUP(Z4,'Residential Rates'!$C$6:$O$18,3,0))*Z6</f>
        <v>69.714749999999995</v>
      </c>
      <c r="AA8" s="25">
        <f>(VLOOKUP(AA4,'Residential Rates'!$C$6:$O$18,3,0))*AA6</f>
        <v>78.611679999999993</v>
      </c>
      <c r="AB8" s="59"/>
    </row>
    <row r="9" spans="1:28" x14ac:dyDescent="0.2">
      <c r="A9" s="66"/>
      <c r="B9" s="23" t="s">
        <v>15</v>
      </c>
      <c r="C9" s="25">
        <f>(VLOOKUP(C4,'Residential Rates'!$C$6:$O$18,4,0))*C6</f>
        <v>6.2591399999999995</v>
      </c>
      <c r="D9" s="25">
        <f>(VLOOKUP(D4,'Residential Rates'!$C$6:$O$18,4,0))*D6</f>
        <v>6.25617</v>
      </c>
      <c r="E9" s="25">
        <f>(VLOOKUP(E4,'Residential Rates'!$C$6:$O$18,4,0))*E6</f>
        <v>7.7812799999999998</v>
      </c>
      <c r="F9" s="25">
        <f>(VLOOKUP(F4,'Residential Rates'!$C$6:$O$18,4,0))*F6</f>
        <v>2.7882500000000001</v>
      </c>
      <c r="G9" s="25">
        <f>(VLOOKUP(G4,'Residential Rates'!$C$6:$O$18,4,0))*G6</f>
        <v>6.6665999999999999</v>
      </c>
      <c r="H9" s="25">
        <f>(VLOOKUP(H4,'Residential Rates'!$C$6:$O$18,4,0))*H6</f>
        <v>4.8230000000000004</v>
      </c>
      <c r="I9" s="25">
        <f>(VLOOKUP(I4,'Residential Rates'!$C$6:$O$18,4,0))*I6</f>
        <v>13.625910000000001</v>
      </c>
      <c r="J9" s="25">
        <f>(VLOOKUP(J4,'Residential Rates'!$C$6:$O$18,4,0))*J6</f>
        <v>16.396800000000002</v>
      </c>
      <c r="K9" s="25">
        <f>(VLOOKUP(K4,'Residential Rates'!$C$6:$O$18,4,0))*K6</f>
        <v>5.5495000000000001</v>
      </c>
      <c r="L9" s="25">
        <f>(VLOOKUP(L4,'Residential Rates'!$C$6:$O$18,4,0))*L6</f>
        <v>-2.1765499999999998</v>
      </c>
      <c r="M9" s="25">
        <f>(VLOOKUP(M4,'Residential Rates'!$C$6:$O$18,4,0))*M6</f>
        <v>5.8747500000000006</v>
      </c>
      <c r="N9" s="25">
        <f>(VLOOKUP(N4,'Residential Rates'!$C$6:$O$18,4,0))*N6</f>
        <v>3.4691199999999998</v>
      </c>
      <c r="O9" s="25"/>
      <c r="P9" s="25">
        <f>(VLOOKUP(P4,'Residential Rates'!$C$6:$O$18,4,0))*P6</f>
        <v>6.2591399999999995</v>
      </c>
      <c r="Q9" s="25">
        <f>(VLOOKUP(Q4,'Residential Rates'!$C$6:$O$18,4,0))*Q6</f>
        <v>6.25617</v>
      </c>
      <c r="R9" s="25">
        <f>(VLOOKUP(R4,'Residential Rates'!$C$6:$O$18,4,0))*R6</f>
        <v>7.7812799999999998</v>
      </c>
      <c r="S9" s="25">
        <f>(VLOOKUP(S4,'Residential Rates'!$C$6:$O$18,4,0))*S6</f>
        <v>2.7882500000000001</v>
      </c>
      <c r="T9" s="25">
        <f>(VLOOKUP(T4,'Residential Rates'!$C$6:$O$18,4,0))*T6</f>
        <v>6.6665999999999999</v>
      </c>
      <c r="U9" s="25">
        <f>(VLOOKUP(U4,'Residential Rates'!$C$6:$O$18,4,0))*U6</f>
        <v>4.8230000000000004</v>
      </c>
      <c r="V9" s="25">
        <f>(VLOOKUP(V4,'Residential Rates'!$C$6:$O$18,4,0))*V6</f>
        <v>13.625910000000001</v>
      </c>
      <c r="W9" s="25">
        <f>(VLOOKUP(W4,'Residential Rates'!$C$6:$O$18,4,0))*W6</f>
        <v>16.396800000000002</v>
      </c>
      <c r="X9" s="25">
        <f>(VLOOKUP(X4,'Residential Rates'!$C$6:$O$18,4,0))*X6</f>
        <v>5.5495000000000001</v>
      </c>
      <c r="Y9" s="25">
        <f>(VLOOKUP(Y4,'Residential Rates'!$C$6:$O$18,4,0))*Y6</f>
        <v>-2.1765499999999998</v>
      </c>
      <c r="Z9" s="25">
        <f>(VLOOKUP(Z4,'Residential Rates'!$C$6:$O$18,4,0))*Z6</f>
        <v>5.8747500000000006</v>
      </c>
      <c r="AA9" s="25">
        <f>(VLOOKUP(AA4,'Residential Rates'!$C$6:$O$18,4,0))*AA6</f>
        <v>3.4691199999999998</v>
      </c>
      <c r="AB9" s="59"/>
    </row>
    <row r="10" spans="1:28" x14ac:dyDescent="0.2">
      <c r="A10" s="66"/>
      <c r="B10" s="23" t="s">
        <v>30</v>
      </c>
      <c r="C10" s="25">
        <f>(VLOOKUP(C4,'Residential Rates'!$C$6:$O$18,5,0))*C6</f>
        <v>-2.5275300000000001</v>
      </c>
      <c r="D10" s="25">
        <f>(VLOOKUP(D4,'Residential Rates'!$C$6:$O$18,5,0))*D6</f>
        <v>-2.4009100000000001</v>
      </c>
      <c r="E10" s="25">
        <f>(VLOOKUP(E4,'Residential Rates'!$C$6:$O$18,5,0))*E6</f>
        <v>-2.2596799999999999</v>
      </c>
      <c r="F10" s="25">
        <f>(VLOOKUP(F4,'Residential Rates'!$C$6:$O$18,5,0))*F6</f>
        <v>-2.31325</v>
      </c>
      <c r="G10" s="25">
        <f>(VLOOKUP(G4,'Residential Rates'!$C$6:$O$18,5,0))*G6</f>
        <v>-1.9967000000000001</v>
      </c>
      <c r="H10" s="25">
        <f>(VLOOKUP(H4,'Residential Rates'!$C$6:$O$18,5,0))*H6</f>
        <v>0</v>
      </c>
      <c r="I10" s="25">
        <f>(VLOOKUP(I4,'Residential Rates'!$C$6:$O$18,5,0))*I6</f>
        <v>0</v>
      </c>
      <c r="J10" s="25">
        <f>(VLOOKUP(J4,'Residential Rates'!$C$6:$O$18,5,0))*J6</f>
        <v>0</v>
      </c>
      <c r="K10" s="25">
        <f>(VLOOKUP(K4,'Residential Rates'!$C$6:$O$18,5,0))*K6</f>
        <v>0</v>
      </c>
      <c r="L10" s="25">
        <f>(VLOOKUP(L4,'Residential Rates'!$C$6:$O$18,5,0))*L6</f>
        <v>0</v>
      </c>
      <c r="M10" s="25">
        <f>(VLOOKUP(M4,'Residential Rates'!$C$6:$O$18,5,0))*M6</f>
        <v>0</v>
      </c>
      <c r="N10" s="25">
        <f>(VLOOKUP(N4,'Residential Rates'!$C$6:$O$18,5,0))*N6</f>
        <v>0</v>
      </c>
      <c r="O10" s="25"/>
      <c r="P10" s="25">
        <f>(VLOOKUP(P4,'Residential Rates'!$C$6:$O$18,5,0))*P6</f>
        <v>-2.5275300000000001</v>
      </c>
      <c r="Q10" s="25">
        <f>(VLOOKUP(Q4,'Residential Rates'!$C$6:$O$18,5,0))*Q6</f>
        <v>-2.4009100000000001</v>
      </c>
      <c r="R10" s="25">
        <f>(VLOOKUP(R4,'Residential Rates'!$C$6:$O$18,5,0))*R6</f>
        <v>-2.2596799999999999</v>
      </c>
      <c r="S10" s="25">
        <f>(VLOOKUP(S4,'Residential Rates'!$C$6:$O$18,5,0))*S6</f>
        <v>-2.31325</v>
      </c>
      <c r="T10" s="25">
        <f>(VLOOKUP(T4,'Residential Rates'!$C$6:$O$18,5,0))*T6</f>
        <v>-1.9967000000000001</v>
      </c>
      <c r="U10" s="25">
        <f>(VLOOKUP(U4,'Residential Rates'!$C$6:$O$18,5,0))*U6</f>
        <v>0</v>
      </c>
      <c r="V10" s="25">
        <f>(VLOOKUP(V4,'Residential Rates'!$C$6:$O$18,5,0))*V6</f>
        <v>0</v>
      </c>
      <c r="W10" s="25">
        <f>(VLOOKUP(W4,'Residential Rates'!$C$6:$O$18,5,0))*W6</f>
        <v>0</v>
      </c>
      <c r="X10" s="25">
        <f>(VLOOKUP(X4,'Residential Rates'!$C$6:$O$18,5,0))*X6</f>
        <v>0</v>
      </c>
      <c r="Y10" s="25">
        <f>(VLOOKUP(Y4,'Residential Rates'!$C$6:$O$18,5,0))*Y6</f>
        <v>0</v>
      </c>
      <c r="Z10" s="25">
        <f>(VLOOKUP(Z4,'Residential Rates'!$C$6:$O$18,5,0))*Z6</f>
        <v>0</v>
      </c>
      <c r="AA10" s="25">
        <f>(VLOOKUP(AA4,'Residential Rates'!$C$6:$O$18,5,0))*AA6</f>
        <v>0</v>
      </c>
      <c r="AB10" s="59"/>
    </row>
    <row r="11" spans="1:28" x14ac:dyDescent="0.2">
      <c r="A11" s="66"/>
      <c r="B11" s="23" t="s">
        <v>16</v>
      </c>
      <c r="C11" s="25">
        <f>(VLOOKUP(C4,'Residential Rates'!$C$6:$O$18,6,0))*C6</f>
        <v>0.30102000000000001</v>
      </c>
      <c r="D11" s="25">
        <f>(VLOOKUP(D4,'Residential Rates'!$C$6:$O$18,6,0))*D6</f>
        <v>0.28594000000000003</v>
      </c>
      <c r="E11" s="25">
        <f>(VLOOKUP(E4,'Residential Rates'!$C$6:$O$18,6,0))*E6</f>
        <v>0.26912000000000003</v>
      </c>
      <c r="F11" s="25">
        <f>(VLOOKUP(F4,'Residential Rates'!$C$6:$O$18,6,0))*F6</f>
        <v>0.27550000000000002</v>
      </c>
      <c r="G11" s="25">
        <f>(VLOOKUP(G4,'Residential Rates'!$C$6:$O$18,6,0))*G6</f>
        <v>0.23780000000000001</v>
      </c>
      <c r="H11" s="25">
        <f>(VLOOKUP(H4,'Residential Rates'!$C$6:$O$18,6,0))*H6</f>
        <v>0.40600000000000003</v>
      </c>
      <c r="I11" s="25">
        <f>(VLOOKUP(I4,'Residential Rates'!$C$6:$O$18,6,0))*I6</f>
        <v>0.86941999999999997</v>
      </c>
      <c r="J11" s="25">
        <f>(VLOOKUP(J4,'Residential Rates'!$C$6:$O$18,6,0))*J6</f>
        <v>0.77951999999999999</v>
      </c>
      <c r="K11" s="25">
        <f>(VLOOKUP(K4,'Residential Rates'!$C$6:$O$18,6,0))*K6</f>
        <v>0.31900000000000001</v>
      </c>
      <c r="L11" s="25">
        <f>(VLOOKUP(L4,'Residential Rates'!$C$6:$O$18,6,0))*L6</f>
        <v>-0.14645</v>
      </c>
      <c r="M11" s="25">
        <f>(VLOOKUP(M4,'Residential Rates'!$C$6:$O$18,6,0))*M6</f>
        <v>-0.15225</v>
      </c>
      <c r="N11" s="25">
        <f>(VLOOKUP(N4,'Residential Rates'!$C$6:$O$18,6,0))*N6</f>
        <v>-0.17168</v>
      </c>
      <c r="O11" s="25"/>
      <c r="P11" s="25">
        <f>(VLOOKUP(P4,'Residential Rates'!$C$6:$O$18,6,0))*P6</f>
        <v>0.30102000000000001</v>
      </c>
      <c r="Q11" s="25">
        <f>(VLOOKUP(Q4,'Residential Rates'!$C$6:$O$18,6,0))*Q6</f>
        <v>0.28594000000000003</v>
      </c>
      <c r="R11" s="25">
        <f>(VLOOKUP(R4,'Residential Rates'!$C$6:$O$18,6,0))*R6</f>
        <v>0.26912000000000003</v>
      </c>
      <c r="S11" s="25">
        <f>(VLOOKUP(S4,'Residential Rates'!$C$6:$O$18,6,0))*S6</f>
        <v>0.27550000000000002</v>
      </c>
      <c r="T11" s="25">
        <f>(VLOOKUP(T4,'Residential Rates'!$C$6:$O$18,6,0))*T6</f>
        <v>0.23780000000000001</v>
      </c>
      <c r="U11" s="25">
        <f>(VLOOKUP(U4,'Residential Rates'!$C$6:$O$18,6,0))*U6</f>
        <v>0.40600000000000003</v>
      </c>
      <c r="V11" s="25">
        <f>(VLOOKUP(V4,'Residential Rates'!$C$6:$O$18,6,0))*V6</f>
        <v>0.86941999999999997</v>
      </c>
      <c r="W11" s="25">
        <f>(VLOOKUP(W4,'Residential Rates'!$C$6:$O$18,6,0))*W6</f>
        <v>0.77951999999999999</v>
      </c>
      <c r="X11" s="25">
        <f>(VLOOKUP(X4,'Residential Rates'!$C$6:$O$18,6,0))*X6</f>
        <v>0.31900000000000001</v>
      </c>
      <c r="Y11" s="25">
        <f>(VLOOKUP(Y4,'Residential Rates'!$C$6:$O$18,6,0))*Y6</f>
        <v>-0.14645</v>
      </c>
      <c r="Z11" s="25">
        <f>(VLOOKUP(Z4,'Residential Rates'!$C$6:$O$18,6,0))*Z6</f>
        <v>-0.15225</v>
      </c>
      <c r="AA11" s="25">
        <f>(VLOOKUP(AA4,'Residential Rates'!$C$6:$O$18,6,0))*AA6</f>
        <v>-0.17168</v>
      </c>
      <c r="AB11" s="59"/>
    </row>
    <row r="12" spans="1:28" x14ac:dyDescent="0.2">
      <c r="A12" s="66"/>
      <c r="B12" s="40" t="s">
        <v>18</v>
      </c>
      <c r="C12" s="41">
        <f>(VLOOKUP(C4,'Residential Rates'!$C$6:$O$18,7,0))*C6</f>
        <v>0.30465299999999995</v>
      </c>
      <c r="D12" s="41">
        <f>(VLOOKUP(D4,'Residential Rates'!$C$6:$O$18,7,0))*D6</f>
        <v>0.28939099999999995</v>
      </c>
      <c r="E12" s="41">
        <f>(VLOOKUP(E4,'Residential Rates'!$C$6:$O$18,7,0))*E6</f>
        <v>0.272368</v>
      </c>
      <c r="F12" s="41">
        <f>(VLOOKUP(F4,'Residential Rates'!$C$6:$O$18,7,0))*F6</f>
        <v>0.27882499999999999</v>
      </c>
      <c r="G12" s="41">
        <f>(VLOOKUP(G4,'Residential Rates'!$C$6:$O$18,7,0))*G6</f>
        <v>0.24067</v>
      </c>
      <c r="H12" s="41">
        <f>(VLOOKUP(H4,'Residential Rates'!$C$6:$O$18,7,0))*H6</f>
        <v>0.41089999999999999</v>
      </c>
      <c r="I12" s="41">
        <f>(VLOOKUP(I4,'Residential Rates'!$C$6:$O$18,7,0))*I6</f>
        <v>0.87991299999999995</v>
      </c>
      <c r="J12" s="41">
        <f>(VLOOKUP(J4,'Residential Rates'!$C$6:$O$18,7,0))*J6</f>
        <v>0.78892799999999996</v>
      </c>
      <c r="K12" s="41">
        <f>(VLOOKUP(K4,'Residential Rates'!$C$6:$O$18,7,0))*K6</f>
        <v>0.32284999999999997</v>
      </c>
      <c r="L12" s="41">
        <f>(VLOOKUP(L4,'Residential Rates'!$C$6:$O$18,7,0))*L6</f>
        <v>0.296435</v>
      </c>
      <c r="M12" s="41">
        <f>(VLOOKUP(M4,'Residential Rates'!$C$6:$O$18,7,0))*M6</f>
        <v>0.30817499999999998</v>
      </c>
      <c r="N12" s="41">
        <f>(VLOOKUP(N4,'Residential Rates'!$C$6:$O$18,7,0))*N6</f>
        <v>0.34750399999999998</v>
      </c>
      <c r="O12" s="41"/>
      <c r="P12" s="41">
        <f>(VLOOKUP(P4,'Residential Rates'!$C$6:$P$18,14,0))*P6</f>
        <v>0.34409699999999999</v>
      </c>
      <c r="Q12" s="41">
        <f>(VLOOKUP(Q4,'Residential Rates'!$C$6:$P$18,14,0))*Q6</f>
        <v>0.32685899999999996</v>
      </c>
      <c r="R12" s="41">
        <f>(VLOOKUP(R4,'Residential Rates'!$C$6:$P$18,14,0))*R6</f>
        <v>0.30763199999999996</v>
      </c>
      <c r="S12" s="41">
        <f>(VLOOKUP(S4,'Residential Rates'!$C$6:$P$18,14,0))*S6</f>
        <v>0.31492499999999995</v>
      </c>
      <c r="T12" s="41">
        <f>(VLOOKUP(T4,'Residential Rates'!$C$6:$P$18,14,0))*T6</f>
        <v>0.27182999999999996</v>
      </c>
      <c r="U12" s="41">
        <f>(VLOOKUP(U4,'Residential Rates'!$C$6:$P$18,14,0))*U6</f>
        <v>0.46409999999999996</v>
      </c>
      <c r="V12" s="41">
        <f>(VLOOKUP(V4,'Residential Rates'!$C$6:$P$18,14,0))*V6</f>
        <v>0.99383699999999997</v>
      </c>
      <c r="W12" s="41">
        <f>(VLOOKUP(W4,'Residential Rates'!$C$6:$P$18,14,0))*W6</f>
        <v>0.89107199999999998</v>
      </c>
      <c r="X12" s="41">
        <f>(VLOOKUP(X4,'Residential Rates'!$C$6:$P$18,14,0))*X6</f>
        <v>0.36464999999999997</v>
      </c>
      <c r="Y12" s="41">
        <f>(VLOOKUP(Y4,'Residential Rates'!$C$6:$P$18,14,0))*Y6</f>
        <v>0.33481499999999997</v>
      </c>
      <c r="Z12" s="41">
        <f>(VLOOKUP(Z4,'Residential Rates'!$C$6:$P$18,14,0))*Z6</f>
        <v>0.34807499999999997</v>
      </c>
      <c r="AA12" s="41">
        <f>(VLOOKUP(AA4,'Residential Rates'!$C$6:$P$18,14,0))*AA6</f>
        <v>0.39249599999999996</v>
      </c>
      <c r="AB12" s="59"/>
    </row>
    <row r="13" spans="1:28" x14ac:dyDescent="0.2">
      <c r="A13" s="66"/>
      <c r="B13" s="23" t="s">
        <v>19</v>
      </c>
      <c r="C13" s="25">
        <f>(VLOOKUP(C4,'Residential Rates'!$C$6:$O$18,8,0))*C6</f>
        <v>1.1729399999999999</v>
      </c>
      <c r="D13" s="25">
        <f>(VLOOKUP(D4,'Residential Rates'!$C$6:$O$18,8,0))*D6</f>
        <v>1.1141799999999999</v>
      </c>
      <c r="E13" s="25">
        <f>(VLOOKUP(E4,'Residential Rates'!$C$6:$O$18,8,0))*E6</f>
        <v>1.04864</v>
      </c>
      <c r="F13" s="25">
        <f>(VLOOKUP(F4,'Residential Rates'!$C$6:$O$18,8,0))*F6</f>
        <v>1.0734999999999999</v>
      </c>
      <c r="G13" s="25">
        <f>(VLOOKUP(G4,'Residential Rates'!$C$6:$O$18,8,0))*G6</f>
        <v>0.92659999999999998</v>
      </c>
      <c r="H13" s="25">
        <f>(VLOOKUP(H4,'Residential Rates'!$C$6:$O$18,8,0))*H6</f>
        <v>1.5819999999999999</v>
      </c>
      <c r="I13" s="25">
        <f>(VLOOKUP(I4,'Residential Rates'!$C$6:$O$18,8,0))*I6</f>
        <v>3.38774</v>
      </c>
      <c r="J13" s="25">
        <f>(VLOOKUP(J4,'Residential Rates'!$C$6:$O$18,8,0))*J6</f>
        <v>3.0374399999999997</v>
      </c>
      <c r="K13" s="25">
        <f>(VLOOKUP(K4,'Residential Rates'!$C$6:$O$18,8,0))*K6</f>
        <v>1.2429999999999999</v>
      </c>
      <c r="L13" s="25">
        <f>(VLOOKUP(L4,'Residential Rates'!$C$6:$O$18,8,0))*L6</f>
        <v>0.1111</v>
      </c>
      <c r="M13" s="25">
        <f>(VLOOKUP(M4,'Residential Rates'!$C$6:$O$18,8,0))*M6</f>
        <v>0.11550000000000001</v>
      </c>
      <c r="N13" s="25">
        <f>(VLOOKUP(N4,'Residential Rates'!$C$6:$O$18,8,0))*N6</f>
        <v>0.13023999999999999</v>
      </c>
      <c r="O13" s="25"/>
      <c r="P13" s="25">
        <f>(VLOOKUP(P4,'Residential Rates'!$C$6:$O$18,8,0))*P6</f>
        <v>1.1729399999999999</v>
      </c>
      <c r="Q13" s="25">
        <f>(VLOOKUP(Q4,'Residential Rates'!$C$6:$O$18,8,0))*Q6</f>
        <v>1.1141799999999999</v>
      </c>
      <c r="R13" s="25">
        <f>(VLOOKUP(R4,'Residential Rates'!$C$6:$O$18,8,0))*R6</f>
        <v>1.04864</v>
      </c>
      <c r="S13" s="25">
        <f>(VLOOKUP(S4,'Residential Rates'!$C$6:$O$18,8,0))*S6</f>
        <v>1.0734999999999999</v>
      </c>
      <c r="T13" s="25">
        <f>(VLOOKUP(T4,'Residential Rates'!$C$6:$O$18,8,0))*T6</f>
        <v>0.92659999999999998</v>
      </c>
      <c r="U13" s="25">
        <f>(VLOOKUP(U4,'Residential Rates'!$C$6:$O$18,8,0))*U6</f>
        <v>1.5819999999999999</v>
      </c>
      <c r="V13" s="25">
        <f>(VLOOKUP(V4,'Residential Rates'!$C$6:$O$18,8,0))*V6</f>
        <v>3.38774</v>
      </c>
      <c r="W13" s="25">
        <f>(VLOOKUP(W4,'Residential Rates'!$C$6:$O$18,8,0))*W6</f>
        <v>3.0374399999999997</v>
      </c>
      <c r="X13" s="25">
        <f>(VLOOKUP(X4,'Residential Rates'!$C$6:$O$18,8,0))*X6</f>
        <v>1.2429999999999999</v>
      </c>
      <c r="Y13" s="25">
        <f>(VLOOKUP(Y4,'Residential Rates'!$C$6:$O$18,8,0))*Y6</f>
        <v>0.1111</v>
      </c>
      <c r="Z13" s="25">
        <f>(VLOOKUP(Z4,'Residential Rates'!$C$6:$O$18,8,0))*Z6</f>
        <v>0.11550000000000001</v>
      </c>
      <c r="AA13" s="25">
        <f>(VLOOKUP(AA4,'Residential Rates'!$C$6:$O$18,8,0))*AA6</f>
        <v>0.13023999999999999</v>
      </c>
      <c r="AB13" s="59"/>
    </row>
    <row r="14" spans="1:28" x14ac:dyDescent="0.2">
      <c r="A14" s="66"/>
      <c r="B14" s="23" t="s">
        <v>20</v>
      </c>
      <c r="C14" s="25">
        <f>(VLOOKUP(C4,'Residential Rates'!$C$6:$O$18,9,0))*C6</f>
        <v>-0.35292000000000001</v>
      </c>
      <c r="D14" s="25">
        <f>(VLOOKUP(D4,'Residential Rates'!$C$6:$O$18,9,0))*D6</f>
        <v>-0.33524000000000004</v>
      </c>
      <c r="E14" s="25">
        <f>(VLOOKUP(E4,'Residential Rates'!$C$6:$O$18,9,0))*E6</f>
        <v>-0.31552000000000002</v>
      </c>
      <c r="F14" s="25">
        <f>(VLOOKUP(F4,'Residential Rates'!$C$6:$O$18,9,0))*F6</f>
        <v>-0.32300000000000001</v>
      </c>
      <c r="G14" s="25">
        <f>(VLOOKUP(G4,'Residential Rates'!$C$6:$O$18,9,0))*G6</f>
        <v>-0.27880000000000005</v>
      </c>
      <c r="H14" s="25">
        <f>(VLOOKUP(H4,'Residential Rates'!$C$6:$O$18,9,0))*H6</f>
        <v>-0.47600000000000003</v>
      </c>
      <c r="I14" s="25">
        <f>(VLOOKUP(I4,'Residential Rates'!$C$6:$O$18,9,0))*I6</f>
        <v>-1.01932</v>
      </c>
      <c r="J14" s="25">
        <f>(VLOOKUP(J4,'Residential Rates'!$C$6:$O$18,9,0))*J6</f>
        <v>-0.91392000000000007</v>
      </c>
      <c r="K14" s="25">
        <f>(VLOOKUP(K4,'Residential Rates'!$C$6:$O$18,9,0))*K6</f>
        <v>-0.374</v>
      </c>
      <c r="L14" s="25">
        <f>(VLOOKUP(L4,'Residential Rates'!$C$6:$O$18,9,0))*L6</f>
        <v>-0.34340000000000004</v>
      </c>
      <c r="M14" s="25">
        <f>(VLOOKUP(M4,'Residential Rates'!$C$6:$O$18,9,0))*M6</f>
        <v>-0.35700000000000004</v>
      </c>
      <c r="N14" s="25">
        <f>(VLOOKUP(N4,'Residential Rates'!$C$6:$O$18,9,0))*N6</f>
        <v>-0.49136000000000002</v>
      </c>
      <c r="O14" s="25"/>
      <c r="P14" s="25">
        <f>(VLOOKUP(P4,'Residential Rates'!$C$6:$O$18,9,0))*P6</f>
        <v>-0.35292000000000001</v>
      </c>
      <c r="Q14" s="25">
        <f>(VLOOKUP(Q4,'Residential Rates'!$C$6:$O$18,9,0))*Q6</f>
        <v>-0.33524000000000004</v>
      </c>
      <c r="R14" s="25">
        <f>(VLOOKUP(R4,'Residential Rates'!$C$6:$O$18,9,0))*R6</f>
        <v>-0.31552000000000002</v>
      </c>
      <c r="S14" s="25">
        <f>(VLOOKUP(S4,'Residential Rates'!$C$6:$O$18,9,0))*S6</f>
        <v>-0.32300000000000001</v>
      </c>
      <c r="T14" s="25">
        <f>(VLOOKUP(T4,'Residential Rates'!$C$6:$O$18,9,0))*T6</f>
        <v>-0.27880000000000005</v>
      </c>
      <c r="U14" s="25">
        <f>(VLOOKUP(U4,'Residential Rates'!$C$6:$O$18,9,0))*U6</f>
        <v>-0.47600000000000003</v>
      </c>
      <c r="V14" s="25">
        <f>(VLOOKUP(V4,'Residential Rates'!$C$6:$O$18,9,0))*V6</f>
        <v>-1.01932</v>
      </c>
      <c r="W14" s="25">
        <f>(VLOOKUP(W4,'Residential Rates'!$C$6:$O$18,9,0))*W6</f>
        <v>-0.91392000000000007</v>
      </c>
      <c r="X14" s="25">
        <f>(VLOOKUP(X4,'Residential Rates'!$C$6:$O$18,9,0))*X6</f>
        <v>-0.374</v>
      </c>
      <c r="Y14" s="25">
        <f>(VLOOKUP(Y4,'Residential Rates'!$C$6:$O$18,9,0))*Y6</f>
        <v>-0.34340000000000004</v>
      </c>
      <c r="Z14" s="25">
        <f>(VLOOKUP(Z4,'Residential Rates'!$C$6:$O$18,9,0))*Z6</f>
        <v>-0.35700000000000004</v>
      </c>
      <c r="AA14" s="25">
        <f>(VLOOKUP(AA4,'Residential Rates'!$C$6:$O$18,9,0))*AA6</f>
        <v>-0.49136000000000002</v>
      </c>
      <c r="AB14" s="59"/>
    </row>
    <row r="15" spans="1:28" x14ac:dyDescent="0.2">
      <c r="A15" s="66"/>
      <c r="B15" s="23" t="s">
        <v>17</v>
      </c>
      <c r="C15" s="25">
        <f>VLOOKUP(C4,'Residential Rates'!$C$6:$O$18,10,0)</f>
        <v>0.4</v>
      </c>
      <c r="D15" s="25">
        <f>VLOOKUP(D4,'Residential Rates'!$C$6:$O$18,10,0)</f>
        <v>0.4</v>
      </c>
      <c r="E15" s="25">
        <f>VLOOKUP(E4,'Residential Rates'!$C$6:$O$18,10,0)</f>
        <v>0.4</v>
      </c>
      <c r="F15" s="25">
        <f>VLOOKUP(F4,'Residential Rates'!$C$6:$O$18,10,0)</f>
        <v>0.4</v>
      </c>
      <c r="G15" s="25">
        <f>VLOOKUP(G4,'Residential Rates'!$C$6:$O$18,10,0)</f>
        <v>0.4</v>
      </c>
      <c r="H15" s="25">
        <f>VLOOKUP(H4,'Residential Rates'!$C$6:$O$18,10,0)</f>
        <v>0.4</v>
      </c>
      <c r="I15" s="25">
        <f>VLOOKUP(I4,'Residential Rates'!$C$6:$O$18,10,0)</f>
        <v>0.4</v>
      </c>
      <c r="J15" s="25">
        <f>VLOOKUP(J4,'Residential Rates'!$C$6:$O$18,10,0)</f>
        <v>0.4</v>
      </c>
      <c r="K15" s="25">
        <f>VLOOKUP(K4,'Residential Rates'!$C$6:$O$18,10,0)</f>
        <v>0.4</v>
      </c>
      <c r="L15" s="25">
        <f>VLOOKUP(L4,'Residential Rates'!$C$6:$O$18,10,0)</f>
        <v>0.4</v>
      </c>
      <c r="M15" s="25">
        <f>VLOOKUP(M4,'Residential Rates'!$C$6:$O$18,10,0)</f>
        <v>0.4</v>
      </c>
      <c r="N15" s="25">
        <f>VLOOKUP(N4,'Residential Rates'!$C$6:$O$18,10,0)</f>
        <v>0.4</v>
      </c>
      <c r="O15" s="25"/>
      <c r="P15" s="25">
        <f>VLOOKUP(P4,'Residential Rates'!$C$6:$O$18,10,0)</f>
        <v>0.4</v>
      </c>
      <c r="Q15" s="25">
        <f>VLOOKUP(Q4,'Residential Rates'!$C$6:$O$18,10,0)</f>
        <v>0.4</v>
      </c>
      <c r="R15" s="25">
        <f>VLOOKUP(R4,'Residential Rates'!$C$6:$O$18,10,0)</f>
        <v>0.4</v>
      </c>
      <c r="S15" s="25">
        <f>VLOOKUP(S4,'Residential Rates'!$C$6:$O$18,10,0)</f>
        <v>0.4</v>
      </c>
      <c r="T15" s="25">
        <f>VLOOKUP(T4,'Residential Rates'!$C$6:$O$18,10,0)</f>
        <v>0.4</v>
      </c>
      <c r="U15" s="25">
        <f>VLOOKUP(U4,'Residential Rates'!$C$6:$O$18,10,0)</f>
        <v>0.4</v>
      </c>
      <c r="V15" s="25">
        <f>VLOOKUP(V4,'Residential Rates'!$C$6:$O$18,10,0)</f>
        <v>0.4</v>
      </c>
      <c r="W15" s="25">
        <f>VLOOKUP(W4,'Residential Rates'!$C$6:$O$18,10,0)</f>
        <v>0.4</v>
      </c>
      <c r="X15" s="25">
        <f>VLOOKUP(X4,'Residential Rates'!$C$6:$O$18,10,0)</f>
        <v>0.4</v>
      </c>
      <c r="Y15" s="25">
        <f>VLOOKUP(Y4,'Residential Rates'!$C$6:$O$18,10,0)</f>
        <v>0.4</v>
      </c>
      <c r="Z15" s="25">
        <f>VLOOKUP(Z4,'Residential Rates'!$C$6:$O$18,10,0)</f>
        <v>0.4</v>
      </c>
      <c r="AA15" s="25">
        <f>VLOOKUP(AA4,'Residential Rates'!$C$6:$O$18,10,0)</f>
        <v>0.4</v>
      </c>
      <c r="AB15" s="59"/>
    </row>
    <row r="16" spans="1:28" x14ac:dyDescent="0.2">
      <c r="A16" s="66"/>
      <c r="B16" s="27" t="s">
        <v>21</v>
      </c>
      <c r="C16" s="26">
        <f>SUM(C7:C15)</f>
        <v>88.107183000000006</v>
      </c>
      <c r="D16" s="26">
        <f t="shared" ref="D16:N16" si="3">SUM(D7:D15)</f>
        <v>88.639580999999993</v>
      </c>
      <c r="E16" s="26">
        <f t="shared" si="3"/>
        <v>86.518607999999986</v>
      </c>
      <c r="F16" s="26">
        <f t="shared" si="3"/>
        <v>82.908574999999999</v>
      </c>
      <c r="G16" s="26">
        <f t="shared" si="3"/>
        <v>78.61466999999999</v>
      </c>
      <c r="H16" s="26">
        <f t="shared" si="3"/>
        <v>116.64089999999999</v>
      </c>
      <c r="I16" s="26">
        <f t="shared" si="3"/>
        <v>229.79081299999999</v>
      </c>
      <c r="J16" s="26">
        <f t="shared" si="3"/>
        <v>212.31916800000002</v>
      </c>
      <c r="K16" s="26">
        <f t="shared" si="3"/>
        <v>97.777850000000001</v>
      </c>
      <c r="L16" s="26">
        <f t="shared" si="3"/>
        <v>82.705384999999993</v>
      </c>
      <c r="M16" s="26">
        <f t="shared" si="3"/>
        <v>95.903925000000015</v>
      </c>
      <c r="N16" s="26">
        <f t="shared" si="3"/>
        <v>102.29550400000001</v>
      </c>
      <c r="O16" s="26"/>
      <c r="P16" s="26">
        <f>SUM(P7:P15)</f>
        <v>88.146627000000009</v>
      </c>
      <c r="Q16" s="26">
        <f t="shared" ref="Q16" si="4">SUM(Q7:Q15)</f>
        <v>88.677048999999997</v>
      </c>
      <c r="R16" s="26">
        <f t="shared" ref="R16" si="5">SUM(R7:R15)</f>
        <v>86.553871999999984</v>
      </c>
      <c r="S16" s="26">
        <f t="shared" ref="S16" si="6">SUM(S7:S15)</f>
        <v>82.944675000000004</v>
      </c>
      <c r="T16" s="26">
        <f t="shared" ref="T16" si="7">SUM(T7:T15)</f>
        <v>78.645829999999989</v>
      </c>
      <c r="U16" s="26">
        <f t="shared" ref="U16" si="8">SUM(U7:U15)</f>
        <v>116.69409999999999</v>
      </c>
      <c r="V16" s="26">
        <f t="shared" ref="V16" si="9">SUM(V7:V15)</f>
        <v>229.90473700000001</v>
      </c>
      <c r="W16" s="26">
        <f t="shared" ref="W16" si="10">SUM(W7:W15)</f>
        <v>212.42131200000003</v>
      </c>
      <c r="X16" s="26">
        <f t="shared" ref="X16" si="11">SUM(X7:X15)</f>
        <v>97.819649999999996</v>
      </c>
      <c r="Y16" s="26">
        <f t="shared" ref="Y16" si="12">SUM(Y7:Y15)</f>
        <v>82.743764999999996</v>
      </c>
      <c r="Z16" s="26">
        <f t="shared" ref="Z16" si="13">SUM(Z7:Z15)</f>
        <v>95.943825000000004</v>
      </c>
      <c r="AA16" s="26">
        <f t="shared" ref="AA16" si="14">SUM(AA7:AA15)</f>
        <v>102.340496</v>
      </c>
      <c r="AB16" s="59"/>
    </row>
    <row r="17" spans="1:28" x14ac:dyDescent="0.2">
      <c r="A17" s="66"/>
      <c r="B17" s="23" t="s">
        <v>22</v>
      </c>
      <c r="C17" s="25">
        <f>(VLOOKUP(C4,'Residential Rates'!$C$6:$O$18,11,0))*C16</f>
        <v>0</v>
      </c>
      <c r="D17" s="25">
        <f>(VLOOKUP(D4,'Residential Rates'!$C$6:$O$18,11,0))*D16</f>
        <v>0</v>
      </c>
      <c r="E17" s="25">
        <f>(VLOOKUP(E4,'Residential Rates'!$C$6:$O$18,11,0))*E16</f>
        <v>0</v>
      </c>
      <c r="F17" s="25">
        <f>(VLOOKUP(F4,'Residential Rates'!$C$6:$O$18,11,0))*F16</f>
        <v>0</v>
      </c>
      <c r="G17" s="25">
        <f>(VLOOKUP(G4,'Residential Rates'!$C$6:$O$18,11,0))*G16</f>
        <v>0</v>
      </c>
      <c r="H17" s="25">
        <f>(VLOOKUP(H4,'Residential Rates'!$C$6:$O$18,11,0))*H16</f>
        <v>0</v>
      </c>
      <c r="I17" s="25">
        <f>(VLOOKUP(I4,'Residential Rates'!$C$6:$O$18,11,0))*I16</f>
        <v>0</v>
      </c>
      <c r="J17" s="25">
        <f>(VLOOKUP(J4,'Residential Rates'!$C$6:$O$18,11,0))*J16</f>
        <v>0</v>
      </c>
      <c r="K17" s="25">
        <f>(VLOOKUP(K4,'Residential Rates'!$C$6:$O$18,11,0))*K16</f>
        <v>0</v>
      </c>
      <c r="L17" s="25">
        <f>(VLOOKUP(L4,'Residential Rates'!$C$6:$O$18,11,0))*L16</f>
        <v>6.7818415699999997E-3</v>
      </c>
      <c r="M17" s="25">
        <f>(VLOOKUP(M4,'Residential Rates'!$C$6:$O$18,11,0))*M16</f>
        <v>7.8641218500000009E-3</v>
      </c>
      <c r="N17" s="25">
        <f>(VLOOKUP(N4,'Residential Rates'!$C$6:$O$18,11,0))*N16</f>
        <v>8.3882313280000016E-3</v>
      </c>
      <c r="O17" s="25"/>
      <c r="P17" s="25">
        <f>(VLOOKUP(P4,'Residential Rates'!$C$6:$O$18,11,0))*P16</f>
        <v>0</v>
      </c>
      <c r="Q17" s="25">
        <f>(VLOOKUP(Q4,'Residential Rates'!$C$6:$O$18,11,0))*Q16</f>
        <v>0</v>
      </c>
      <c r="R17" s="25">
        <f>(VLOOKUP(R4,'Residential Rates'!$C$6:$O$18,11,0))*R16</f>
        <v>0</v>
      </c>
      <c r="S17" s="25">
        <f>(VLOOKUP(S4,'Residential Rates'!$C$6:$O$18,11,0))*S16</f>
        <v>0</v>
      </c>
      <c r="T17" s="25">
        <f>(VLOOKUP(T4,'Residential Rates'!$C$6:$O$18,11,0))*T16</f>
        <v>0</v>
      </c>
      <c r="U17" s="25">
        <f>(VLOOKUP(U4,'Residential Rates'!$C$6:$O$18,11,0))*U16</f>
        <v>0</v>
      </c>
      <c r="V17" s="25">
        <f>(VLOOKUP(V4,'Residential Rates'!$C$6:$O$18,11,0))*V16</f>
        <v>0</v>
      </c>
      <c r="W17" s="25">
        <f>(VLOOKUP(W4,'Residential Rates'!$C$6:$O$18,11,0))*W16</f>
        <v>0</v>
      </c>
      <c r="X17" s="25">
        <f>(VLOOKUP(X4,'Residential Rates'!$C$6:$O$18,11,0))*X16</f>
        <v>0</v>
      </c>
      <c r="Y17" s="25">
        <f>(VLOOKUP(Y4,'Residential Rates'!$C$6:$O$18,11,0))*Y16</f>
        <v>6.7849887300000002E-3</v>
      </c>
      <c r="Z17" s="25">
        <f>(VLOOKUP(Z4,'Residential Rates'!$C$6:$O$18,11,0))*Z16</f>
        <v>7.8673936500000003E-3</v>
      </c>
      <c r="AA17" s="25">
        <f>(VLOOKUP(AA4,'Residential Rates'!$C$6:$O$18,11,0))*AA16</f>
        <v>8.3919206719999997E-3</v>
      </c>
      <c r="AB17" s="59"/>
    </row>
    <row r="18" spans="1:28" x14ac:dyDescent="0.2">
      <c r="A18" s="66"/>
      <c r="B18" s="23" t="s">
        <v>31</v>
      </c>
      <c r="C18" s="25">
        <f>(VLOOKUP(C4,'Residential Rates'!$C$6:$O$18,12,0))*C16</f>
        <v>0</v>
      </c>
      <c r="D18" s="25">
        <f>(VLOOKUP(D4,'Residential Rates'!$C$6:$O$18,12,0))*D16</f>
        <v>0</v>
      </c>
      <c r="E18" s="25">
        <f>(VLOOKUP(E4,'Residential Rates'!$C$6:$O$18,12,0))*E16</f>
        <v>0</v>
      </c>
      <c r="F18" s="25">
        <f>(VLOOKUP(F4,'Residential Rates'!$C$6:$O$18,12,0))*F16</f>
        <v>0</v>
      </c>
      <c r="G18" s="25">
        <f>(VLOOKUP(G4,'Residential Rates'!$C$6:$O$18,12,0))*G16</f>
        <v>0</v>
      </c>
      <c r="H18" s="25">
        <f>(VLOOKUP(H4,'Residential Rates'!$C$6:$O$18,12,0))*H16</f>
        <v>0</v>
      </c>
      <c r="I18" s="25">
        <f>(VLOOKUP(I4,'Residential Rates'!$C$6:$O$18,12,0))*I16</f>
        <v>16.247129642352</v>
      </c>
      <c r="J18" s="25">
        <f>(VLOOKUP(J4,'Residential Rates'!$C$6:$O$18,12,0))*J16</f>
        <v>15.011814454272002</v>
      </c>
      <c r="K18" s="25">
        <f>(VLOOKUP(K4,'Residential Rates'!$C$6:$O$18,12,0))*K16</f>
        <v>6.9132851064</v>
      </c>
      <c r="L18" s="25">
        <f>(VLOOKUP(L4,'Residential Rates'!$C$6:$O$18,12,0))*L16</f>
        <v>5.8476015410399995</v>
      </c>
      <c r="M18" s="25">
        <f>(VLOOKUP(M4,'Residential Rates'!$C$6:$O$18,12,0))*M16</f>
        <v>6.7807911132000012</v>
      </c>
      <c r="N18" s="25">
        <f>(VLOOKUP(N4,'Residential Rates'!$C$6:$O$18,12,0))*N16</f>
        <v>7.2327013148160013</v>
      </c>
      <c r="O18" s="25"/>
      <c r="P18" s="25">
        <f>(VLOOKUP(P4,'Residential Rates'!$C$6:$O$18,12,0))*P16</f>
        <v>0</v>
      </c>
      <c r="Q18" s="25">
        <f>(VLOOKUP(Q4,'Residential Rates'!$C$6:$O$18,12,0))*Q16</f>
        <v>0</v>
      </c>
      <c r="R18" s="25">
        <f>(VLOOKUP(R4,'Residential Rates'!$C$6:$O$18,12,0))*R16</f>
        <v>0</v>
      </c>
      <c r="S18" s="25">
        <f>(VLOOKUP(S4,'Residential Rates'!$C$6:$O$18,12,0))*S16</f>
        <v>0</v>
      </c>
      <c r="T18" s="25">
        <f>(VLOOKUP(T4,'Residential Rates'!$C$6:$O$18,12,0))*T16</f>
        <v>0</v>
      </c>
      <c r="U18" s="25">
        <f>(VLOOKUP(U4,'Residential Rates'!$C$6:$O$18,12,0))*U16</f>
        <v>0</v>
      </c>
      <c r="V18" s="25">
        <f>(VLOOKUP(V4,'Residential Rates'!$C$6:$O$18,12,0))*V16</f>
        <v>16.255184524848001</v>
      </c>
      <c r="W18" s="25">
        <f>(VLOOKUP(W4,'Residential Rates'!$C$6:$O$18,12,0))*W16</f>
        <v>15.019036443648003</v>
      </c>
      <c r="X18" s="25">
        <f>(VLOOKUP(X4,'Residential Rates'!$C$6:$O$18,12,0))*X16</f>
        <v>6.9162405335999999</v>
      </c>
      <c r="Y18" s="25">
        <f>(VLOOKUP(Y4,'Residential Rates'!$C$6:$O$18,12,0))*Y16</f>
        <v>5.8503151605600001</v>
      </c>
      <c r="Z18" s="25">
        <f>(VLOOKUP(Z4,'Residential Rates'!$C$6:$O$18,12,0))*Z16</f>
        <v>6.7836122028000005</v>
      </c>
      <c r="AA18" s="25">
        <f>(VLOOKUP(AA4,'Residential Rates'!$C$6:$O$18,12,0))*AA16</f>
        <v>7.2358824291840005</v>
      </c>
      <c r="AB18" s="59"/>
    </row>
    <row r="19" spans="1:28" x14ac:dyDescent="0.2">
      <c r="A19" s="66"/>
      <c r="B19" s="23" t="s">
        <v>23</v>
      </c>
      <c r="C19" s="25">
        <f>(VLOOKUP(C4,'Residential Rates'!$C$6:$O$18,13,0))*C16</f>
        <v>4.5381366747809997</v>
      </c>
      <c r="D19" s="25">
        <f>(VLOOKUP(D4,'Residential Rates'!$C$6:$O$18,13,0))*D16</f>
        <v>4.3608901060379992</v>
      </c>
      <c r="E19" s="25">
        <f>(VLOOKUP(E4,'Residential Rates'!$C$6:$O$18,13,0))*E16</f>
        <v>1.2003591673919998</v>
      </c>
      <c r="F19" s="25">
        <f>(VLOOKUP(F4,'Residential Rates'!$C$6:$O$18,13,0))*F16</f>
        <v>3.2418910996499997</v>
      </c>
      <c r="G19" s="25">
        <f>(VLOOKUP(G4,'Residential Rates'!$C$6:$O$18,13,0))*G16</f>
        <v>2.8393260363899997</v>
      </c>
      <c r="H19" s="25">
        <f>(VLOOKUP(H4,'Residential Rates'!$C$6:$O$18,13,0))*H16</f>
        <v>7.0561912454999991</v>
      </c>
      <c r="I19" s="25">
        <f>(VLOOKUP(I4,'Residential Rates'!$C$6:$O$18,13,0))*I16</f>
        <v>10.453413874182999</v>
      </c>
      <c r="J19" s="25">
        <f>(VLOOKUP(J4,'Residential Rates'!$C$6:$O$18,13,0))*J16</f>
        <v>8.3759911776000013</v>
      </c>
      <c r="K19" s="25">
        <f>(VLOOKUP(K4,'Residential Rates'!$C$6:$O$18,13,0))*K16</f>
        <v>4.0823230153500001</v>
      </c>
      <c r="L19" s="25">
        <f>(VLOOKUP(L4,'Residential Rates'!$C$6:$O$18,13,0))*L16</f>
        <v>2.9190038581899995</v>
      </c>
      <c r="M19" s="25">
        <f>(VLOOKUP(M4,'Residential Rates'!$C$6:$O$18,13,0))*M16</f>
        <v>4.2283081493250005</v>
      </c>
      <c r="N19" s="25">
        <f>(VLOOKUP(N4,'Residential Rates'!$C$6:$O$18,13,0))*N16</f>
        <v>5.1262322964480003</v>
      </c>
      <c r="O19" s="25"/>
      <c r="P19" s="25">
        <f>(VLOOKUP(P4,'Residential Rates'!$C$6:$O$18,13,0))*P16</f>
        <v>4.5401683168889999</v>
      </c>
      <c r="Q19" s="25">
        <f>(VLOOKUP(Q4,'Residential Rates'!$C$6:$O$18,13,0))*Q16</f>
        <v>4.3627334567019993</v>
      </c>
      <c r="R19" s="25">
        <f>(VLOOKUP(R4,'Residential Rates'!$C$6:$O$18,13,0))*R16</f>
        <v>1.2008484201279996</v>
      </c>
      <c r="S19" s="25">
        <f>(VLOOKUP(S4,'Residential Rates'!$C$6:$O$18,13,0))*S16</f>
        <v>3.2433026818499999</v>
      </c>
      <c r="T19" s="25">
        <f>(VLOOKUP(T4,'Residential Rates'!$C$6:$O$18,13,0))*T16</f>
        <v>2.84045144211</v>
      </c>
      <c r="U19" s="25">
        <f>(VLOOKUP(U4,'Residential Rates'!$C$6:$O$18,13,0))*U16</f>
        <v>7.0594095794999996</v>
      </c>
      <c r="V19" s="25">
        <f>(VLOOKUP(V4,'Residential Rates'!$C$6:$O$18,13,0))*V16</f>
        <v>10.458596390866999</v>
      </c>
      <c r="W19" s="25">
        <f>(VLOOKUP(W4,'Residential Rates'!$C$6:$O$18,13,0))*W16</f>
        <v>8.3800207584000006</v>
      </c>
      <c r="X19" s="25">
        <f>(VLOOKUP(X4,'Residential Rates'!$C$6:$O$18,13,0))*X16</f>
        <v>4.0840682071500005</v>
      </c>
      <c r="Y19" s="25">
        <f>(VLOOKUP(Y4,'Residential Rates'!$C$6:$O$18,13,0))*Y16</f>
        <v>2.9203584419099999</v>
      </c>
      <c r="Z19" s="25">
        <f>(VLOOKUP(Z4,'Residential Rates'!$C$6:$O$18,13,0))*Z16</f>
        <v>4.2300673004250005</v>
      </c>
      <c r="AA19" s="25">
        <f>(VLOOKUP(AA4,'Residential Rates'!$C$6:$O$18,13,0))*AA16</f>
        <v>5.128486935552</v>
      </c>
      <c r="AB19" s="59"/>
    </row>
    <row r="20" spans="1:28" x14ac:dyDescent="0.2">
      <c r="A20" s="66"/>
      <c r="B20" s="27" t="s">
        <v>24</v>
      </c>
      <c r="C20" s="30">
        <f>SUM(C16:C19)</f>
        <v>92.645319674781007</v>
      </c>
      <c r="D20" s="30">
        <f t="shared" ref="D20:N20" si="15">SUM(D16:D19)</f>
        <v>93.000471106037992</v>
      </c>
      <c r="E20" s="30">
        <f t="shared" si="15"/>
        <v>87.71896716739198</v>
      </c>
      <c r="F20" s="30">
        <f t="shared" si="15"/>
        <v>86.150466099650004</v>
      </c>
      <c r="G20" s="30">
        <f t="shared" si="15"/>
        <v>81.453996036389995</v>
      </c>
      <c r="H20" s="30">
        <f t="shared" si="15"/>
        <v>123.69709124549999</v>
      </c>
      <c r="I20" s="30">
        <f t="shared" si="15"/>
        <v>256.49135651653501</v>
      </c>
      <c r="J20" s="30">
        <f t="shared" si="15"/>
        <v>235.70697363187205</v>
      </c>
      <c r="K20" s="30">
        <f t="shared" si="15"/>
        <v>108.77345812175</v>
      </c>
      <c r="L20" s="30">
        <f t="shared" si="15"/>
        <v>91.478772240799998</v>
      </c>
      <c r="M20" s="30">
        <f t="shared" si="15"/>
        <v>106.92088838437502</v>
      </c>
      <c r="N20" s="30">
        <f t="shared" si="15"/>
        <v>114.662825842592</v>
      </c>
      <c r="O20" s="30"/>
      <c r="P20" s="30">
        <f>SUM(P16:P19)</f>
        <v>92.686795316889004</v>
      </c>
      <c r="Q20" s="30">
        <f t="shared" ref="Q20" si="16">SUM(Q16:Q19)</f>
        <v>93.039782456702</v>
      </c>
      <c r="R20" s="30">
        <f t="shared" ref="R20" si="17">SUM(R16:R19)</f>
        <v>87.754720420127981</v>
      </c>
      <c r="S20" s="30">
        <f t="shared" ref="S20" si="18">SUM(S16:S19)</f>
        <v>86.187977681850001</v>
      </c>
      <c r="T20" s="30">
        <f t="shared" ref="T20" si="19">SUM(T16:T19)</f>
        <v>81.486281442109984</v>
      </c>
      <c r="U20" s="30">
        <f t="shared" ref="U20" si="20">SUM(U16:U19)</f>
        <v>123.75350957949999</v>
      </c>
      <c r="V20" s="30">
        <f t="shared" ref="V20" si="21">SUM(V16:V19)</f>
        <v>256.61851791571502</v>
      </c>
      <c r="W20" s="30">
        <f t="shared" ref="W20" si="22">SUM(W16:W19)</f>
        <v>235.82036920204803</v>
      </c>
      <c r="X20" s="30">
        <f t="shared" ref="X20" si="23">SUM(X16:X19)</f>
        <v>108.81995874075</v>
      </c>
      <c r="Y20" s="30">
        <f t="shared" ref="Y20" si="24">SUM(Y16:Y19)</f>
        <v>91.521223591199998</v>
      </c>
      <c r="Z20" s="30">
        <f t="shared" ref="Z20" si="25">SUM(Z16:Z19)</f>
        <v>106.96537189687501</v>
      </c>
      <c r="AA20" s="30">
        <f t="shared" ref="AA20" si="26">SUM(AA16:AA19)</f>
        <v>114.71325728540801</v>
      </c>
      <c r="AB20" s="59"/>
    </row>
    <row r="21" spans="1:28" x14ac:dyDescent="0.2">
      <c r="A21" s="58"/>
      <c r="B21" s="56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9"/>
    </row>
    <row r="22" spans="1:28" x14ac:dyDescent="0.2">
      <c r="A22" s="60"/>
    </row>
    <row r="23" spans="1:28" x14ac:dyDescent="0.2">
      <c r="A23" s="59"/>
      <c r="B23" s="56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57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59"/>
    </row>
    <row r="24" spans="1:28" s="28" customFormat="1" ht="15" customHeight="1" x14ac:dyDescent="0.2">
      <c r="A24" s="66" t="s">
        <v>49</v>
      </c>
      <c r="B24" s="38" t="s">
        <v>36</v>
      </c>
      <c r="C24" s="39">
        <v>954</v>
      </c>
      <c r="D24" s="39">
        <v>839</v>
      </c>
      <c r="E24" s="39">
        <v>796</v>
      </c>
      <c r="F24" s="39">
        <v>794</v>
      </c>
      <c r="G24" s="39">
        <v>838</v>
      </c>
      <c r="H24" s="39">
        <v>1174</v>
      </c>
      <c r="I24" s="39">
        <v>2184</v>
      </c>
      <c r="J24" s="39">
        <v>1743</v>
      </c>
      <c r="K24" s="39">
        <v>1311</v>
      </c>
      <c r="L24" s="39">
        <v>1059</v>
      </c>
      <c r="M24" s="39">
        <v>870</v>
      </c>
      <c r="N24" s="39">
        <v>964</v>
      </c>
      <c r="O24" s="29"/>
      <c r="P24" s="39">
        <f>C24</f>
        <v>954</v>
      </c>
      <c r="Q24" s="39">
        <f t="shared" ref="Q24:AA24" si="27">D24</f>
        <v>839</v>
      </c>
      <c r="R24" s="39">
        <f t="shared" si="27"/>
        <v>796</v>
      </c>
      <c r="S24" s="39">
        <f t="shared" si="27"/>
        <v>794</v>
      </c>
      <c r="T24" s="39">
        <f t="shared" si="27"/>
        <v>838</v>
      </c>
      <c r="U24" s="39">
        <f t="shared" si="27"/>
        <v>1174</v>
      </c>
      <c r="V24" s="39">
        <f t="shared" si="27"/>
        <v>2184</v>
      </c>
      <c r="W24" s="39">
        <f t="shared" si="27"/>
        <v>1743</v>
      </c>
      <c r="X24" s="39">
        <f t="shared" si="27"/>
        <v>1311</v>
      </c>
      <c r="Y24" s="39">
        <f t="shared" si="27"/>
        <v>1059</v>
      </c>
      <c r="Z24" s="39">
        <f t="shared" si="27"/>
        <v>870</v>
      </c>
      <c r="AA24" s="39">
        <f t="shared" si="27"/>
        <v>964</v>
      </c>
      <c r="AB24" s="62"/>
    </row>
    <row r="25" spans="1:28" ht="12.75" customHeight="1" x14ac:dyDescent="0.2">
      <c r="A25" s="66"/>
      <c r="B25" s="23" t="s">
        <v>13</v>
      </c>
      <c r="C25" s="25">
        <f>VLOOKUP(C4,'Residential Rates'!$C$6:$O$18,2,0)</f>
        <v>20</v>
      </c>
      <c r="D25" s="25">
        <f>VLOOKUP(D4,'Residential Rates'!$C$6:$O$18,2,0)</f>
        <v>20</v>
      </c>
      <c r="E25" s="25">
        <f>VLOOKUP(E4,'Residential Rates'!$C$6:$O$18,2,0)</f>
        <v>20</v>
      </c>
      <c r="F25" s="25">
        <f>VLOOKUP(F4,'Residential Rates'!$C$6:$O$18,2,0)</f>
        <v>20</v>
      </c>
      <c r="G25" s="25">
        <f>VLOOKUP(G4,'Residential Rates'!$C$6:$O$18,2,0)</f>
        <v>20</v>
      </c>
      <c r="H25" s="25">
        <f>VLOOKUP(H4,'Residential Rates'!$C$6:$O$18,2,0)</f>
        <v>20</v>
      </c>
      <c r="I25" s="25">
        <f>VLOOKUP(I4,'Residential Rates'!$C$6:$O$18,2,0)</f>
        <v>20</v>
      </c>
      <c r="J25" s="25">
        <f>VLOOKUP(J4,'Residential Rates'!$C$6:$O$18,2,0)</f>
        <v>20</v>
      </c>
      <c r="K25" s="25">
        <f>VLOOKUP(K4,'Residential Rates'!$C$6:$O$18,2,0)</f>
        <v>20</v>
      </c>
      <c r="L25" s="25">
        <f>VLOOKUP(L4,'Residential Rates'!$C$6:$O$18,2,0)</f>
        <v>20</v>
      </c>
      <c r="M25" s="25">
        <f>VLOOKUP(M4,'Residential Rates'!$C$6:$O$18,2,0)</f>
        <v>20</v>
      </c>
      <c r="N25" s="25">
        <f>VLOOKUP(N4,'Residential Rates'!$C$6:$O$18,2,0)</f>
        <v>20</v>
      </c>
      <c r="O25" s="25"/>
      <c r="P25" s="25">
        <f>VLOOKUP(P4,'Residential Rates'!$C$6:$O$18,2,0)</f>
        <v>20</v>
      </c>
      <c r="Q25" s="25">
        <f>VLOOKUP(Q4,'Residential Rates'!$C$6:$O$18,2,0)</f>
        <v>20</v>
      </c>
      <c r="R25" s="25">
        <f>VLOOKUP(R4,'Residential Rates'!$C$6:$O$18,2,0)</f>
        <v>20</v>
      </c>
      <c r="S25" s="25">
        <f>VLOOKUP(S4,'Residential Rates'!$C$6:$O$18,2,0)</f>
        <v>20</v>
      </c>
      <c r="T25" s="25">
        <f>VLOOKUP(T4,'Residential Rates'!$C$6:$O$18,2,0)</f>
        <v>20</v>
      </c>
      <c r="U25" s="25">
        <f>VLOOKUP(U4,'Residential Rates'!$C$6:$O$18,2,0)</f>
        <v>20</v>
      </c>
      <c r="V25" s="25">
        <f>VLOOKUP(V4,'Residential Rates'!$C$6:$O$18,2,0)</f>
        <v>20</v>
      </c>
      <c r="W25" s="25">
        <f>VLOOKUP(W4,'Residential Rates'!$C$6:$O$18,2,0)</f>
        <v>20</v>
      </c>
      <c r="X25" s="25">
        <f>VLOOKUP(X4,'Residential Rates'!$C$6:$O$18,2,0)</f>
        <v>20</v>
      </c>
      <c r="Y25" s="25">
        <f>VLOOKUP(Y4,'Residential Rates'!$C$6:$O$18,2,0)</f>
        <v>20</v>
      </c>
      <c r="Z25" s="25">
        <f>VLOOKUP(Z4,'Residential Rates'!$C$6:$O$18,2,0)</f>
        <v>20</v>
      </c>
      <c r="AA25" s="25">
        <f>VLOOKUP(AA4,'Residential Rates'!$C$6:$O$18,2,0)</f>
        <v>20</v>
      </c>
      <c r="AB25" s="59"/>
    </row>
    <row r="26" spans="1:28" x14ac:dyDescent="0.2">
      <c r="A26" s="66"/>
      <c r="B26" s="23" t="s">
        <v>14</v>
      </c>
      <c r="C26" s="25">
        <f>(VLOOKUP(C4,'Residential Rates'!$C$6:$O$18,3,0))*C24</f>
        <v>114.97608</v>
      </c>
      <c r="D26" s="25">
        <f>(VLOOKUP(D4,'Residential Rates'!$C$6:$O$18,3,0))*D24</f>
        <v>107.26615</v>
      </c>
      <c r="E26" s="25">
        <f>(VLOOKUP(E4,'Residential Rates'!$C$6:$O$18,3,0))*E24</f>
        <v>101.76859999999999</v>
      </c>
      <c r="F26" s="25">
        <f>(VLOOKUP(F4,'Residential Rates'!$C$6:$O$18,3,0))*F24</f>
        <v>101.51289999999999</v>
      </c>
      <c r="G26" s="25">
        <f>(VLOOKUP(G4,'Residential Rates'!$C$6:$O$18,3,0))*G24</f>
        <v>107.13829999999999</v>
      </c>
      <c r="H26" s="25">
        <f>(VLOOKUP(H4,'Residential Rates'!$C$6:$O$18,3,0))*H24</f>
        <v>150.0959</v>
      </c>
      <c r="I26" s="25">
        <f>(VLOOKUP(I4,'Residential Rates'!$C$6:$O$18,3,0))*I24</f>
        <v>279.2244</v>
      </c>
      <c r="J26" s="25">
        <f>(VLOOKUP(J4,'Residential Rates'!$C$6:$O$18,3,0))*J24</f>
        <v>222.84254999999999</v>
      </c>
      <c r="K26" s="25">
        <f>(VLOOKUP(K4,'Residential Rates'!$C$6:$O$18,3,0))*K24</f>
        <v>167.61134999999999</v>
      </c>
      <c r="L26" s="25">
        <f>(VLOOKUP(L4,'Residential Rates'!$C$6:$O$18,3,0))*L24</f>
        <v>135.39314999999999</v>
      </c>
      <c r="M26" s="25">
        <f>(VLOOKUP(M4,'Residential Rates'!$C$6:$O$18,3,0))*M24</f>
        <v>115.5273</v>
      </c>
      <c r="N26" s="25">
        <f>(VLOOKUP(N4,'Residential Rates'!$C$6:$O$18,3,0))*N24</f>
        <v>128.00955999999999</v>
      </c>
      <c r="O26" s="25"/>
      <c r="P26" s="25">
        <f>(VLOOKUP(P4,'Residential Rates'!$C$6:$O$18,3,0))*P24</f>
        <v>114.97608</v>
      </c>
      <c r="Q26" s="25">
        <f>(VLOOKUP(Q4,'Residential Rates'!$C$6:$O$18,3,0))*Q24</f>
        <v>107.26615</v>
      </c>
      <c r="R26" s="25">
        <f>(VLOOKUP(R4,'Residential Rates'!$C$6:$O$18,3,0))*R24</f>
        <v>101.76859999999999</v>
      </c>
      <c r="S26" s="25">
        <f>(VLOOKUP(S4,'Residential Rates'!$C$6:$O$18,3,0))*S24</f>
        <v>101.51289999999999</v>
      </c>
      <c r="T26" s="25">
        <f>(VLOOKUP(T4,'Residential Rates'!$C$6:$O$18,3,0))*T24</f>
        <v>107.13829999999999</v>
      </c>
      <c r="U26" s="25">
        <f>(VLOOKUP(U4,'Residential Rates'!$C$6:$O$18,3,0))*U24</f>
        <v>150.0959</v>
      </c>
      <c r="V26" s="25">
        <f>(VLOOKUP(V4,'Residential Rates'!$C$6:$O$18,3,0))*V24</f>
        <v>279.2244</v>
      </c>
      <c r="W26" s="25">
        <f>(VLOOKUP(W4,'Residential Rates'!$C$6:$O$18,3,0))*W24</f>
        <v>222.84254999999999</v>
      </c>
      <c r="X26" s="25">
        <f>(VLOOKUP(X4,'Residential Rates'!$C$6:$O$18,3,0))*X24</f>
        <v>167.61134999999999</v>
      </c>
      <c r="Y26" s="25">
        <f>(VLOOKUP(Y4,'Residential Rates'!$C$6:$O$18,3,0))*Y24</f>
        <v>135.39314999999999</v>
      </c>
      <c r="Z26" s="25">
        <f>(VLOOKUP(Z4,'Residential Rates'!$C$6:$O$18,3,0))*Z24</f>
        <v>115.5273</v>
      </c>
      <c r="AA26" s="25">
        <f>(VLOOKUP(AA4,'Residential Rates'!$C$6:$O$18,3,0))*AA24</f>
        <v>128.00955999999999</v>
      </c>
      <c r="AB26" s="59"/>
    </row>
    <row r="27" spans="1:28" x14ac:dyDescent="0.2">
      <c r="A27" s="66"/>
      <c r="B27" s="23" t="s">
        <v>15</v>
      </c>
      <c r="C27" s="25">
        <f>(VLOOKUP(C4,'Residential Rates'!$C$6:$O$18,4,0))*C24</f>
        <v>11.505239999999999</v>
      </c>
      <c r="D27" s="25">
        <f>(VLOOKUP(D4,'Residential Rates'!$C$6:$O$18,4,0))*D24</f>
        <v>10.64691</v>
      </c>
      <c r="E27" s="25">
        <f>(VLOOKUP(E4,'Residential Rates'!$C$6:$O$18,4,0))*E24</f>
        <v>13.34892</v>
      </c>
      <c r="F27" s="25">
        <f>(VLOOKUP(F4,'Residential Rates'!$C$6:$O$18,4,0))*F24</f>
        <v>4.6607799999999999</v>
      </c>
      <c r="G27" s="25">
        <f>(VLOOKUP(G4,'Residential Rates'!$C$6:$O$18,4,0))*G24</f>
        <v>13.62588</v>
      </c>
      <c r="H27" s="25">
        <f>(VLOOKUP(H4,'Residential Rates'!$C$6:$O$18,4,0))*H24</f>
        <v>8.0888600000000004</v>
      </c>
      <c r="I27" s="25">
        <f>(VLOOKUP(I4,'Residential Rates'!$C$6:$O$18,4,0))*I24</f>
        <v>19.85256</v>
      </c>
      <c r="J27" s="25">
        <f>(VLOOKUP(J4,'Residential Rates'!$C$6:$O$18,4,0))*J24</f>
        <v>21.264600000000005</v>
      </c>
      <c r="K27" s="25">
        <f>(VLOOKUP(K4,'Residential Rates'!$C$6:$O$18,4,0))*K24</f>
        <v>13.22799</v>
      </c>
      <c r="L27" s="25">
        <f>(VLOOKUP(L4,'Residential Rates'!$C$6:$O$18,4,0))*L24</f>
        <v>-4.5642899999999997</v>
      </c>
      <c r="M27" s="25">
        <f>(VLOOKUP(M4,'Residential Rates'!$C$6:$O$18,4,0))*M24</f>
        <v>9.7353000000000005</v>
      </c>
      <c r="N27" s="25">
        <f>(VLOOKUP(N4,'Residential Rates'!$C$6:$O$18,4,0))*N24</f>
        <v>5.6490399999999994</v>
      </c>
      <c r="O27" s="25"/>
      <c r="P27" s="25">
        <f>(VLOOKUP(P4,'Residential Rates'!$C$6:$O$18,4,0))*P24</f>
        <v>11.505239999999999</v>
      </c>
      <c r="Q27" s="25">
        <f>(VLOOKUP(Q4,'Residential Rates'!$C$6:$O$18,4,0))*Q24</f>
        <v>10.64691</v>
      </c>
      <c r="R27" s="25">
        <f>(VLOOKUP(R4,'Residential Rates'!$C$6:$O$18,4,0))*R24</f>
        <v>13.34892</v>
      </c>
      <c r="S27" s="25">
        <f>(VLOOKUP(S4,'Residential Rates'!$C$6:$O$18,4,0))*S24</f>
        <v>4.6607799999999999</v>
      </c>
      <c r="T27" s="25">
        <f>(VLOOKUP(T4,'Residential Rates'!$C$6:$O$18,4,0))*T24</f>
        <v>13.62588</v>
      </c>
      <c r="U27" s="25">
        <f>(VLOOKUP(U4,'Residential Rates'!$C$6:$O$18,4,0))*U24</f>
        <v>8.0888600000000004</v>
      </c>
      <c r="V27" s="25">
        <f>(VLOOKUP(V4,'Residential Rates'!$C$6:$O$18,4,0))*V24</f>
        <v>19.85256</v>
      </c>
      <c r="W27" s="25">
        <f>(VLOOKUP(W4,'Residential Rates'!$C$6:$O$18,4,0))*W24</f>
        <v>21.264600000000005</v>
      </c>
      <c r="X27" s="25">
        <f>(VLOOKUP(X4,'Residential Rates'!$C$6:$O$18,4,0))*X24</f>
        <v>13.22799</v>
      </c>
      <c r="Y27" s="25">
        <f>(VLOOKUP(Y4,'Residential Rates'!$C$6:$O$18,4,0))*Y24</f>
        <v>-4.5642899999999997</v>
      </c>
      <c r="Z27" s="25">
        <f>(VLOOKUP(Z4,'Residential Rates'!$C$6:$O$18,4,0))*Z24</f>
        <v>9.7353000000000005</v>
      </c>
      <c r="AA27" s="25">
        <f>(VLOOKUP(AA4,'Residential Rates'!$C$6:$O$18,4,0))*AA24</f>
        <v>5.6490399999999994</v>
      </c>
      <c r="AB27" s="59"/>
    </row>
    <row r="28" spans="1:28" x14ac:dyDescent="0.2">
      <c r="A28" s="66"/>
      <c r="B28" s="23" t="s">
        <v>30</v>
      </c>
      <c r="C28" s="25">
        <f>(VLOOKUP(C4,'Residential Rates'!$C$6:$O$18,5,0))*C24</f>
        <v>-4.6459799999999998</v>
      </c>
      <c r="D28" s="25">
        <f>(VLOOKUP(D4,'Residential Rates'!$C$6:$O$18,5,0))*D24</f>
        <v>-4.0859300000000003</v>
      </c>
      <c r="E28" s="25">
        <f>(VLOOKUP(E4,'Residential Rates'!$C$6:$O$18,5,0))*E24</f>
        <v>-3.8765200000000002</v>
      </c>
      <c r="F28" s="25">
        <f>(VLOOKUP(F4,'Residential Rates'!$C$6:$O$18,5,0))*F24</f>
        <v>-3.8667800000000003</v>
      </c>
      <c r="G28" s="25">
        <f>(VLOOKUP(G4,'Residential Rates'!$C$6:$O$18,5,0))*G24</f>
        <v>-4.0810599999999999</v>
      </c>
      <c r="H28" s="25">
        <f>(VLOOKUP(H4,'Residential Rates'!$C$6:$O$18,5,0))*H24</f>
        <v>0</v>
      </c>
      <c r="I28" s="25">
        <f>(VLOOKUP(I4,'Residential Rates'!$C$6:$O$18,5,0))*I24</f>
        <v>0</v>
      </c>
      <c r="J28" s="25">
        <f>(VLOOKUP(J4,'Residential Rates'!$C$6:$O$18,5,0))*J24</f>
        <v>0</v>
      </c>
      <c r="K28" s="25">
        <f>(VLOOKUP(K4,'Residential Rates'!$C$6:$O$18,5,0))*K24</f>
        <v>0</v>
      </c>
      <c r="L28" s="25">
        <f>(VLOOKUP(L4,'Residential Rates'!$C$6:$O$18,5,0))*L24</f>
        <v>0</v>
      </c>
      <c r="M28" s="25">
        <f>(VLOOKUP(M4,'Residential Rates'!$C$6:$O$18,5,0))*M24</f>
        <v>0</v>
      </c>
      <c r="N28" s="25">
        <f>(VLOOKUP(N4,'Residential Rates'!$C$6:$O$18,5,0))*N24</f>
        <v>0</v>
      </c>
      <c r="O28" s="25"/>
      <c r="P28" s="25">
        <f>(VLOOKUP(P4,'Residential Rates'!$C$6:$O$18,5,0))*P24</f>
        <v>-4.6459799999999998</v>
      </c>
      <c r="Q28" s="25">
        <f>(VLOOKUP(Q4,'Residential Rates'!$C$6:$O$18,5,0))*Q24</f>
        <v>-4.0859300000000003</v>
      </c>
      <c r="R28" s="25">
        <f>(VLOOKUP(R4,'Residential Rates'!$C$6:$O$18,5,0))*R24</f>
        <v>-3.8765200000000002</v>
      </c>
      <c r="S28" s="25">
        <f>(VLOOKUP(S4,'Residential Rates'!$C$6:$O$18,5,0))*S24</f>
        <v>-3.8667800000000003</v>
      </c>
      <c r="T28" s="25">
        <f>(VLOOKUP(T4,'Residential Rates'!$C$6:$O$18,5,0))*T24</f>
        <v>-4.0810599999999999</v>
      </c>
      <c r="U28" s="25">
        <f>(VLOOKUP(U4,'Residential Rates'!$C$6:$O$18,5,0))*U24</f>
        <v>0</v>
      </c>
      <c r="V28" s="25">
        <f>(VLOOKUP(V4,'Residential Rates'!$C$6:$O$18,5,0))*V24</f>
        <v>0</v>
      </c>
      <c r="W28" s="25">
        <f>(VLOOKUP(W4,'Residential Rates'!$C$6:$O$18,5,0))*W24</f>
        <v>0</v>
      </c>
      <c r="X28" s="25">
        <f>(VLOOKUP(X4,'Residential Rates'!$C$6:$O$18,5,0))*X24</f>
        <v>0</v>
      </c>
      <c r="Y28" s="25">
        <f>(VLOOKUP(Y4,'Residential Rates'!$C$6:$O$18,5,0))*Y24</f>
        <v>0</v>
      </c>
      <c r="Z28" s="25">
        <f>(VLOOKUP(Z4,'Residential Rates'!$C$6:$O$18,5,0))*Z24</f>
        <v>0</v>
      </c>
      <c r="AA28" s="25">
        <f>(VLOOKUP(AA4,'Residential Rates'!$C$6:$O$18,5,0))*AA24</f>
        <v>0</v>
      </c>
      <c r="AB28" s="59"/>
    </row>
    <row r="29" spans="1:28" x14ac:dyDescent="0.2">
      <c r="A29" s="66"/>
      <c r="B29" s="23" t="s">
        <v>16</v>
      </c>
      <c r="C29" s="25">
        <f>(VLOOKUP(C4,'Residential Rates'!$C$6:$O$18,6,0))*C24</f>
        <v>0.55332000000000003</v>
      </c>
      <c r="D29" s="25">
        <f>(VLOOKUP(D4,'Residential Rates'!$C$6:$O$18,6,0))*D24</f>
        <v>0.48662</v>
      </c>
      <c r="E29" s="25">
        <f>(VLOOKUP(E4,'Residential Rates'!$C$6:$O$18,6,0))*E24</f>
        <v>0.46167999999999998</v>
      </c>
      <c r="F29" s="25">
        <f>(VLOOKUP(F4,'Residential Rates'!$C$6:$O$18,6,0))*F24</f>
        <v>0.46051999999999998</v>
      </c>
      <c r="G29" s="25">
        <f>(VLOOKUP(G4,'Residential Rates'!$C$6:$O$18,6,0))*G24</f>
        <v>0.48604000000000003</v>
      </c>
      <c r="H29" s="25">
        <f>(VLOOKUP(H4,'Residential Rates'!$C$6:$O$18,6,0))*H24</f>
        <v>0.68091999999999997</v>
      </c>
      <c r="I29" s="25">
        <f>(VLOOKUP(I4,'Residential Rates'!$C$6:$O$18,6,0))*I24</f>
        <v>1.2667200000000001</v>
      </c>
      <c r="J29" s="25">
        <f>(VLOOKUP(J4,'Residential Rates'!$C$6:$O$18,6,0))*J24</f>
        <v>1.0109399999999999</v>
      </c>
      <c r="K29" s="25">
        <f>(VLOOKUP(K4,'Residential Rates'!$C$6:$O$18,6,0))*K24</f>
        <v>0.76038000000000006</v>
      </c>
      <c r="L29" s="25">
        <f>(VLOOKUP(L4,'Residential Rates'!$C$6:$O$18,6,0))*L24</f>
        <v>-0.30710999999999999</v>
      </c>
      <c r="M29" s="25">
        <f>(VLOOKUP(M4,'Residential Rates'!$C$6:$O$18,6,0))*M24</f>
        <v>-0.25230000000000002</v>
      </c>
      <c r="N29" s="25">
        <f>(VLOOKUP(N4,'Residential Rates'!$C$6:$O$18,6,0))*N24</f>
        <v>-0.27955999999999998</v>
      </c>
      <c r="O29" s="25"/>
      <c r="P29" s="25">
        <f>(VLOOKUP(P4,'Residential Rates'!$C$6:$O$18,6,0))*P24</f>
        <v>0.55332000000000003</v>
      </c>
      <c r="Q29" s="25">
        <f>(VLOOKUP(Q4,'Residential Rates'!$C$6:$O$18,6,0))*Q24</f>
        <v>0.48662</v>
      </c>
      <c r="R29" s="25">
        <f>(VLOOKUP(R4,'Residential Rates'!$C$6:$O$18,6,0))*R24</f>
        <v>0.46167999999999998</v>
      </c>
      <c r="S29" s="25">
        <f>(VLOOKUP(S4,'Residential Rates'!$C$6:$O$18,6,0))*S24</f>
        <v>0.46051999999999998</v>
      </c>
      <c r="T29" s="25">
        <f>(VLOOKUP(T4,'Residential Rates'!$C$6:$O$18,6,0))*T24</f>
        <v>0.48604000000000003</v>
      </c>
      <c r="U29" s="25">
        <f>(VLOOKUP(U4,'Residential Rates'!$C$6:$O$18,6,0))*U24</f>
        <v>0.68091999999999997</v>
      </c>
      <c r="V29" s="25">
        <f>(VLOOKUP(V4,'Residential Rates'!$C$6:$O$18,6,0))*V24</f>
        <v>1.2667200000000001</v>
      </c>
      <c r="W29" s="25">
        <f>(VLOOKUP(W4,'Residential Rates'!$C$6:$O$18,6,0))*W24</f>
        <v>1.0109399999999999</v>
      </c>
      <c r="X29" s="25">
        <f>(VLOOKUP(X4,'Residential Rates'!$C$6:$O$18,6,0))*X24</f>
        <v>0.76038000000000006</v>
      </c>
      <c r="Y29" s="25">
        <f>(VLOOKUP(Y4,'Residential Rates'!$C$6:$O$18,6,0))*Y24</f>
        <v>-0.30710999999999999</v>
      </c>
      <c r="Z29" s="25">
        <f>(VLOOKUP(Z4,'Residential Rates'!$C$6:$O$18,6,0))*Z24</f>
        <v>-0.25230000000000002</v>
      </c>
      <c r="AA29" s="25">
        <f>(VLOOKUP(AA4,'Residential Rates'!$C$6:$O$18,6,0))*AA24</f>
        <v>-0.27955999999999998</v>
      </c>
      <c r="AB29" s="59"/>
    </row>
    <row r="30" spans="1:28" x14ac:dyDescent="0.2">
      <c r="A30" s="66"/>
      <c r="B30" s="40" t="s">
        <v>18</v>
      </c>
      <c r="C30" s="41">
        <f>(VLOOKUP(C4,'Residential Rates'!$C$6:$O$18,7,0))*C24</f>
        <v>0.559998</v>
      </c>
      <c r="D30" s="41">
        <f>(VLOOKUP(D4,'Residential Rates'!$C$6:$O$18,7,0))*D24</f>
        <v>0.49249299999999996</v>
      </c>
      <c r="E30" s="41">
        <f>(VLOOKUP(E4,'Residential Rates'!$C$6:$O$18,7,0))*E24</f>
        <v>0.46725199999999995</v>
      </c>
      <c r="F30" s="41">
        <f>(VLOOKUP(F4,'Residential Rates'!$C$6:$O$18,7,0))*F24</f>
        <v>0.46607799999999999</v>
      </c>
      <c r="G30" s="41">
        <f>(VLOOKUP(G4,'Residential Rates'!$C$6:$O$18,7,0))*G24</f>
        <v>0.49190599999999995</v>
      </c>
      <c r="H30" s="41">
        <f>(VLOOKUP(H4,'Residential Rates'!$C$6:$O$18,7,0))*H24</f>
        <v>0.68913799999999992</v>
      </c>
      <c r="I30" s="41">
        <f>(VLOOKUP(I4,'Residential Rates'!$C$6:$O$18,7,0))*I24</f>
        <v>1.2820079999999998</v>
      </c>
      <c r="J30" s="41">
        <f>(VLOOKUP(J4,'Residential Rates'!$C$6:$O$18,7,0))*J24</f>
        <v>1.0231409999999999</v>
      </c>
      <c r="K30" s="41">
        <f>(VLOOKUP(K4,'Residential Rates'!$C$6:$O$18,7,0))*K24</f>
        <v>0.76955699999999994</v>
      </c>
      <c r="L30" s="41">
        <f>(VLOOKUP(L4,'Residential Rates'!$C$6:$O$18,7,0))*L24</f>
        <v>0.62163299999999999</v>
      </c>
      <c r="M30" s="41">
        <f>(VLOOKUP(M4,'Residential Rates'!$C$6:$O$18,7,0))*M24</f>
        <v>0.51068999999999998</v>
      </c>
      <c r="N30" s="41">
        <f>(VLOOKUP(N4,'Residential Rates'!$C$6:$O$18,7,0))*N24</f>
        <v>0.56586799999999993</v>
      </c>
      <c r="O30" s="41"/>
      <c r="P30" s="41">
        <f>(VLOOKUP(P4,'Residential Rates'!$C$6:$P$18,14,0))*P24</f>
        <v>0.63250200000000001</v>
      </c>
      <c r="Q30" s="41">
        <f>(VLOOKUP(Q4,'Residential Rates'!$C$6:$P$18,14,0))*Q24</f>
        <v>0.556257</v>
      </c>
      <c r="R30" s="41">
        <f>(VLOOKUP(R4,'Residential Rates'!$C$6:$P$18,14,0))*R24</f>
        <v>0.52774799999999999</v>
      </c>
      <c r="S30" s="41">
        <f>(VLOOKUP(S4,'Residential Rates'!$C$6:$P$18,14,0))*S24</f>
        <v>0.52642199999999995</v>
      </c>
      <c r="T30" s="41">
        <f>(VLOOKUP(T4,'Residential Rates'!$C$6:$P$18,14,0))*T24</f>
        <v>0.55559399999999992</v>
      </c>
      <c r="U30" s="41">
        <f>(VLOOKUP(U4,'Residential Rates'!$C$6:$P$18,14,0))*U24</f>
        <v>0.778362</v>
      </c>
      <c r="V30" s="41">
        <f>(VLOOKUP(V4,'Residential Rates'!$C$6:$P$18,14,0))*V24</f>
        <v>1.4479919999999999</v>
      </c>
      <c r="W30" s="41">
        <f>(VLOOKUP(W4,'Residential Rates'!$C$6:$P$18,14,0))*W24</f>
        <v>1.1556089999999999</v>
      </c>
      <c r="X30" s="41">
        <f>(VLOOKUP(X4,'Residential Rates'!$C$6:$P$18,14,0))*X24</f>
        <v>0.86919299999999999</v>
      </c>
      <c r="Y30" s="41">
        <f>(VLOOKUP(Y4,'Residential Rates'!$C$6:$P$18,14,0))*Y24</f>
        <v>0.70211699999999999</v>
      </c>
      <c r="Z30" s="41">
        <f>(VLOOKUP(Z4,'Residential Rates'!$C$6:$P$18,14,0))*Z24</f>
        <v>0.57680999999999993</v>
      </c>
      <c r="AA30" s="41">
        <f>(VLOOKUP(AA4,'Residential Rates'!$C$6:$P$18,14,0))*AA24</f>
        <v>0.63913199999999992</v>
      </c>
      <c r="AB30" s="59"/>
    </row>
    <row r="31" spans="1:28" x14ac:dyDescent="0.2">
      <c r="A31" s="66"/>
      <c r="B31" s="23" t="s">
        <v>19</v>
      </c>
      <c r="C31" s="25">
        <f>(VLOOKUP(C4,'Residential Rates'!$C$6:$O$18,8,0))*C24</f>
        <v>2.15604</v>
      </c>
      <c r="D31" s="25">
        <f>(VLOOKUP(D4,'Residential Rates'!$C$6:$O$18,8,0))*D24</f>
        <v>1.8961399999999999</v>
      </c>
      <c r="E31" s="25">
        <f>(VLOOKUP(E4,'Residential Rates'!$C$6:$O$18,8,0))*E24</f>
        <v>1.7989599999999999</v>
      </c>
      <c r="F31" s="25">
        <f>(VLOOKUP(F4,'Residential Rates'!$C$6:$O$18,8,0))*F24</f>
        <v>1.7944399999999998</v>
      </c>
      <c r="G31" s="25">
        <f>(VLOOKUP(G4,'Residential Rates'!$C$6:$O$18,8,0))*G24</f>
        <v>1.8938799999999998</v>
      </c>
      <c r="H31" s="25">
        <f>(VLOOKUP(H4,'Residential Rates'!$C$6:$O$18,8,0))*H24</f>
        <v>2.6532399999999998</v>
      </c>
      <c r="I31" s="25">
        <f>(VLOOKUP(I4,'Residential Rates'!$C$6:$O$18,8,0))*I24</f>
        <v>4.9358399999999998</v>
      </c>
      <c r="J31" s="25">
        <f>(VLOOKUP(J4,'Residential Rates'!$C$6:$O$18,8,0))*J24</f>
        <v>3.9391799999999999</v>
      </c>
      <c r="K31" s="25">
        <f>(VLOOKUP(K4,'Residential Rates'!$C$6:$O$18,8,0))*K24</f>
        <v>2.9628599999999996</v>
      </c>
      <c r="L31" s="25">
        <f>(VLOOKUP(L4,'Residential Rates'!$C$6:$O$18,8,0))*L24</f>
        <v>0.23298000000000002</v>
      </c>
      <c r="M31" s="25">
        <f>(VLOOKUP(M4,'Residential Rates'!$C$6:$O$18,8,0))*M24</f>
        <v>0.19140000000000001</v>
      </c>
      <c r="N31" s="25">
        <f>(VLOOKUP(N4,'Residential Rates'!$C$6:$O$18,8,0))*N24</f>
        <v>0.21208000000000002</v>
      </c>
      <c r="O31" s="25"/>
      <c r="P31" s="25">
        <f>(VLOOKUP(P4,'Residential Rates'!$C$6:$O$18,8,0))*P24</f>
        <v>2.15604</v>
      </c>
      <c r="Q31" s="25">
        <f>(VLOOKUP(Q4,'Residential Rates'!$C$6:$O$18,8,0))*Q24</f>
        <v>1.8961399999999999</v>
      </c>
      <c r="R31" s="25">
        <f>(VLOOKUP(R4,'Residential Rates'!$C$6:$O$18,8,0))*R24</f>
        <v>1.7989599999999999</v>
      </c>
      <c r="S31" s="25">
        <f>(VLOOKUP(S4,'Residential Rates'!$C$6:$O$18,8,0))*S24</f>
        <v>1.7944399999999998</v>
      </c>
      <c r="T31" s="25">
        <f>(VLOOKUP(T4,'Residential Rates'!$C$6:$O$18,8,0))*T24</f>
        <v>1.8938799999999998</v>
      </c>
      <c r="U31" s="25">
        <f>(VLOOKUP(U4,'Residential Rates'!$C$6:$O$18,8,0))*U24</f>
        <v>2.6532399999999998</v>
      </c>
      <c r="V31" s="25">
        <f>(VLOOKUP(V4,'Residential Rates'!$C$6:$O$18,8,0))*V24</f>
        <v>4.9358399999999998</v>
      </c>
      <c r="W31" s="25">
        <f>(VLOOKUP(W4,'Residential Rates'!$C$6:$O$18,8,0))*W24</f>
        <v>3.9391799999999999</v>
      </c>
      <c r="X31" s="25">
        <f>(VLOOKUP(X4,'Residential Rates'!$C$6:$O$18,8,0))*X24</f>
        <v>2.9628599999999996</v>
      </c>
      <c r="Y31" s="25">
        <f>(VLOOKUP(Y4,'Residential Rates'!$C$6:$O$18,8,0))*Y24</f>
        <v>0.23298000000000002</v>
      </c>
      <c r="Z31" s="25">
        <f>(VLOOKUP(Z4,'Residential Rates'!$C$6:$O$18,8,0))*Z24</f>
        <v>0.19140000000000001</v>
      </c>
      <c r="AA31" s="25">
        <f>(VLOOKUP(AA4,'Residential Rates'!$C$6:$O$18,8,0))*AA24</f>
        <v>0.21208000000000002</v>
      </c>
      <c r="AB31" s="59"/>
    </row>
    <row r="32" spans="1:28" x14ac:dyDescent="0.2">
      <c r="A32" s="66"/>
      <c r="B32" s="23" t="s">
        <v>20</v>
      </c>
      <c r="C32" s="25">
        <f>(VLOOKUP(C4,'Residential Rates'!$C$6:$O$18,9,0))*C24</f>
        <v>-0.64872000000000007</v>
      </c>
      <c r="D32" s="25">
        <f>(VLOOKUP(D4,'Residential Rates'!$C$6:$O$18,9,0))*D24</f>
        <v>-0.57052000000000003</v>
      </c>
      <c r="E32" s="25">
        <f>(VLOOKUP(E4,'Residential Rates'!$C$6:$O$18,9,0))*E24</f>
        <v>-0.54127999999999998</v>
      </c>
      <c r="F32" s="25">
        <f>(VLOOKUP(F4,'Residential Rates'!$C$6:$O$18,9,0))*F24</f>
        <v>-0.53992000000000007</v>
      </c>
      <c r="G32" s="25">
        <f>(VLOOKUP(G4,'Residential Rates'!$C$6:$O$18,9,0))*G24</f>
        <v>-0.56984000000000001</v>
      </c>
      <c r="H32" s="25">
        <f>(VLOOKUP(H4,'Residential Rates'!$C$6:$O$18,9,0))*H24</f>
        <v>-0.79832000000000003</v>
      </c>
      <c r="I32" s="25">
        <f>(VLOOKUP(I4,'Residential Rates'!$C$6:$O$18,9,0))*I24</f>
        <v>-1.4851200000000002</v>
      </c>
      <c r="J32" s="25">
        <f>(VLOOKUP(J4,'Residential Rates'!$C$6:$O$18,9,0))*J24</f>
        <v>-1.1852400000000001</v>
      </c>
      <c r="K32" s="25">
        <f>(VLOOKUP(K4,'Residential Rates'!$C$6:$O$18,9,0))*K24</f>
        <v>-0.89148000000000005</v>
      </c>
      <c r="L32" s="25">
        <f>(VLOOKUP(L4,'Residential Rates'!$C$6:$O$18,9,0))*L24</f>
        <v>-0.72012000000000009</v>
      </c>
      <c r="M32" s="25">
        <f>(VLOOKUP(M4,'Residential Rates'!$C$6:$O$18,9,0))*M24</f>
        <v>-0.59160000000000001</v>
      </c>
      <c r="N32" s="25">
        <f>(VLOOKUP(N4,'Residential Rates'!$C$6:$O$18,9,0))*N24</f>
        <v>-0.80012000000000005</v>
      </c>
      <c r="O32" s="25"/>
      <c r="P32" s="25">
        <f>(VLOOKUP(P4,'Residential Rates'!$C$6:$O$18,9,0))*P24</f>
        <v>-0.64872000000000007</v>
      </c>
      <c r="Q32" s="25">
        <f>(VLOOKUP(Q4,'Residential Rates'!$C$6:$O$18,9,0))*Q24</f>
        <v>-0.57052000000000003</v>
      </c>
      <c r="R32" s="25">
        <f>(VLOOKUP(R4,'Residential Rates'!$C$6:$O$18,9,0))*R24</f>
        <v>-0.54127999999999998</v>
      </c>
      <c r="S32" s="25">
        <f>(VLOOKUP(S4,'Residential Rates'!$C$6:$O$18,9,0))*S24</f>
        <v>-0.53992000000000007</v>
      </c>
      <c r="T32" s="25">
        <f>(VLOOKUP(T4,'Residential Rates'!$C$6:$O$18,9,0))*T24</f>
        <v>-0.56984000000000001</v>
      </c>
      <c r="U32" s="25">
        <f>(VLOOKUP(U4,'Residential Rates'!$C$6:$O$18,9,0))*U24</f>
        <v>-0.79832000000000003</v>
      </c>
      <c r="V32" s="25">
        <f>(VLOOKUP(V4,'Residential Rates'!$C$6:$O$18,9,0))*V24</f>
        <v>-1.4851200000000002</v>
      </c>
      <c r="W32" s="25">
        <f>(VLOOKUP(W4,'Residential Rates'!$C$6:$O$18,9,0))*W24</f>
        <v>-1.1852400000000001</v>
      </c>
      <c r="X32" s="25">
        <f>(VLOOKUP(X4,'Residential Rates'!$C$6:$O$18,9,0))*X24</f>
        <v>-0.89148000000000005</v>
      </c>
      <c r="Y32" s="25">
        <f>(VLOOKUP(Y4,'Residential Rates'!$C$6:$O$18,9,0))*Y24</f>
        <v>-0.72012000000000009</v>
      </c>
      <c r="Z32" s="25">
        <f>(VLOOKUP(Z4,'Residential Rates'!$C$6:$O$18,9,0))*Z24</f>
        <v>-0.59160000000000001</v>
      </c>
      <c r="AA32" s="25">
        <f>(VLOOKUP(AA4,'Residential Rates'!$C$6:$O$18,9,0))*AA24</f>
        <v>-0.80012000000000005</v>
      </c>
      <c r="AB32" s="59"/>
    </row>
    <row r="33" spans="1:28" x14ac:dyDescent="0.2">
      <c r="A33" s="66"/>
      <c r="B33" s="23" t="s">
        <v>17</v>
      </c>
      <c r="C33" s="25">
        <f>VLOOKUP(C4,'Residential Rates'!$C$6:$O$18,10,0)</f>
        <v>0.4</v>
      </c>
      <c r="D33" s="25">
        <f>VLOOKUP(D4,'Residential Rates'!$C$6:$O$18,10,0)</f>
        <v>0.4</v>
      </c>
      <c r="E33" s="25">
        <f>VLOOKUP(E4,'Residential Rates'!$C$6:$O$18,10,0)</f>
        <v>0.4</v>
      </c>
      <c r="F33" s="25">
        <f>VLOOKUP(F4,'Residential Rates'!$C$6:$O$18,10,0)</f>
        <v>0.4</v>
      </c>
      <c r="G33" s="25">
        <f>VLOOKUP(G4,'Residential Rates'!$C$6:$O$18,10,0)</f>
        <v>0.4</v>
      </c>
      <c r="H33" s="25">
        <f>VLOOKUP(H4,'Residential Rates'!$C$6:$O$18,10,0)</f>
        <v>0.4</v>
      </c>
      <c r="I33" s="25">
        <f>VLOOKUP(I4,'Residential Rates'!$C$6:$O$18,10,0)</f>
        <v>0.4</v>
      </c>
      <c r="J33" s="25">
        <f>VLOOKUP(J4,'Residential Rates'!$C$6:$O$18,10,0)</f>
        <v>0.4</v>
      </c>
      <c r="K33" s="25">
        <f>VLOOKUP(K4,'Residential Rates'!$C$6:$O$18,10,0)</f>
        <v>0.4</v>
      </c>
      <c r="L33" s="25">
        <f>VLOOKUP(L4,'Residential Rates'!$C$6:$O$18,10,0)</f>
        <v>0.4</v>
      </c>
      <c r="M33" s="25">
        <f>VLOOKUP(M4,'Residential Rates'!$C$6:$O$18,10,0)</f>
        <v>0.4</v>
      </c>
      <c r="N33" s="25">
        <f>VLOOKUP(N4,'Residential Rates'!$C$6:$O$18,10,0)</f>
        <v>0.4</v>
      </c>
      <c r="O33" s="25"/>
      <c r="P33" s="25">
        <f>VLOOKUP(P4,'Residential Rates'!$C$6:$O$18,10,0)</f>
        <v>0.4</v>
      </c>
      <c r="Q33" s="25">
        <f>VLOOKUP(Q4,'Residential Rates'!$C$6:$O$18,10,0)</f>
        <v>0.4</v>
      </c>
      <c r="R33" s="25">
        <f>VLOOKUP(R4,'Residential Rates'!$C$6:$O$18,10,0)</f>
        <v>0.4</v>
      </c>
      <c r="S33" s="25">
        <f>VLOOKUP(S4,'Residential Rates'!$C$6:$O$18,10,0)</f>
        <v>0.4</v>
      </c>
      <c r="T33" s="25">
        <f>VLOOKUP(T4,'Residential Rates'!$C$6:$O$18,10,0)</f>
        <v>0.4</v>
      </c>
      <c r="U33" s="25">
        <f>VLOOKUP(U4,'Residential Rates'!$C$6:$O$18,10,0)</f>
        <v>0.4</v>
      </c>
      <c r="V33" s="25">
        <f>VLOOKUP(V4,'Residential Rates'!$C$6:$O$18,10,0)</f>
        <v>0.4</v>
      </c>
      <c r="W33" s="25">
        <f>VLOOKUP(W4,'Residential Rates'!$C$6:$O$18,10,0)</f>
        <v>0.4</v>
      </c>
      <c r="X33" s="25">
        <f>VLOOKUP(X4,'Residential Rates'!$C$6:$O$18,10,0)</f>
        <v>0.4</v>
      </c>
      <c r="Y33" s="25">
        <f>VLOOKUP(Y4,'Residential Rates'!$C$6:$O$18,10,0)</f>
        <v>0.4</v>
      </c>
      <c r="Z33" s="25">
        <f>VLOOKUP(Z4,'Residential Rates'!$C$6:$O$18,10,0)</f>
        <v>0.4</v>
      </c>
      <c r="AA33" s="25">
        <f>VLOOKUP(AA4,'Residential Rates'!$C$6:$O$18,10,0)</f>
        <v>0.4</v>
      </c>
      <c r="AB33" s="59"/>
    </row>
    <row r="34" spans="1:28" x14ac:dyDescent="0.2">
      <c r="A34" s="66"/>
      <c r="B34" s="27" t="s">
        <v>21</v>
      </c>
      <c r="C34" s="26">
        <f>SUM(C25:C33)</f>
        <v>144.85597799999999</v>
      </c>
      <c r="D34" s="26">
        <f t="shared" ref="D34:N34" si="28">SUM(D25:D33)</f>
        <v>136.53186300000002</v>
      </c>
      <c r="E34" s="26">
        <f t="shared" si="28"/>
        <v>133.82761199999999</v>
      </c>
      <c r="F34" s="26">
        <f t="shared" si="28"/>
        <v>124.88801799999999</v>
      </c>
      <c r="G34" s="26">
        <f t="shared" si="28"/>
        <v>139.38510599999998</v>
      </c>
      <c r="H34" s="26">
        <f t="shared" si="28"/>
        <v>181.80973800000004</v>
      </c>
      <c r="I34" s="26">
        <f t="shared" si="28"/>
        <v>325.47640799999999</v>
      </c>
      <c r="J34" s="26">
        <f t="shared" si="28"/>
        <v>269.29517099999998</v>
      </c>
      <c r="K34" s="26">
        <f t="shared" si="28"/>
        <v>204.84065699999999</v>
      </c>
      <c r="L34" s="26">
        <f t="shared" si="28"/>
        <v>151.05624299999999</v>
      </c>
      <c r="M34" s="26">
        <f t="shared" si="28"/>
        <v>145.52079000000001</v>
      </c>
      <c r="N34" s="26">
        <f t="shared" si="28"/>
        <v>153.75686799999997</v>
      </c>
      <c r="O34" s="26"/>
      <c r="P34" s="26">
        <f>SUM(P25:P33)</f>
        <v>144.92848199999997</v>
      </c>
      <c r="Q34" s="26">
        <f t="shared" ref="Q34" si="29">SUM(Q25:Q33)</f>
        <v>136.59562700000001</v>
      </c>
      <c r="R34" s="26">
        <f t="shared" ref="R34" si="30">SUM(R25:R33)</f>
        <v>133.88810799999999</v>
      </c>
      <c r="S34" s="26">
        <f t="shared" ref="S34" si="31">SUM(S25:S33)</f>
        <v>124.94836199999999</v>
      </c>
      <c r="T34" s="26">
        <f t="shared" ref="T34" si="32">SUM(T25:T33)</f>
        <v>139.44879399999999</v>
      </c>
      <c r="U34" s="26">
        <f t="shared" ref="U34" si="33">SUM(U25:U33)</f>
        <v>181.89896200000001</v>
      </c>
      <c r="V34" s="26">
        <f t="shared" ref="V34" si="34">SUM(V25:V33)</f>
        <v>325.64239199999997</v>
      </c>
      <c r="W34" s="26">
        <f t="shared" ref="W34" si="35">SUM(W25:W33)</f>
        <v>269.427639</v>
      </c>
      <c r="X34" s="26">
        <f t="shared" ref="X34" si="36">SUM(X25:X33)</f>
        <v>204.940293</v>
      </c>
      <c r="Y34" s="26">
        <f t="shared" ref="Y34" si="37">SUM(Y25:Y33)</f>
        <v>151.13672699999998</v>
      </c>
      <c r="Z34" s="26">
        <f t="shared" ref="Z34" si="38">SUM(Z25:Z33)</f>
        <v>145.58690999999999</v>
      </c>
      <c r="AA34" s="26">
        <f t="shared" ref="AA34" si="39">SUM(AA25:AA33)</f>
        <v>153.83013199999996</v>
      </c>
      <c r="AB34" s="59"/>
    </row>
    <row r="35" spans="1:28" x14ac:dyDescent="0.2">
      <c r="A35" s="66"/>
      <c r="B35" s="23" t="s">
        <v>22</v>
      </c>
      <c r="C35" s="25">
        <f>(VLOOKUP(C4,'Residential Rates'!$C$6:$O$18,11,0))*C34</f>
        <v>0</v>
      </c>
      <c r="D35" s="25">
        <f>(VLOOKUP(D4,'Residential Rates'!$C$6:$O$18,11,0))*D34</f>
        <v>0</v>
      </c>
      <c r="E35" s="25">
        <f>(VLOOKUP(E4,'Residential Rates'!$C$6:$O$18,11,0))*E34</f>
        <v>0</v>
      </c>
      <c r="F35" s="25">
        <f>(VLOOKUP(F4,'Residential Rates'!$C$6:$O$18,11,0))*F34</f>
        <v>0</v>
      </c>
      <c r="G35" s="25">
        <f>(VLOOKUP(G4,'Residential Rates'!$C$6:$O$18,11,0))*G34</f>
        <v>0</v>
      </c>
      <c r="H35" s="25">
        <f>(VLOOKUP(H4,'Residential Rates'!$C$6:$O$18,11,0))*H34</f>
        <v>0</v>
      </c>
      <c r="I35" s="25">
        <f>(VLOOKUP(I4,'Residential Rates'!$C$6:$O$18,11,0))*I34</f>
        <v>0</v>
      </c>
      <c r="J35" s="25">
        <f>(VLOOKUP(J4,'Residential Rates'!$C$6:$O$18,11,0))*J34</f>
        <v>0</v>
      </c>
      <c r="K35" s="25">
        <f>(VLOOKUP(K4,'Residential Rates'!$C$6:$O$18,11,0))*K34</f>
        <v>0</v>
      </c>
      <c r="L35" s="25">
        <f>(VLOOKUP(L4,'Residential Rates'!$C$6:$O$18,11,0))*L34</f>
        <v>1.2386611925999999E-2</v>
      </c>
      <c r="M35" s="25">
        <f>(VLOOKUP(M4,'Residential Rates'!$C$6:$O$18,11,0))*M34</f>
        <v>1.1932704780000001E-2</v>
      </c>
      <c r="N35" s="25">
        <f>(VLOOKUP(N4,'Residential Rates'!$C$6:$O$18,11,0))*N34</f>
        <v>1.2608063175999997E-2</v>
      </c>
      <c r="O35" s="25"/>
      <c r="P35" s="25">
        <f>(VLOOKUP(P4,'Residential Rates'!$C$6:$O$18,11,0))*P34</f>
        <v>0</v>
      </c>
      <c r="Q35" s="25">
        <f>(VLOOKUP(Q4,'Residential Rates'!$C$6:$O$18,11,0))*Q34</f>
        <v>0</v>
      </c>
      <c r="R35" s="25">
        <f>(VLOOKUP(R4,'Residential Rates'!$C$6:$O$18,11,0))*R34</f>
        <v>0</v>
      </c>
      <c r="S35" s="25">
        <f>(VLOOKUP(S4,'Residential Rates'!$C$6:$O$18,11,0))*S34</f>
        <v>0</v>
      </c>
      <c r="T35" s="25">
        <f>(VLOOKUP(T4,'Residential Rates'!$C$6:$O$18,11,0))*T34</f>
        <v>0</v>
      </c>
      <c r="U35" s="25">
        <f>(VLOOKUP(U4,'Residential Rates'!$C$6:$O$18,11,0))*U34</f>
        <v>0</v>
      </c>
      <c r="V35" s="25">
        <f>(VLOOKUP(V4,'Residential Rates'!$C$6:$O$18,11,0))*V34</f>
        <v>0</v>
      </c>
      <c r="W35" s="25">
        <f>(VLOOKUP(W4,'Residential Rates'!$C$6:$O$18,11,0))*W34</f>
        <v>0</v>
      </c>
      <c r="X35" s="25">
        <f>(VLOOKUP(X4,'Residential Rates'!$C$6:$O$18,11,0))*X34</f>
        <v>0</v>
      </c>
      <c r="Y35" s="25">
        <f>(VLOOKUP(Y4,'Residential Rates'!$C$6:$O$18,11,0))*Y34</f>
        <v>1.2393211613999998E-2</v>
      </c>
      <c r="Z35" s="25">
        <f>(VLOOKUP(Z4,'Residential Rates'!$C$6:$O$18,11,0))*Z34</f>
        <v>1.193812662E-2</v>
      </c>
      <c r="AA35" s="25">
        <f>(VLOOKUP(AA4,'Residential Rates'!$C$6:$O$18,11,0))*AA34</f>
        <v>1.2614070823999997E-2</v>
      </c>
      <c r="AB35" s="59"/>
    </row>
    <row r="36" spans="1:28" x14ac:dyDescent="0.2">
      <c r="A36" s="66"/>
      <c r="B36" s="23" t="s">
        <v>31</v>
      </c>
      <c r="C36" s="25">
        <f>(VLOOKUP(C4,'Residential Rates'!$C$6:$O$18,12,0))*C34</f>
        <v>0</v>
      </c>
      <c r="D36" s="25">
        <f>(VLOOKUP(D4,'Residential Rates'!$C$6:$O$18,12,0))*D34</f>
        <v>0</v>
      </c>
      <c r="E36" s="25">
        <f>(VLOOKUP(E4,'Residential Rates'!$C$6:$O$18,12,0))*E34</f>
        <v>0</v>
      </c>
      <c r="F36" s="25">
        <f>(VLOOKUP(F4,'Residential Rates'!$C$6:$O$18,12,0))*F34</f>
        <v>0</v>
      </c>
      <c r="G36" s="25">
        <f>(VLOOKUP(G4,'Residential Rates'!$C$6:$O$18,12,0))*G34</f>
        <v>0</v>
      </c>
      <c r="H36" s="25">
        <f>(VLOOKUP(H4,'Residential Rates'!$C$6:$O$18,12,0))*H34</f>
        <v>0</v>
      </c>
      <c r="I36" s="25">
        <f>(VLOOKUP(I4,'Residential Rates'!$C$6:$O$18,12,0))*I34</f>
        <v>23.012483951231999</v>
      </c>
      <c r="J36" s="25">
        <f>(VLOOKUP(J4,'Residential Rates'!$C$6:$O$18,12,0))*J34</f>
        <v>19.040245770384001</v>
      </c>
      <c r="K36" s="25">
        <f>(VLOOKUP(K4,'Residential Rates'!$C$6:$O$18,12,0))*K34</f>
        <v>14.483053812528</v>
      </c>
      <c r="L36" s="25">
        <f>(VLOOKUP(L4,'Residential Rates'!$C$6:$O$18,12,0))*L34</f>
        <v>10.680280605071999</v>
      </c>
      <c r="M36" s="25">
        <f>(VLOOKUP(M4,'Residential Rates'!$C$6:$O$18,12,0))*M34</f>
        <v>10.28890193616</v>
      </c>
      <c r="N36" s="25">
        <f>(VLOOKUP(N4,'Residential Rates'!$C$6:$O$18,12,0))*N34</f>
        <v>10.871225595071998</v>
      </c>
      <c r="O36" s="25"/>
      <c r="P36" s="25">
        <f>(VLOOKUP(P4,'Residential Rates'!$C$6:$O$18,12,0))*P34</f>
        <v>0</v>
      </c>
      <c r="Q36" s="25">
        <f>(VLOOKUP(Q4,'Residential Rates'!$C$6:$O$18,12,0))*Q34</f>
        <v>0</v>
      </c>
      <c r="R36" s="25">
        <f>(VLOOKUP(R4,'Residential Rates'!$C$6:$O$18,12,0))*R34</f>
        <v>0</v>
      </c>
      <c r="S36" s="25">
        <f>(VLOOKUP(S4,'Residential Rates'!$C$6:$O$18,12,0))*S34</f>
        <v>0</v>
      </c>
      <c r="T36" s="25">
        <f>(VLOOKUP(T4,'Residential Rates'!$C$6:$O$18,12,0))*T34</f>
        <v>0</v>
      </c>
      <c r="U36" s="25">
        <f>(VLOOKUP(U4,'Residential Rates'!$C$6:$O$18,12,0))*U34</f>
        <v>0</v>
      </c>
      <c r="V36" s="25">
        <f>(VLOOKUP(V4,'Residential Rates'!$C$6:$O$18,12,0))*V34</f>
        <v>23.024219683967999</v>
      </c>
      <c r="W36" s="25">
        <f>(VLOOKUP(W4,'Residential Rates'!$C$6:$O$18,12,0))*W34</f>
        <v>19.049611787856001</v>
      </c>
      <c r="X36" s="25">
        <f>(VLOOKUP(X4,'Residential Rates'!$C$6:$O$18,12,0))*X34</f>
        <v>14.490098476272001</v>
      </c>
      <c r="Y36" s="25">
        <f>(VLOOKUP(Y4,'Residential Rates'!$C$6:$O$18,12,0))*Y34</f>
        <v>10.685971145807999</v>
      </c>
      <c r="Z36" s="25">
        <f>(VLOOKUP(Z4,'Residential Rates'!$C$6:$O$18,12,0))*Z34</f>
        <v>10.29357688464</v>
      </c>
      <c r="AA36" s="25">
        <f>(VLOOKUP(AA4,'Residential Rates'!$C$6:$O$18,12,0))*AA34</f>
        <v>10.876405652927998</v>
      </c>
      <c r="AB36" s="59"/>
    </row>
    <row r="37" spans="1:28" x14ac:dyDescent="0.2">
      <c r="A37" s="66"/>
      <c r="B37" s="23" t="s">
        <v>23</v>
      </c>
      <c r="C37" s="25">
        <f>(VLOOKUP(C4,'Residential Rates'!$C$6:$O$18,13,0))*C34</f>
        <v>7.4610968588459992</v>
      </c>
      <c r="D37" s="25">
        <f>(VLOOKUP(D4,'Residential Rates'!$C$6:$O$18,13,0))*D34</f>
        <v>6.7170945958740003</v>
      </c>
      <c r="E37" s="25">
        <f>(VLOOKUP(E4,'Residential Rates'!$C$6:$O$18,13,0))*E34</f>
        <v>1.8567242888879998</v>
      </c>
      <c r="F37" s="25">
        <f>(VLOOKUP(F4,'Residential Rates'!$C$6:$O$18,13,0))*F34</f>
        <v>4.8833712798359992</v>
      </c>
      <c r="G37" s="25">
        <f>(VLOOKUP(G4,'Residential Rates'!$C$6:$O$18,13,0))*G34</f>
        <v>5.0341718734019993</v>
      </c>
      <c r="H37" s="25">
        <f>(VLOOKUP(H4,'Residential Rates'!$C$6:$O$18,13,0))*H34</f>
        <v>10.998580100310003</v>
      </c>
      <c r="I37" s="25">
        <f>(VLOOKUP(I4,'Residential Rates'!$C$6:$O$18,13,0))*I34</f>
        <v>14.806247276327998</v>
      </c>
      <c r="J37" s="25">
        <f>(VLOOKUP(J4,'Residential Rates'!$C$6:$O$18,13,0))*J34</f>
        <v>10.62369449595</v>
      </c>
      <c r="K37" s="25">
        <f>(VLOOKUP(K4,'Residential Rates'!$C$6:$O$18,13,0))*K34</f>
        <v>8.5523022704070009</v>
      </c>
      <c r="L37" s="25">
        <f>(VLOOKUP(L4,'Residential Rates'!$C$6:$O$18,13,0))*L34</f>
        <v>5.3313790404420001</v>
      </c>
      <c r="M37" s="25">
        <f>(VLOOKUP(M4,'Residential Rates'!$C$6:$O$18,13,0))*M34</f>
        <v>6.4158661103100005</v>
      </c>
      <c r="N37" s="25">
        <f>(VLOOKUP(N4,'Residential Rates'!$C$6:$O$18,13,0))*N34</f>
        <v>7.7050641692159978</v>
      </c>
      <c r="O37" s="25"/>
      <c r="P37" s="25">
        <f>(VLOOKUP(P4,'Residential Rates'!$C$6:$O$18,13,0))*P34</f>
        <v>7.4648313223739979</v>
      </c>
      <c r="Q37" s="25">
        <f>(VLOOKUP(Q4,'Residential Rates'!$C$6:$O$18,13,0))*Q34</f>
        <v>6.7202316571459999</v>
      </c>
      <c r="R37" s="25">
        <f>(VLOOKUP(R4,'Residential Rates'!$C$6:$O$18,13,0))*R34</f>
        <v>1.8575636103919997</v>
      </c>
      <c r="S37" s="25">
        <f>(VLOOKUP(S4,'Residential Rates'!$C$6:$O$18,13,0))*S34</f>
        <v>4.8857308509239994</v>
      </c>
      <c r="T37" s="25">
        <f>(VLOOKUP(T4,'Residential Rates'!$C$6:$O$18,13,0))*T34</f>
        <v>5.0364720928980002</v>
      </c>
      <c r="U37" s="25">
        <f>(VLOOKUP(U4,'Residential Rates'!$C$6:$O$18,13,0))*U34</f>
        <v>11.003977706190001</v>
      </c>
      <c r="V37" s="25">
        <f>(VLOOKUP(V4,'Residential Rates'!$C$6:$O$18,13,0))*V34</f>
        <v>14.813798054471997</v>
      </c>
      <c r="W37" s="25">
        <f>(VLOOKUP(W4,'Residential Rates'!$C$6:$O$18,13,0))*W34</f>
        <v>10.628920358549999</v>
      </c>
      <c r="X37" s="25">
        <f>(VLOOKUP(X4,'Residential Rates'!$C$6:$O$18,13,0))*X34</f>
        <v>8.5564621730430002</v>
      </c>
      <c r="Y37" s="25">
        <f>(VLOOKUP(Y4,'Residential Rates'!$C$6:$O$18,13,0))*Y34</f>
        <v>5.3342196427379989</v>
      </c>
      <c r="Z37" s="25">
        <f>(VLOOKUP(Z4,'Residential Rates'!$C$6:$O$18,13,0))*Z34</f>
        <v>6.4187812749899997</v>
      </c>
      <c r="AA37" s="25">
        <f>(VLOOKUP(AA4,'Residential Rates'!$C$6:$O$18,13,0))*AA34</f>
        <v>7.7087355747839981</v>
      </c>
      <c r="AB37" s="59"/>
    </row>
    <row r="38" spans="1:28" x14ac:dyDescent="0.2">
      <c r="A38" s="66"/>
      <c r="B38" s="27" t="s">
        <v>24</v>
      </c>
      <c r="C38" s="30">
        <f>SUM(C34:C37)</f>
        <v>152.31707485884598</v>
      </c>
      <c r="D38" s="30">
        <f t="shared" ref="D38:N38" si="40">SUM(D34:D37)</f>
        <v>143.248957595874</v>
      </c>
      <c r="E38" s="30">
        <f t="shared" si="40"/>
        <v>135.68433628888798</v>
      </c>
      <c r="F38" s="30">
        <f t="shared" si="40"/>
        <v>129.771389279836</v>
      </c>
      <c r="G38" s="30">
        <f t="shared" si="40"/>
        <v>144.41927787340197</v>
      </c>
      <c r="H38" s="30">
        <f t="shared" si="40"/>
        <v>192.80831810031003</v>
      </c>
      <c r="I38" s="30">
        <f t="shared" si="40"/>
        <v>363.29513922756001</v>
      </c>
      <c r="J38" s="30">
        <f t="shared" si="40"/>
        <v>298.95911126633399</v>
      </c>
      <c r="K38" s="30">
        <f t="shared" si="40"/>
        <v>227.876013082935</v>
      </c>
      <c r="L38" s="30">
        <f t="shared" si="40"/>
        <v>167.08028925743997</v>
      </c>
      <c r="M38" s="30">
        <f t="shared" si="40"/>
        <v>162.23749075124999</v>
      </c>
      <c r="N38" s="30">
        <f t="shared" si="40"/>
        <v>172.34576582746396</v>
      </c>
      <c r="O38" s="30"/>
      <c r="P38" s="30">
        <f>SUM(P34:P37)</f>
        <v>152.39331332237398</v>
      </c>
      <c r="Q38" s="30">
        <f t="shared" ref="Q38" si="41">SUM(Q34:Q37)</f>
        <v>143.31585865714601</v>
      </c>
      <c r="R38" s="30">
        <f t="shared" ref="R38" si="42">SUM(R34:R37)</f>
        <v>135.74567161039198</v>
      </c>
      <c r="S38" s="30">
        <f t="shared" ref="S38" si="43">SUM(S34:S37)</f>
        <v>129.83409285092398</v>
      </c>
      <c r="T38" s="30">
        <f t="shared" ref="T38" si="44">SUM(T34:T37)</f>
        <v>144.485266092898</v>
      </c>
      <c r="U38" s="30">
        <f t="shared" ref="U38" si="45">SUM(U34:U37)</f>
        <v>192.90293970619001</v>
      </c>
      <c r="V38" s="30">
        <f t="shared" ref="V38" si="46">SUM(V34:V37)</f>
        <v>363.48040973843996</v>
      </c>
      <c r="W38" s="30">
        <f t="shared" ref="W38" si="47">SUM(W34:W37)</f>
        <v>299.10617114640598</v>
      </c>
      <c r="X38" s="30">
        <f t="shared" ref="X38" si="48">SUM(X34:X37)</f>
        <v>227.98685364931501</v>
      </c>
      <c r="Y38" s="30">
        <f t="shared" ref="Y38" si="49">SUM(Y34:Y37)</f>
        <v>167.16931100015998</v>
      </c>
      <c r="Z38" s="30">
        <f t="shared" ref="Z38" si="50">SUM(Z34:Z37)</f>
        <v>162.31120628625001</v>
      </c>
      <c r="AA38" s="30">
        <f t="shared" ref="AA38" si="51">SUM(AA34:AA37)</f>
        <v>172.42788729853592</v>
      </c>
      <c r="AB38" s="59"/>
    </row>
    <row r="39" spans="1:28" x14ac:dyDescent="0.2">
      <c r="A39" s="59"/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9"/>
    </row>
    <row r="41" spans="1:28" x14ac:dyDescent="0.2">
      <c r="A41" s="59"/>
      <c r="B41" s="56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9"/>
    </row>
    <row r="42" spans="1:28" s="28" customFormat="1" ht="15" customHeight="1" x14ac:dyDescent="0.2">
      <c r="A42" s="66" t="s">
        <v>51</v>
      </c>
      <c r="B42" s="38" t="s">
        <v>36</v>
      </c>
      <c r="C42" s="39">
        <v>6149</v>
      </c>
      <c r="D42" s="39">
        <v>4283</v>
      </c>
      <c r="E42" s="39">
        <v>3217</v>
      </c>
      <c r="F42" s="39">
        <v>2978</v>
      </c>
      <c r="G42" s="39">
        <v>3430</v>
      </c>
      <c r="H42" s="39">
        <v>3990</v>
      </c>
      <c r="I42" s="39">
        <v>5936</v>
      </c>
      <c r="J42" s="39">
        <v>4667</v>
      </c>
      <c r="K42" s="39">
        <v>3472</v>
      </c>
      <c r="L42" s="39">
        <v>2501</v>
      </c>
      <c r="M42" s="39">
        <v>3549</v>
      </c>
      <c r="N42" s="39">
        <v>5950</v>
      </c>
      <c r="O42" s="29"/>
      <c r="P42" s="39">
        <f>C42</f>
        <v>6149</v>
      </c>
      <c r="Q42" s="39">
        <f t="shared" ref="Q42" si="52">D42</f>
        <v>4283</v>
      </c>
      <c r="R42" s="39">
        <f t="shared" ref="R42" si="53">E42</f>
        <v>3217</v>
      </c>
      <c r="S42" s="39">
        <f t="shared" ref="S42" si="54">F42</f>
        <v>2978</v>
      </c>
      <c r="T42" s="39">
        <f t="shared" ref="T42" si="55">G42</f>
        <v>3430</v>
      </c>
      <c r="U42" s="39">
        <f t="shared" ref="U42" si="56">H42</f>
        <v>3990</v>
      </c>
      <c r="V42" s="39">
        <f t="shared" ref="V42" si="57">I42</f>
        <v>5936</v>
      </c>
      <c r="W42" s="39">
        <f t="shared" ref="W42" si="58">J42</f>
        <v>4667</v>
      </c>
      <c r="X42" s="39">
        <f t="shared" ref="X42" si="59">K42</f>
        <v>3472</v>
      </c>
      <c r="Y42" s="39">
        <f t="shared" ref="Y42" si="60">L42</f>
        <v>2501</v>
      </c>
      <c r="Z42" s="39">
        <f t="shared" ref="Z42" si="61">M42</f>
        <v>3549</v>
      </c>
      <c r="AA42" s="39">
        <f t="shared" ref="AA42" si="62">N42</f>
        <v>5950</v>
      </c>
      <c r="AB42" s="62"/>
    </row>
    <row r="43" spans="1:28" ht="12.75" customHeight="1" x14ac:dyDescent="0.2">
      <c r="A43" s="66"/>
      <c r="B43" s="23" t="s">
        <v>13</v>
      </c>
      <c r="C43" s="25">
        <f>VLOOKUP(C4,'Residential Rates'!$C$6:$O$18,2,0)</f>
        <v>20</v>
      </c>
      <c r="D43" s="25">
        <f>VLOOKUP(D4,'Residential Rates'!$C$6:$O$18,2,0)</f>
        <v>20</v>
      </c>
      <c r="E43" s="25">
        <f>VLOOKUP(E4,'Residential Rates'!$C$6:$O$18,2,0)</f>
        <v>20</v>
      </c>
      <c r="F43" s="25">
        <f>VLOOKUP(F4,'Residential Rates'!$C$6:$O$18,2,0)</f>
        <v>20</v>
      </c>
      <c r="G43" s="25">
        <f>VLOOKUP(G4,'Residential Rates'!$C$6:$O$18,2,0)</f>
        <v>20</v>
      </c>
      <c r="H43" s="25">
        <f>VLOOKUP(H4,'Residential Rates'!$C$6:$O$18,2,0)</f>
        <v>20</v>
      </c>
      <c r="I43" s="25">
        <f>VLOOKUP(I4,'Residential Rates'!$C$6:$O$18,2,0)</f>
        <v>20</v>
      </c>
      <c r="J43" s="25">
        <f>VLOOKUP(J4,'Residential Rates'!$C$6:$O$18,2,0)</f>
        <v>20</v>
      </c>
      <c r="K43" s="25">
        <f>VLOOKUP(K4,'Residential Rates'!$C$6:$O$18,2,0)</f>
        <v>20</v>
      </c>
      <c r="L43" s="25">
        <f>VLOOKUP(L4,'Residential Rates'!$C$6:$O$18,2,0)</f>
        <v>20</v>
      </c>
      <c r="M43" s="25">
        <f>VLOOKUP(M4,'Residential Rates'!$C$6:$O$18,2,0)</f>
        <v>20</v>
      </c>
      <c r="N43" s="25">
        <f>VLOOKUP(N4,'Residential Rates'!$C$6:$O$18,2,0)</f>
        <v>20</v>
      </c>
      <c r="O43" s="25"/>
      <c r="P43" s="25">
        <f>VLOOKUP(P4,'Residential Rates'!$C$6:$O$18,2,0)</f>
        <v>20</v>
      </c>
      <c r="Q43" s="25">
        <f>VLOOKUP(Q4,'Residential Rates'!$C$6:$O$18,2,0)</f>
        <v>20</v>
      </c>
      <c r="R43" s="25">
        <f>VLOOKUP(R4,'Residential Rates'!$C$6:$O$18,2,0)</f>
        <v>20</v>
      </c>
      <c r="S43" s="25">
        <f>VLOOKUP(S4,'Residential Rates'!$C$6:$O$18,2,0)</f>
        <v>20</v>
      </c>
      <c r="T43" s="25">
        <f>VLOOKUP(T4,'Residential Rates'!$C$6:$O$18,2,0)</f>
        <v>20</v>
      </c>
      <c r="U43" s="25">
        <f>VLOOKUP(U4,'Residential Rates'!$C$6:$O$18,2,0)</f>
        <v>20</v>
      </c>
      <c r="V43" s="25">
        <f>VLOOKUP(V4,'Residential Rates'!$C$6:$O$18,2,0)</f>
        <v>20</v>
      </c>
      <c r="W43" s="25">
        <f>VLOOKUP(W4,'Residential Rates'!$C$6:$O$18,2,0)</f>
        <v>20</v>
      </c>
      <c r="X43" s="25">
        <f>VLOOKUP(X4,'Residential Rates'!$C$6:$O$18,2,0)</f>
        <v>20</v>
      </c>
      <c r="Y43" s="25">
        <f>VLOOKUP(Y4,'Residential Rates'!$C$6:$O$18,2,0)</f>
        <v>20</v>
      </c>
      <c r="Z43" s="25">
        <f>VLOOKUP(Z4,'Residential Rates'!$C$6:$O$18,2,0)</f>
        <v>20</v>
      </c>
      <c r="AA43" s="25">
        <f>VLOOKUP(AA4,'Residential Rates'!$C$6:$O$18,2,0)</f>
        <v>20</v>
      </c>
      <c r="AB43" s="59"/>
    </row>
    <row r="44" spans="1:28" x14ac:dyDescent="0.2">
      <c r="A44" s="66"/>
      <c r="B44" s="23" t="s">
        <v>14</v>
      </c>
      <c r="C44" s="25">
        <f>(VLOOKUP(C4,'Residential Rates'!$C$6:$O$18,3,0))*C42</f>
        <v>741.07748000000004</v>
      </c>
      <c r="D44" s="25">
        <f>(VLOOKUP(D4,'Residential Rates'!$C$6:$O$18,3,0))*D42</f>
        <v>547.58154999999999</v>
      </c>
      <c r="E44" s="25">
        <f>(VLOOKUP(E4,'Residential Rates'!$C$6:$O$18,3,0))*E42</f>
        <v>411.29344999999995</v>
      </c>
      <c r="F44" s="25">
        <f>(VLOOKUP(F4,'Residential Rates'!$C$6:$O$18,3,0))*F42</f>
        <v>380.73729999999995</v>
      </c>
      <c r="G44" s="25">
        <f>(VLOOKUP(G4,'Residential Rates'!$C$6:$O$18,3,0))*G42</f>
        <v>438.52549999999997</v>
      </c>
      <c r="H44" s="25">
        <f>(VLOOKUP(H4,'Residential Rates'!$C$6:$O$18,3,0))*H42</f>
        <v>510.12149999999997</v>
      </c>
      <c r="I44" s="25">
        <f>(VLOOKUP(I4,'Residential Rates'!$C$6:$O$18,3,0))*I42</f>
        <v>758.91759999999999</v>
      </c>
      <c r="J44" s="25">
        <f>(VLOOKUP(J4,'Residential Rates'!$C$6:$O$18,3,0))*J42</f>
        <v>596.67594999999994</v>
      </c>
      <c r="K44" s="25">
        <f>(VLOOKUP(K4,'Residential Rates'!$C$6:$O$18,3,0))*K42</f>
        <v>443.89519999999999</v>
      </c>
      <c r="L44" s="25">
        <f>(VLOOKUP(L4,'Residential Rates'!$C$6:$O$18,3,0))*L42</f>
        <v>319.75284999999997</v>
      </c>
      <c r="M44" s="25">
        <f>(VLOOKUP(M4,'Residential Rates'!$C$6:$O$18,3,0))*M42</f>
        <v>471.27170999999998</v>
      </c>
      <c r="N44" s="25">
        <f>(VLOOKUP(N4,'Residential Rates'!$C$6:$O$18,3,0))*N42</f>
        <v>790.1004999999999</v>
      </c>
      <c r="O44" s="25"/>
      <c r="P44" s="25">
        <f>(VLOOKUP(P4,'Residential Rates'!$C$6:$O$18,3,0))*P42</f>
        <v>741.07748000000004</v>
      </c>
      <c r="Q44" s="25">
        <f>(VLOOKUP(Q4,'Residential Rates'!$C$6:$O$18,3,0))*Q42</f>
        <v>547.58154999999999</v>
      </c>
      <c r="R44" s="25">
        <f>(VLOOKUP(R4,'Residential Rates'!$C$6:$O$18,3,0))*R42</f>
        <v>411.29344999999995</v>
      </c>
      <c r="S44" s="25">
        <f>(VLOOKUP(S4,'Residential Rates'!$C$6:$O$18,3,0))*S42</f>
        <v>380.73729999999995</v>
      </c>
      <c r="T44" s="25">
        <f>(VLOOKUP(T4,'Residential Rates'!$C$6:$O$18,3,0))*T42</f>
        <v>438.52549999999997</v>
      </c>
      <c r="U44" s="25">
        <f>(VLOOKUP(U4,'Residential Rates'!$C$6:$O$18,3,0))*U42</f>
        <v>510.12149999999997</v>
      </c>
      <c r="V44" s="25">
        <f>(VLOOKUP(V4,'Residential Rates'!$C$6:$O$18,3,0))*V42</f>
        <v>758.91759999999999</v>
      </c>
      <c r="W44" s="25">
        <f>(VLOOKUP(W4,'Residential Rates'!$C$6:$O$18,3,0))*W42</f>
        <v>596.67594999999994</v>
      </c>
      <c r="X44" s="25">
        <f>(VLOOKUP(X4,'Residential Rates'!$C$6:$O$18,3,0))*X42</f>
        <v>443.89519999999999</v>
      </c>
      <c r="Y44" s="25">
        <f>(VLOOKUP(Y4,'Residential Rates'!$C$6:$O$18,3,0))*Y42</f>
        <v>319.75284999999997</v>
      </c>
      <c r="Z44" s="25">
        <f>(VLOOKUP(Z4,'Residential Rates'!$C$6:$O$18,3,0))*Z42</f>
        <v>471.27170999999998</v>
      </c>
      <c r="AA44" s="25">
        <f>(VLOOKUP(AA4,'Residential Rates'!$C$6:$O$18,3,0))*AA42</f>
        <v>790.1004999999999</v>
      </c>
      <c r="AB44" s="59"/>
    </row>
    <row r="45" spans="1:28" x14ac:dyDescent="0.2">
      <c r="A45" s="66"/>
      <c r="B45" s="23" t="s">
        <v>15</v>
      </c>
      <c r="C45" s="25">
        <f>(VLOOKUP(C4,'Residential Rates'!$C$6:$O$18,4,0))*C42</f>
        <v>74.156939999999992</v>
      </c>
      <c r="D45" s="25">
        <f>(VLOOKUP(D4,'Residential Rates'!$C$6:$O$18,4,0))*D42</f>
        <v>54.35127</v>
      </c>
      <c r="E45" s="25">
        <f>(VLOOKUP(E4,'Residential Rates'!$C$6:$O$18,4,0))*E42</f>
        <v>53.949089999999998</v>
      </c>
      <c r="F45" s="25">
        <f>(VLOOKUP(F4,'Residential Rates'!$C$6:$O$18,4,0))*F42</f>
        <v>17.48086</v>
      </c>
      <c r="G45" s="25">
        <f>(VLOOKUP(G4,'Residential Rates'!$C$6:$O$18,4,0))*G42</f>
        <v>55.771799999999999</v>
      </c>
      <c r="H45" s="25">
        <f>(VLOOKUP(H4,'Residential Rates'!$C$6:$O$18,4,0))*H42</f>
        <v>27.491099999999999</v>
      </c>
      <c r="I45" s="25">
        <f>(VLOOKUP(I4,'Residential Rates'!$C$6:$O$18,4,0))*I42</f>
        <v>53.958240000000004</v>
      </c>
      <c r="J45" s="25">
        <f>(VLOOKUP(J4,'Residential Rates'!$C$6:$O$18,4,0))*J42</f>
        <v>56.937400000000011</v>
      </c>
      <c r="K45" s="25">
        <f>(VLOOKUP(K4,'Residential Rates'!$C$6:$O$18,4,0))*K42</f>
        <v>35.03248</v>
      </c>
      <c r="L45" s="25">
        <f>(VLOOKUP(L4,'Residential Rates'!$C$6:$O$18,4,0))*L42</f>
        <v>-10.779309999999999</v>
      </c>
      <c r="M45" s="25">
        <f>(VLOOKUP(M4,'Residential Rates'!$C$6:$O$18,4,0))*M42</f>
        <v>39.71331</v>
      </c>
      <c r="N45" s="25">
        <f>(VLOOKUP(N4,'Residential Rates'!$C$6:$O$18,4,0))*N42</f>
        <v>34.866999999999997</v>
      </c>
      <c r="O45" s="25"/>
      <c r="P45" s="25">
        <f>(VLOOKUP(P4,'Residential Rates'!$C$6:$O$18,4,0))*P42</f>
        <v>74.156939999999992</v>
      </c>
      <c r="Q45" s="25">
        <f>(VLOOKUP(Q4,'Residential Rates'!$C$6:$O$18,4,0))*Q42</f>
        <v>54.35127</v>
      </c>
      <c r="R45" s="25">
        <f>(VLOOKUP(R4,'Residential Rates'!$C$6:$O$18,4,0))*R42</f>
        <v>53.949089999999998</v>
      </c>
      <c r="S45" s="25">
        <f>(VLOOKUP(S4,'Residential Rates'!$C$6:$O$18,4,0))*S42</f>
        <v>17.48086</v>
      </c>
      <c r="T45" s="25">
        <f>(VLOOKUP(T4,'Residential Rates'!$C$6:$O$18,4,0))*T42</f>
        <v>55.771799999999999</v>
      </c>
      <c r="U45" s="25">
        <f>(VLOOKUP(U4,'Residential Rates'!$C$6:$O$18,4,0))*U42</f>
        <v>27.491099999999999</v>
      </c>
      <c r="V45" s="25">
        <f>(VLOOKUP(V4,'Residential Rates'!$C$6:$O$18,4,0))*V42</f>
        <v>53.958240000000004</v>
      </c>
      <c r="W45" s="25">
        <f>(VLOOKUP(W4,'Residential Rates'!$C$6:$O$18,4,0))*W42</f>
        <v>56.937400000000011</v>
      </c>
      <c r="X45" s="25">
        <f>(VLOOKUP(X4,'Residential Rates'!$C$6:$O$18,4,0))*X42</f>
        <v>35.03248</v>
      </c>
      <c r="Y45" s="25">
        <f>(VLOOKUP(Y4,'Residential Rates'!$C$6:$O$18,4,0))*Y42</f>
        <v>-10.779309999999999</v>
      </c>
      <c r="Z45" s="25">
        <f>(VLOOKUP(Z4,'Residential Rates'!$C$6:$O$18,4,0))*Z42</f>
        <v>39.71331</v>
      </c>
      <c r="AA45" s="25">
        <f>(VLOOKUP(AA4,'Residential Rates'!$C$6:$O$18,4,0))*AA42</f>
        <v>34.866999999999997</v>
      </c>
      <c r="AB45" s="59"/>
    </row>
    <row r="46" spans="1:28" x14ac:dyDescent="0.2">
      <c r="A46" s="66"/>
      <c r="B46" s="23" t="s">
        <v>30</v>
      </c>
      <c r="C46" s="25">
        <f>(VLOOKUP(C4,'Residential Rates'!$C$6:$O$18,5,0))*C42</f>
        <v>-29.945630000000001</v>
      </c>
      <c r="D46" s="25">
        <f>(VLOOKUP(D4,'Residential Rates'!$C$6:$O$18,5,0))*D42</f>
        <v>-20.85821</v>
      </c>
      <c r="E46" s="25">
        <f>(VLOOKUP(E4,'Residential Rates'!$C$6:$O$18,5,0))*E42</f>
        <v>-15.666790000000001</v>
      </c>
      <c r="F46" s="25">
        <f>(VLOOKUP(F4,'Residential Rates'!$C$6:$O$18,5,0))*F42</f>
        <v>-14.50286</v>
      </c>
      <c r="G46" s="25">
        <f>(VLOOKUP(G4,'Residential Rates'!$C$6:$O$18,5,0))*G42</f>
        <v>-16.7041</v>
      </c>
      <c r="H46" s="25">
        <f>(VLOOKUP(H4,'Residential Rates'!$C$6:$O$18,5,0))*H42</f>
        <v>0</v>
      </c>
      <c r="I46" s="25">
        <f>(VLOOKUP(I4,'Residential Rates'!$C$6:$O$18,5,0))*I42</f>
        <v>0</v>
      </c>
      <c r="J46" s="25">
        <f>(VLOOKUP(J4,'Residential Rates'!$C$6:$O$18,5,0))*J42</f>
        <v>0</v>
      </c>
      <c r="K46" s="25">
        <f>(VLOOKUP(K4,'Residential Rates'!$C$6:$O$18,5,0))*K42</f>
        <v>0</v>
      </c>
      <c r="L46" s="25">
        <f>(VLOOKUP(L4,'Residential Rates'!$C$6:$O$18,5,0))*L42</f>
        <v>0</v>
      </c>
      <c r="M46" s="25">
        <f>(VLOOKUP(M4,'Residential Rates'!$C$6:$O$18,5,0))*M42</f>
        <v>0</v>
      </c>
      <c r="N46" s="25">
        <f>(VLOOKUP(N4,'Residential Rates'!$C$6:$O$18,5,0))*N42</f>
        <v>0</v>
      </c>
      <c r="O46" s="25"/>
      <c r="P46" s="25">
        <f>(VLOOKUP(P4,'Residential Rates'!$C$6:$O$18,5,0))*P42</f>
        <v>-29.945630000000001</v>
      </c>
      <c r="Q46" s="25">
        <f>(VLOOKUP(Q4,'Residential Rates'!$C$6:$O$18,5,0))*Q42</f>
        <v>-20.85821</v>
      </c>
      <c r="R46" s="25">
        <f>(VLOOKUP(R4,'Residential Rates'!$C$6:$O$18,5,0))*R42</f>
        <v>-15.666790000000001</v>
      </c>
      <c r="S46" s="25">
        <f>(VLOOKUP(S4,'Residential Rates'!$C$6:$O$18,5,0))*S42</f>
        <v>-14.50286</v>
      </c>
      <c r="T46" s="25">
        <f>(VLOOKUP(T4,'Residential Rates'!$C$6:$O$18,5,0))*T42</f>
        <v>-16.7041</v>
      </c>
      <c r="U46" s="25">
        <f>(VLOOKUP(U4,'Residential Rates'!$C$6:$O$18,5,0))*U42</f>
        <v>0</v>
      </c>
      <c r="V46" s="25">
        <f>(VLOOKUP(V4,'Residential Rates'!$C$6:$O$18,5,0))*V42</f>
        <v>0</v>
      </c>
      <c r="W46" s="25">
        <f>(VLOOKUP(W4,'Residential Rates'!$C$6:$O$18,5,0))*W42</f>
        <v>0</v>
      </c>
      <c r="X46" s="25">
        <f>(VLOOKUP(X4,'Residential Rates'!$C$6:$O$18,5,0))*X42</f>
        <v>0</v>
      </c>
      <c r="Y46" s="25">
        <f>(VLOOKUP(Y4,'Residential Rates'!$C$6:$O$18,5,0))*Y42</f>
        <v>0</v>
      </c>
      <c r="Z46" s="25">
        <f>(VLOOKUP(Z4,'Residential Rates'!$C$6:$O$18,5,0))*Z42</f>
        <v>0</v>
      </c>
      <c r="AA46" s="25">
        <f>(VLOOKUP(AA4,'Residential Rates'!$C$6:$O$18,5,0))*AA42</f>
        <v>0</v>
      </c>
      <c r="AB46" s="59"/>
    </row>
    <row r="47" spans="1:28" x14ac:dyDescent="0.2">
      <c r="A47" s="66"/>
      <c r="B47" s="23" t="s">
        <v>16</v>
      </c>
      <c r="C47" s="25">
        <f>(VLOOKUP(C4,'Residential Rates'!$C$6:$O$18,6,0))*C42</f>
        <v>3.5664199999999999</v>
      </c>
      <c r="D47" s="25">
        <f>(VLOOKUP(D4,'Residential Rates'!$C$6:$O$18,6,0))*D42</f>
        <v>2.48414</v>
      </c>
      <c r="E47" s="25">
        <f>(VLOOKUP(E4,'Residential Rates'!$C$6:$O$18,6,0))*E42</f>
        <v>1.8658600000000001</v>
      </c>
      <c r="F47" s="25">
        <f>(VLOOKUP(F4,'Residential Rates'!$C$6:$O$18,6,0))*F42</f>
        <v>1.7272400000000001</v>
      </c>
      <c r="G47" s="25">
        <f>(VLOOKUP(G4,'Residential Rates'!$C$6:$O$18,6,0))*G42</f>
        <v>1.9894000000000001</v>
      </c>
      <c r="H47" s="25">
        <f>(VLOOKUP(H4,'Residential Rates'!$C$6:$O$18,6,0))*H42</f>
        <v>2.3142</v>
      </c>
      <c r="I47" s="25">
        <f>(VLOOKUP(I4,'Residential Rates'!$C$6:$O$18,6,0))*I42</f>
        <v>3.4428800000000002</v>
      </c>
      <c r="J47" s="25">
        <f>(VLOOKUP(J4,'Residential Rates'!$C$6:$O$18,6,0))*J42</f>
        <v>2.7068599999999998</v>
      </c>
      <c r="K47" s="25">
        <f>(VLOOKUP(K4,'Residential Rates'!$C$6:$O$18,6,0))*K42</f>
        <v>2.01376</v>
      </c>
      <c r="L47" s="25">
        <f>(VLOOKUP(L4,'Residential Rates'!$C$6:$O$18,6,0))*L42</f>
        <v>-0.72528999999999999</v>
      </c>
      <c r="M47" s="25">
        <f>(VLOOKUP(M4,'Residential Rates'!$C$6:$O$18,6,0))*M42</f>
        <v>-1.02921</v>
      </c>
      <c r="N47" s="25">
        <f>(VLOOKUP(N4,'Residential Rates'!$C$6:$O$18,6,0))*N42</f>
        <v>-1.7255</v>
      </c>
      <c r="O47" s="25"/>
      <c r="P47" s="25">
        <f>(VLOOKUP(P4,'Residential Rates'!$C$6:$O$18,6,0))*P42</f>
        <v>3.5664199999999999</v>
      </c>
      <c r="Q47" s="25">
        <f>(VLOOKUP(Q4,'Residential Rates'!$C$6:$O$18,6,0))*Q42</f>
        <v>2.48414</v>
      </c>
      <c r="R47" s="25">
        <f>(VLOOKUP(R4,'Residential Rates'!$C$6:$O$18,6,0))*R42</f>
        <v>1.8658600000000001</v>
      </c>
      <c r="S47" s="25">
        <f>(VLOOKUP(S4,'Residential Rates'!$C$6:$O$18,6,0))*S42</f>
        <v>1.7272400000000001</v>
      </c>
      <c r="T47" s="25">
        <f>(VLOOKUP(T4,'Residential Rates'!$C$6:$O$18,6,0))*T42</f>
        <v>1.9894000000000001</v>
      </c>
      <c r="U47" s="25">
        <f>(VLOOKUP(U4,'Residential Rates'!$C$6:$O$18,6,0))*U42</f>
        <v>2.3142</v>
      </c>
      <c r="V47" s="25">
        <f>(VLOOKUP(V4,'Residential Rates'!$C$6:$O$18,6,0))*V42</f>
        <v>3.4428800000000002</v>
      </c>
      <c r="W47" s="25">
        <f>(VLOOKUP(W4,'Residential Rates'!$C$6:$O$18,6,0))*W42</f>
        <v>2.7068599999999998</v>
      </c>
      <c r="X47" s="25">
        <f>(VLOOKUP(X4,'Residential Rates'!$C$6:$O$18,6,0))*X42</f>
        <v>2.01376</v>
      </c>
      <c r="Y47" s="25">
        <f>(VLOOKUP(Y4,'Residential Rates'!$C$6:$O$18,6,0))*Y42</f>
        <v>-0.72528999999999999</v>
      </c>
      <c r="Z47" s="25">
        <f>(VLOOKUP(Z4,'Residential Rates'!$C$6:$O$18,6,0))*Z42</f>
        <v>-1.02921</v>
      </c>
      <c r="AA47" s="25">
        <f>(VLOOKUP(AA4,'Residential Rates'!$C$6:$O$18,6,0))*AA42</f>
        <v>-1.7255</v>
      </c>
      <c r="AB47" s="59"/>
    </row>
    <row r="48" spans="1:28" x14ac:dyDescent="0.2">
      <c r="A48" s="66"/>
      <c r="B48" s="40" t="s">
        <v>18</v>
      </c>
      <c r="C48" s="41">
        <f>(VLOOKUP(C4,'Residential Rates'!$C$6:$O$18,7,0))*C42</f>
        <v>3.6094629999999999</v>
      </c>
      <c r="D48" s="41">
        <f>(VLOOKUP(D4,'Residential Rates'!$C$6:$O$18,7,0))*D42</f>
        <v>2.5141209999999998</v>
      </c>
      <c r="E48" s="41">
        <f>(VLOOKUP(E4,'Residential Rates'!$C$6:$O$18,7,0))*E42</f>
        <v>1.8883789999999998</v>
      </c>
      <c r="F48" s="41">
        <f>(VLOOKUP(F4,'Residential Rates'!$C$6:$O$18,7,0))*F42</f>
        <v>1.7480859999999998</v>
      </c>
      <c r="G48" s="41">
        <f>(VLOOKUP(G4,'Residential Rates'!$C$6:$O$18,7,0))*G42</f>
        <v>2.0134099999999999</v>
      </c>
      <c r="H48" s="41">
        <f>(VLOOKUP(H4,'Residential Rates'!$C$6:$O$18,7,0))*H42</f>
        <v>2.34213</v>
      </c>
      <c r="I48" s="41">
        <f>(VLOOKUP(I4,'Residential Rates'!$C$6:$O$18,7,0))*I42</f>
        <v>3.4844319999999995</v>
      </c>
      <c r="J48" s="41">
        <f>(VLOOKUP(J4,'Residential Rates'!$C$6:$O$18,7,0))*J42</f>
        <v>2.7395289999999997</v>
      </c>
      <c r="K48" s="41">
        <f>(VLOOKUP(K4,'Residential Rates'!$C$6:$O$18,7,0))*K42</f>
        <v>2.0380639999999999</v>
      </c>
      <c r="L48" s="41">
        <f>(VLOOKUP(L4,'Residential Rates'!$C$6:$O$18,7,0))*L42</f>
        <v>1.4680869999999999</v>
      </c>
      <c r="M48" s="41">
        <f>(VLOOKUP(M4,'Residential Rates'!$C$6:$O$18,7,0))*M42</f>
        <v>2.0832629999999996</v>
      </c>
      <c r="N48" s="41">
        <f>(VLOOKUP(N4,'Residential Rates'!$C$6:$O$18,7,0))*N42</f>
        <v>3.4926499999999998</v>
      </c>
      <c r="O48" s="41"/>
      <c r="P48" s="41">
        <f>(VLOOKUP(P4,'Residential Rates'!$C$6:$P$18,14,0))*P42</f>
        <v>4.0767869999999995</v>
      </c>
      <c r="Q48" s="41">
        <f>(VLOOKUP(Q4,'Residential Rates'!$C$6:$P$18,14,0))*Q42</f>
        <v>2.839629</v>
      </c>
      <c r="R48" s="41">
        <f>(VLOOKUP(R4,'Residential Rates'!$C$6:$P$18,14,0))*R42</f>
        <v>2.1328709999999997</v>
      </c>
      <c r="S48" s="41">
        <f>(VLOOKUP(S4,'Residential Rates'!$C$6:$P$18,14,0))*S42</f>
        <v>1.9744139999999999</v>
      </c>
      <c r="T48" s="41">
        <f>(VLOOKUP(T4,'Residential Rates'!$C$6:$P$18,14,0))*T42</f>
        <v>2.2740899999999997</v>
      </c>
      <c r="U48" s="41">
        <f>(VLOOKUP(U4,'Residential Rates'!$C$6:$P$18,14,0))*U42</f>
        <v>2.6453699999999998</v>
      </c>
      <c r="V48" s="41">
        <f>(VLOOKUP(V4,'Residential Rates'!$C$6:$P$18,14,0))*V42</f>
        <v>3.935568</v>
      </c>
      <c r="W48" s="41">
        <f>(VLOOKUP(W4,'Residential Rates'!$C$6:$P$18,14,0))*W42</f>
        <v>3.0942209999999997</v>
      </c>
      <c r="X48" s="41">
        <f>(VLOOKUP(X4,'Residential Rates'!$C$6:$P$18,14,0))*X42</f>
        <v>2.301936</v>
      </c>
      <c r="Y48" s="41">
        <f>(VLOOKUP(Y4,'Residential Rates'!$C$6:$P$18,14,0))*Y42</f>
        <v>1.6581629999999998</v>
      </c>
      <c r="Z48" s="41">
        <f>(VLOOKUP(Z4,'Residential Rates'!$C$6:$P$18,14,0))*Z42</f>
        <v>2.3529869999999997</v>
      </c>
      <c r="AA48" s="41">
        <f>(VLOOKUP(AA4,'Residential Rates'!$C$6:$P$18,14,0))*AA42</f>
        <v>3.9448499999999997</v>
      </c>
      <c r="AB48" s="59"/>
    </row>
    <row r="49" spans="1:28" x14ac:dyDescent="0.2">
      <c r="A49" s="66"/>
      <c r="B49" s="23" t="s">
        <v>19</v>
      </c>
      <c r="C49" s="25">
        <f>(VLOOKUP(C4,'Residential Rates'!$C$6:$O$18,8,0))*C42</f>
        <v>13.896739999999999</v>
      </c>
      <c r="D49" s="25">
        <f>(VLOOKUP(D4,'Residential Rates'!$C$6:$O$18,8,0))*D42</f>
        <v>9.6795799999999996</v>
      </c>
      <c r="E49" s="25">
        <f>(VLOOKUP(E4,'Residential Rates'!$C$6:$O$18,8,0))*E42</f>
        <v>7.2704199999999997</v>
      </c>
      <c r="F49" s="25">
        <f>(VLOOKUP(F4,'Residential Rates'!$C$6:$O$18,8,0))*F42</f>
        <v>6.7302799999999996</v>
      </c>
      <c r="G49" s="25">
        <f>(VLOOKUP(G4,'Residential Rates'!$C$6:$O$18,8,0))*G42</f>
        <v>7.7517999999999994</v>
      </c>
      <c r="H49" s="25">
        <f>(VLOOKUP(H4,'Residential Rates'!$C$6:$O$18,8,0))*H42</f>
        <v>9.0174000000000003</v>
      </c>
      <c r="I49" s="25">
        <f>(VLOOKUP(I4,'Residential Rates'!$C$6:$O$18,8,0))*I42</f>
        <v>13.41536</v>
      </c>
      <c r="J49" s="25">
        <f>(VLOOKUP(J4,'Residential Rates'!$C$6:$O$18,8,0))*J42</f>
        <v>10.547419999999999</v>
      </c>
      <c r="K49" s="25">
        <f>(VLOOKUP(K4,'Residential Rates'!$C$6:$O$18,8,0))*K42</f>
        <v>7.8467199999999995</v>
      </c>
      <c r="L49" s="25">
        <f>(VLOOKUP(L4,'Residential Rates'!$C$6:$O$18,8,0))*L42</f>
        <v>0.55022000000000004</v>
      </c>
      <c r="M49" s="25">
        <f>(VLOOKUP(M4,'Residential Rates'!$C$6:$O$18,8,0))*M42</f>
        <v>0.78078000000000003</v>
      </c>
      <c r="N49" s="25">
        <f>(VLOOKUP(N4,'Residential Rates'!$C$6:$O$18,8,0))*N42</f>
        <v>1.3089999999999999</v>
      </c>
      <c r="O49" s="25"/>
      <c r="P49" s="25">
        <f>(VLOOKUP(P4,'Residential Rates'!$C$6:$O$18,8,0))*P42</f>
        <v>13.896739999999999</v>
      </c>
      <c r="Q49" s="25">
        <f>(VLOOKUP(Q4,'Residential Rates'!$C$6:$O$18,8,0))*Q42</f>
        <v>9.6795799999999996</v>
      </c>
      <c r="R49" s="25">
        <f>(VLOOKUP(R4,'Residential Rates'!$C$6:$O$18,8,0))*R42</f>
        <v>7.2704199999999997</v>
      </c>
      <c r="S49" s="25">
        <f>(VLOOKUP(S4,'Residential Rates'!$C$6:$O$18,8,0))*S42</f>
        <v>6.7302799999999996</v>
      </c>
      <c r="T49" s="25">
        <f>(VLOOKUP(T4,'Residential Rates'!$C$6:$O$18,8,0))*T42</f>
        <v>7.7517999999999994</v>
      </c>
      <c r="U49" s="25">
        <f>(VLOOKUP(U4,'Residential Rates'!$C$6:$O$18,8,0))*U42</f>
        <v>9.0174000000000003</v>
      </c>
      <c r="V49" s="25">
        <f>(VLOOKUP(V4,'Residential Rates'!$C$6:$O$18,8,0))*V42</f>
        <v>13.41536</v>
      </c>
      <c r="W49" s="25">
        <f>(VLOOKUP(W4,'Residential Rates'!$C$6:$O$18,8,0))*W42</f>
        <v>10.547419999999999</v>
      </c>
      <c r="X49" s="25">
        <f>(VLOOKUP(X4,'Residential Rates'!$C$6:$O$18,8,0))*X42</f>
        <v>7.8467199999999995</v>
      </c>
      <c r="Y49" s="25">
        <f>(VLOOKUP(Y4,'Residential Rates'!$C$6:$O$18,8,0))*Y42</f>
        <v>0.55022000000000004</v>
      </c>
      <c r="Z49" s="25">
        <f>(VLOOKUP(Z4,'Residential Rates'!$C$6:$O$18,8,0))*Z42</f>
        <v>0.78078000000000003</v>
      </c>
      <c r="AA49" s="25">
        <f>(VLOOKUP(AA4,'Residential Rates'!$C$6:$O$18,8,0))*AA42</f>
        <v>1.3089999999999999</v>
      </c>
      <c r="AB49" s="59"/>
    </row>
    <row r="50" spans="1:28" x14ac:dyDescent="0.2">
      <c r="A50" s="66"/>
      <c r="B50" s="23" t="s">
        <v>20</v>
      </c>
      <c r="C50" s="25">
        <f>(VLOOKUP(C4,'Residential Rates'!$C$6:$O$18,9,0))*C42</f>
        <v>-4.1813200000000004</v>
      </c>
      <c r="D50" s="25">
        <f>(VLOOKUP(D4,'Residential Rates'!$C$6:$O$18,9,0))*D42</f>
        <v>-2.9124400000000001</v>
      </c>
      <c r="E50" s="25">
        <f>(VLOOKUP(E4,'Residential Rates'!$C$6:$O$18,9,0))*E42</f>
        <v>-2.1875599999999999</v>
      </c>
      <c r="F50" s="25">
        <f>(VLOOKUP(F4,'Residential Rates'!$C$6:$O$18,9,0))*F42</f>
        <v>-2.0250400000000002</v>
      </c>
      <c r="G50" s="25">
        <f>(VLOOKUP(G4,'Residential Rates'!$C$6:$O$18,9,0))*G42</f>
        <v>-2.3324000000000003</v>
      </c>
      <c r="H50" s="25">
        <f>(VLOOKUP(H4,'Residential Rates'!$C$6:$O$18,9,0))*H42</f>
        <v>-2.7132000000000001</v>
      </c>
      <c r="I50" s="25">
        <f>(VLOOKUP(I4,'Residential Rates'!$C$6:$O$18,9,0))*I42</f>
        <v>-4.0364800000000001</v>
      </c>
      <c r="J50" s="25">
        <f>(VLOOKUP(J4,'Residential Rates'!$C$6:$O$18,9,0))*J42</f>
        <v>-3.1735600000000002</v>
      </c>
      <c r="K50" s="25">
        <f>(VLOOKUP(K4,'Residential Rates'!$C$6:$O$18,9,0))*K42</f>
        <v>-2.3609600000000004</v>
      </c>
      <c r="L50" s="25">
        <f>(VLOOKUP(L4,'Residential Rates'!$C$6:$O$18,9,0))*L42</f>
        <v>-1.7006800000000002</v>
      </c>
      <c r="M50" s="25">
        <f>(VLOOKUP(M4,'Residential Rates'!$C$6:$O$18,9,0))*M42</f>
        <v>-2.4133200000000001</v>
      </c>
      <c r="N50" s="25">
        <f>(VLOOKUP(N4,'Residential Rates'!$C$6:$O$18,9,0))*N42</f>
        <v>-4.9385000000000003</v>
      </c>
      <c r="O50" s="25"/>
      <c r="P50" s="25">
        <f>(VLOOKUP(P4,'Residential Rates'!$C$6:$O$18,9,0))*P42</f>
        <v>-4.1813200000000004</v>
      </c>
      <c r="Q50" s="25">
        <f>(VLOOKUP(Q4,'Residential Rates'!$C$6:$O$18,9,0))*Q42</f>
        <v>-2.9124400000000001</v>
      </c>
      <c r="R50" s="25">
        <f>(VLOOKUP(R4,'Residential Rates'!$C$6:$O$18,9,0))*R42</f>
        <v>-2.1875599999999999</v>
      </c>
      <c r="S50" s="25">
        <f>(VLOOKUP(S4,'Residential Rates'!$C$6:$O$18,9,0))*S42</f>
        <v>-2.0250400000000002</v>
      </c>
      <c r="T50" s="25">
        <f>(VLOOKUP(T4,'Residential Rates'!$C$6:$O$18,9,0))*T42</f>
        <v>-2.3324000000000003</v>
      </c>
      <c r="U50" s="25">
        <f>(VLOOKUP(U4,'Residential Rates'!$C$6:$O$18,9,0))*U42</f>
        <v>-2.7132000000000001</v>
      </c>
      <c r="V50" s="25">
        <f>(VLOOKUP(V4,'Residential Rates'!$C$6:$O$18,9,0))*V42</f>
        <v>-4.0364800000000001</v>
      </c>
      <c r="W50" s="25">
        <f>(VLOOKUP(W4,'Residential Rates'!$C$6:$O$18,9,0))*W42</f>
        <v>-3.1735600000000002</v>
      </c>
      <c r="X50" s="25">
        <f>(VLOOKUP(X4,'Residential Rates'!$C$6:$O$18,9,0))*X42</f>
        <v>-2.3609600000000004</v>
      </c>
      <c r="Y50" s="25">
        <f>(VLOOKUP(Y4,'Residential Rates'!$C$6:$O$18,9,0))*Y42</f>
        <v>-1.7006800000000002</v>
      </c>
      <c r="Z50" s="25">
        <f>(VLOOKUP(Z4,'Residential Rates'!$C$6:$O$18,9,0))*Z42</f>
        <v>-2.4133200000000001</v>
      </c>
      <c r="AA50" s="25">
        <f>(VLOOKUP(AA4,'Residential Rates'!$C$6:$O$18,9,0))*AA42</f>
        <v>-4.9385000000000003</v>
      </c>
      <c r="AB50" s="59"/>
    </row>
    <row r="51" spans="1:28" x14ac:dyDescent="0.2">
      <c r="A51" s="66"/>
      <c r="B51" s="23" t="s">
        <v>17</v>
      </c>
      <c r="C51" s="25">
        <f>VLOOKUP(C4,'Residential Rates'!$C$6:$O$18,10,0)</f>
        <v>0.4</v>
      </c>
      <c r="D51" s="25">
        <f>VLOOKUP(D4,'Residential Rates'!$C$6:$O$18,10,0)</f>
        <v>0.4</v>
      </c>
      <c r="E51" s="25">
        <f>VLOOKUP(E4,'Residential Rates'!$C$6:$O$18,10,0)</f>
        <v>0.4</v>
      </c>
      <c r="F51" s="25">
        <f>VLOOKUP(F4,'Residential Rates'!$C$6:$O$18,10,0)</f>
        <v>0.4</v>
      </c>
      <c r="G51" s="25">
        <f>VLOOKUP(G4,'Residential Rates'!$C$6:$O$18,10,0)</f>
        <v>0.4</v>
      </c>
      <c r="H51" s="25">
        <f>VLOOKUP(H4,'Residential Rates'!$C$6:$O$18,10,0)</f>
        <v>0.4</v>
      </c>
      <c r="I51" s="25">
        <f>VLOOKUP(I4,'Residential Rates'!$C$6:$O$18,10,0)</f>
        <v>0.4</v>
      </c>
      <c r="J51" s="25">
        <f>VLOOKUP(J4,'Residential Rates'!$C$6:$O$18,10,0)</f>
        <v>0.4</v>
      </c>
      <c r="K51" s="25">
        <f>VLOOKUP(K4,'Residential Rates'!$C$6:$O$18,10,0)</f>
        <v>0.4</v>
      </c>
      <c r="L51" s="25">
        <f>VLOOKUP(L4,'Residential Rates'!$C$6:$O$18,10,0)</f>
        <v>0.4</v>
      </c>
      <c r="M51" s="25">
        <f>VLOOKUP(M4,'Residential Rates'!$C$6:$O$18,10,0)</f>
        <v>0.4</v>
      </c>
      <c r="N51" s="25">
        <f>VLOOKUP(N4,'Residential Rates'!$C$6:$O$18,10,0)</f>
        <v>0.4</v>
      </c>
      <c r="O51" s="25"/>
      <c r="P51" s="25">
        <f>VLOOKUP(P4,'Residential Rates'!$C$6:$O$18,10,0)</f>
        <v>0.4</v>
      </c>
      <c r="Q51" s="25">
        <f>VLOOKUP(Q4,'Residential Rates'!$C$6:$O$18,10,0)</f>
        <v>0.4</v>
      </c>
      <c r="R51" s="25">
        <f>VLOOKUP(R4,'Residential Rates'!$C$6:$O$18,10,0)</f>
        <v>0.4</v>
      </c>
      <c r="S51" s="25">
        <f>VLOOKUP(S4,'Residential Rates'!$C$6:$O$18,10,0)</f>
        <v>0.4</v>
      </c>
      <c r="T51" s="25">
        <f>VLOOKUP(T4,'Residential Rates'!$C$6:$O$18,10,0)</f>
        <v>0.4</v>
      </c>
      <c r="U51" s="25">
        <f>VLOOKUP(U4,'Residential Rates'!$C$6:$O$18,10,0)</f>
        <v>0.4</v>
      </c>
      <c r="V51" s="25">
        <f>VLOOKUP(V4,'Residential Rates'!$C$6:$O$18,10,0)</f>
        <v>0.4</v>
      </c>
      <c r="W51" s="25">
        <f>VLOOKUP(W4,'Residential Rates'!$C$6:$O$18,10,0)</f>
        <v>0.4</v>
      </c>
      <c r="X51" s="25">
        <f>VLOOKUP(X4,'Residential Rates'!$C$6:$O$18,10,0)</f>
        <v>0.4</v>
      </c>
      <c r="Y51" s="25">
        <f>VLOOKUP(Y4,'Residential Rates'!$C$6:$O$18,10,0)</f>
        <v>0.4</v>
      </c>
      <c r="Z51" s="25">
        <f>VLOOKUP(Z4,'Residential Rates'!$C$6:$O$18,10,0)</f>
        <v>0.4</v>
      </c>
      <c r="AA51" s="25">
        <f>VLOOKUP(AA4,'Residential Rates'!$C$6:$O$18,10,0)</f>
        <v>0.4</v>
      </c>
      <c r="AB51" s="59"/>
    </row>
    <row r="52" spans="1:28" x14ac:dyDescent="0.2">
      <c r="A52" s="66"/>
      <c r="B52" s="27" t="s">
        <v>21</v>
      </c>
      <c r="C52" s="26">
        <f>SUM(C43:C51)</f>
        <v>822.58009299999992</v>
      </c>
      <c r="D52" s="26">
        <f t="shared" ref="D52:N52" si="63">SUM(D43:D51)</f>
        <v>613.2400110000001</v>
      </c>
      <c r="E52" s="26">
        <f t="shared" si="63"/>
        <v>478.81284899999991</v>
      </c>
      <c r="F52" s="26">
        <f t="shared" si="63"/>
        <v>412.29586599999993</v>
      </c>
      <c r="G52" s="26">
        <f t="shared" si="63"/>
        <v>507.41540999999995</v>
      </c>
      <c r="H52" s="26">
        <f t="shared" si="63"/>
        <v>568.97312999999986</v>
      </c>
      <c r="I52" s="26">
        <f t="shared" si="63"/>
        <v>849.58203199999991</v>
      </c>
      <c r="J52" s="26">
        <f t="shared" si="63"/>
        <v>686.83359899999994</v>
      </c>
      <c r="K52" s="26">
        <f t="shared" si="63"/>
        <v>508.86526400000002</v>
      </c>
      <c r="L52" s="26">
        <f t="shared" si="63"/>
        <v>328.96587700000003</v>
      </c>
      <c r="M52" s="26">
        <f t="shared" si="63"/>
        <v>530.80653299999994</v>
      </c>
      <c r="N52" s="26">
        <f t="shared" si="63"/>
        <v>843.50514999999984</v>
      </c>
      <c r="O52" s="26"/>
      <c r="P52" s="26">
        <f>SUM(P43:P51)</f>
        <v>823.04741699999988</v>
      </c>
      <c r="Q52" s="26">
        <f t="shared" ref="Q52" si="64">SUM(Q43:Q51)</f>
        <v>613.56551899999999</v>
      </c>
      <c r="R52" s="26">
        <f t="shared" ref="R52" si="65">SUM(R43:R51)</f>
        <v>479.05734099999995</v>
      </c>
      <c r="S52" s="26">
        <f t="shared" ref="S52" si="66">SUM(S43:S51)</f>
        <v>412.52219399999996</v>
      </c>
      <c r="T52" s="26">
        <f t="shared" ref="T52" si="67">SUM(T43:T51)</f>
        <v>507.67608999999993</v>
      </c>
      <c r="U52" s="26">
        <f t="shared" ref="U52" si="68">SUM(U43:U51)</f>
        <v>569.27636999999982</v>
      </c>
      <c r="V52" s="26">
        <f t="shared" ref="V52" si="69">SUM(V43:V51)</f>
        <v>850.03316799999993</v>
      </c>
      <c r="W52" s="26">
        <f t="shared" ref="W52" si="70">SUM(W43:W51)</f>
        <v>687.18829099999994</v>
      </c>
      <c r="X52" s="26">
        <f t="shared" ref="X52" si="71">SUM(X43:X51)</f>
        <v>509.12913600000002</v>
      </c>
      <c r="Y52" s="26">
        <f t="shared" ref="Y52" si="72">SUM(Y43:Y51)</f>
        <v>329.15595300000001</v>
      </c>
      <c r="Z52" s="26">
        <f t="shared" ref="Z52" si="73">SUM(Z43:Z51)</f>
        <v>531.07625699999994</v>
      </c>
      <c r="AA52" s="26">
        <f t="shared" ref="AA52" si="74">SUM(AA43:AA51)</f>
        <v>843.95734999999979</v>
      </c>
      <c r="AB52" s="59"/>
    </row>
    <row r="53" spans="1:28" x14ac:dyDescent="0.2">
      <c r="A53" s="66"/>
      <c r="B53" s="23" t="s">
        <v>22</v>
      </c>
      <c r="C53" s="25">
        <f>(VLOOKUP(C4,'Residential Rates'!$C$6:$O$18,11,0))*C52</f>
        <v>0</v>
      </c>
      <c r="D53" s="25">
        <f>(VLOOKUP(D4,'Residential Rates'!$C$6:$O$18,11,0))*D52</f>
        <v>0</v>
      </c>
      <c r="E53" s="25">
        <f>(VLOOKUP(E4,'Residential Rates'!$C$6:$O$18,11,0))*E52</f>
        <v>0</v>
      </c>
      <c r="F53" s="25">
        <f>(VLOOKUP(F4,'Residential Rates'!$C$6:$O$18,11,0))*F52</f>
        <v>0</v>
      </c>
      <c r="G53" s="25">
        <f>(VLOOKUP(G4,'Residential Rates'!$C$6:$O$18,11,0))*G52</f>
        <v>0</v>
      </c>
      <c r="H53" s="25">
        <f>(VLOOKUP(H4,'Residential Rates'!$C$6:$O$18,11,0))*H52</f>
        <v>0</v>
      </c>
      <c r="I53" s="25">
        <f>(VLOOKUP(I4,'Residential Rates'!$C$6:$O$18,11,0))*I52</f>
        <v>0</v>
      </c>
      <c r="J53" s="25">
        <f>(VLOOKUP(J4,'Residential Rates'!$C$6:$O$18,11,0))*J52</f>
        <v>0</v>
      </c>
      <c r="K53" s="25">
        <f>(VLOOKUP(K4,'Residential Rates'!$C$6:$O$18,11,0))*K52</f>
        <v>0</v>
      </c>
      <c r="L53" s="25">
        <f>(VLOOKUP(L4,'Residential Rates'!$C$6:$O$18,11,0))*L52</f>
        <v>2.6975201914000001E-2</v>
      </c>
      <c r="M53" s="25">
        <f>(VLOOKUP(M4,'Residential Rates'!$C$6:$O$18,11,0))*M52</f>
        <v>4.3526135705999995E-2</v>
      </c>
      <c r="N53" s="25">
        <f>(VLOOKUP(N4,'Residential Rates'!$C$6:$O$18,11,0))*N52</f>
        <v>6.9167422299999989E-2</v>
      </c>
      <c r="O53" s="25"/>
      <c r="P53" s="25">
        <f>(VLOOKUP(P4,'Residential Rates'!$C$6:$O$18,11,0))*P52</f>
        <v>0</v>
      </c>
      <c r="Q53" s="25">
        <f>(VLOOKUP(Q4,'Residential Rates'!$C$6:$O$18,11,0))*Q52</f>
        <v>0</v>
      </c>
      <c r="R53" s="25">
        <f>(VLOOKUP(R4,'Residential Rates'!$C$6:$O$18,11,0))*R52</f>
        <v>0</v>
      </c>
      <c r="S53" s="25">
        <f>(VLOOKUP(S4,'Residential Rates'!$C$6:$O$18,11,0))*S52</f>
        <v>0</v>
      </c>
      <c r="T53" s="25">
        <f>(VLOOKUP(T4,'Residential Rates'!$C$6:$O$18,11,0))*T52</f>
        <v>0</v>
      </c>
      <c r="U53" s="25">
        <f>(VLOOKUP(U4,'Residential Rates'!$C$6:$O$18,11,0))*U52</f>
        <v>0</v>
      </c>
      <c r="V53" s="25">
        <f>(VLOOKUP(V4,'Residential Rates'!$C$6:$O$18,11,0))*V52</f>
        <v>0</v>
      </c>
      <c r="W53" s="25">
        <f>(VLOOKUP(W4,'Residential Rates'!$C$6:$O$18,11,0))*W52</f>
        <v>0</v>
      </c>
      <c r="X53" s="25">
        <f>(VLOOKUP(X4,'Residential Rates'!$C$6:$O$18,11,0))*X52</f>
        <v>0</v>
      </c>
      <c r="Y53" s="25">
        <f>(VLOOKUP(Y4,'Residential Rates'!$C$6:$O$18,11,0))*Y52</f>
        <v>2.6990788146000002E-2</v>
      </c>
      <c r="Z53" s="25">
        <f>(VLOOKUP(Z4,'Residential Rates'!$C$6:$O$18,11,0))*Z52</f>
        <v>4.3548253073999996E-2</v>
      </c>
      <c r="AA53" s="25">
        <f>(VLOOKUP(AA4,'Residential Rates'!$C$6:$O$18,11,0))*AA52</f>
        <v>6.920450269999999E-2</v>
      </c>
      <c r="AB53" s="59"/>
    </row>
    <row r="54" spans="1:28" x14ac:dyDescent="0.2">
      <c r="A54" s="66"/>
      <c r="B54" s="23" t="s">
        <v>31</v>
      </c>
      <c r="C54" s="25">
        <f>(VLOOKUP(C4,'Residential Rates'!$C$6:$O$18,12,0))*C52</f>
        <v>0</v>
      </c>
      <c r="D54" s="25">
        <f>(VLOOKUP(D4,'Residential Rates'!$C$6:$O$18,12,0))*D52</f>
        <v>0</v>
      </c>
      <c r="E54" s="25">
        <f>(VLOOKUP(E4,'Residential Rates'!$C$6:$O$18,12,0))*E52</f>
        <v>0</v>
      </c>
      <c r="F54" s="25">
        <f>(VLOOKUP(F4,'Residential Rates'!$C$6:$O$18,12,0))*F52</f>
        <v>0</v>
      </c>
      <c r="G54" s="25">
        <f>(VLOOKUP(G4,'Residential Rates'!$C$6:$O$18,12,0))*G52</f>
        <v>0</v>
      </c>
      <c r="H54" s="25">
        <f>(VLOOKUP(H4,'Residential Rates'!$C$6:$O$18,12,0))*H52</f>
        <v>0</v>
      </c>
      <c r="I54" s="25">
        <f>(VLOOKUP(I4,'Residential Rates'!$C$6:$O$18,12,0))*I52</f>
        <v>60.068847990527999</v>
      </c>
      <c r="J54" s="25">
        <f>(VLOOKUP(J4,'Residential Rates'!$C$6:$O$18,12,0))*J52</f>
        <v>48.561882783695999</v>
      </c>
      <c r="K54" s="25">
        <f>(VLOOKUP(K4,'Residential Rates'!$C$6:$O$18,12,0))*K52</f>
        <v>35.978809625856002</v>
      </c>
      <c r="L54" s="25">
        <f>(VLOOKUP(L4,'Residential Rates'!$C$6:$O$18,12,0))*L52</f>
        <v>23.259203367408002</v>
      </c>
      <c r="M54" s="25">
        <f>(VLOOKUP(M4,'Residential Rates'!$C$6:$O$18,12,0))*M52</f>
        <v>37.530145109231995</v>
      </c>
      <c r="N54" s="25">
        <f>(VLOOKUP(N4,'Residential Rates'!$C$6:$O$18,12,0))*N52</f>
        <v>59.639188125599993</v>
      </c>
      <c r="O54" s="25"/>
      <c r="P54" s="25">
        <f>(VLOOKUP(P4,'Residential Rates'!$C$6:$O$18,12,0))*P52</f>
        <v>0</v>
      </c>
      <c r="Q54" s="25">
        <f>(VLOOKUP(Q4,'Residential Rates'!$C$6:$O$18,12,0))*Q52</f>
        <v>0</v>
      </c>
      <c r="R54" s="25">
        <f>(VLOOKUP(R4,'Residential Rates'!$C$6:$O$18,12,0))*R52</f>
        <v>0</v>
      </c>
      <c r="S54" s="25">
        <f>(VLOOKUP(S4,'Residential Rates'!$C$6:$O$18,12,0))*S52</f>
        <v>0</v>
      </c>
      <c r="T54" s="25">
        <f>(VLOOKUP(T4,'Residential Rates'!$C$6:$O$18,12,0))*T52</f>
        <v>0</v>
      </c>
      <c r="U54" s="25">
        <f>(VLOOKUP(U4,'Residential Rates'!$C$6:$O$18,12,0))*U52</f>
        <v>0</v>
      </c>
      <c r="V54" s="25">
        <f>(VLOOKUP(V4,'Residential Rates'!$C$6:$O$18,12,0))*V52</f>
        <v>60.100745110272001</v>
      </c>
      <c r="W54" s="25">
        <f>(VLOOKUP(W4,'Residential Rates'!$C$6:$O$18,12,0))*W52</f>
        <v>48.586960926863995</v>
      </c>
      <c r="X54" s="25">
        <f>(VLOOKUP(X4,'Residential Rates'!$C$6:$O$18,12,0))*X52</f>
        <v>35.997466431744002</v>
      </c>
      <c r="Y54" s="25">
        <f>(VLOOKUP(Y4,'Residential Rates'!$C$6:$O$18,12,0))*Y52</f>
        <v>23.272642500912003</v>
      </c>
      <c r="Z54" s="25">
        <f>(VLOOKUP(Z4,'Residential Rates'!$C$6:$O$18,12,0))*Z52</f>
        <v>37.549215674928</v>
      </c>
      <c r="AA54" s="25">
        <f>(VLOOKUP(AA4,'Residential Rates'!$C$6:$O$18,12,0))*AA52</f>
        <v>59.67116047439999</v>
      </c>
      <c r="AB54" s="59"/>
    </row>
    <row r="55" spans="1:28" x14ac:dyDescent="0.2">
      <c r="A55" s="66"/>
      <c r="B55" s="23" t="s">
        <v>23</v>
      </c>
      <c r="C55" s="25">
        <f>(VLOOKUP(C4,'Residential Rates'!$C$6:$O$18,13,0))*C52</f>
        <v>42.368632850150995</v>
      </c>
      <c r="D55" s="25">
        <f>(VLOOKUP(D4,'Residential Rates'!$C$6:$O$18,13,0))*D52</f>
        <v>30.170182061178004</v>
      </c>
      <c r="E55" s="25">
        <f>(VLOOKUP(E4,'Residential Rates'!$C$6:$O$18,13,0))*E52</f>
        <v>6.6430494670259987</v>
      </c>
      <c r="F55" s="25">
        <f>(VLOOKUP(F4,'Residential Rates'!$C$6:$O$18,13,0))*F52</f>
        <v>16.121592952331998</v>
      </c>
      <c r="G55" s="25">
        <f>(VLOOKUP(G4,'Residential Rates'!$C$6:$O$18,13,0))*G52</f>
        <v>18.32632236297</v>
      </c>
      <c r="H55" s="25">
        <f>(VLOOKUP(H4,'Residential Rates'!$C$6:$O$18,13,0))*H52</f>
        <v>34.420029499349994</v>
      </c>
      <c r="I55" s="25">
        <f>(VLOOKUP(I4,'Residential Rates'!$C$6:$O$18,13,0))*I52</f>
        <v>38.648336217711993</v>
      </c>
      <c r="J55" s="25">
        <f>(VLOOKUP(J4,'Residential Rates'!$C$6:$O$18,13,0))*J52</f>
        <v>27.095585480549996</v>
      </c>
      <c r="K55" s="25">
        <f>(VLOOKUP(K4,'Residential Rates'!$C$6:$O$18,13,0))*K52</f>
        <v>21.245633637264003</v>
      </c>
      <c r="L55" s="25">
        <f>(VLOOKUP(L4,'Residential Rates'!$C$6:$O$18,13,0))*L52</f>
        <v>11.610521662838002</v>
      </c>
      <c r="M55" s="25">
        <f>(VLOOKUP(M4,'Residential Rates'!$C$6:$O$18,13,0))*M52</f>
        <v>23.402729233437</v>
      </c>
      <c r="N55" s="25">
        <f>(VLOOKUP(N4,'Residential Rates'!$C$6:$O$18,13,0))*N52</f>
        <v>42.269730076799988</v>
      </c>
      <c r="O55" s="25"/>
      <c r="P55" s="25">
        <f>(VLOOKUP(P4,'Residential Rates'!$C$6:$O$18,13,0))*P52</f>
        <v>42.392703307418991</v>
      </c>
      <c r="Q55" s="25">
        <f>(VLOOKUP(Q4,'Residential Rates'!$C$6:$O$18,13,0))*Q52</f>
        <v>30.186196403762001</v>
      </c>
      <c r="R55" s="25">
        <f>(VLOOKUP(R4,'Residential Rates'!$C$6:$O$18,13,0))*R52</f>
        <v>6.646441549033999</v>
      </c>
      <c r="S55" s="25">
        <f>(VLOOKUP(S4,'Residential Rates'!$C$6:$O$18,13,0))*S52</f>
        <v>16.130442829787999</v>
      </c>
      <c r="T55" s="25">
        <f>(VLOOKUP(T4,'Residential Rates'!$C$6:$O$18,13,0))*T52</f>
        <v>18.335737342529999</v>
      </c>
      <c r="U55" s="25">
        <f>(VLOOKUP(U4,'Residential Rates'!$C$6:$O$18,13,0))*U52</f>
        <v>34.438374003149988</v>
      </c>
      <c r="V55" s="25">
        <f>(VLOOKUP(V4,'Residential Rates'!$C$6:$O$18,13,0))*V52</f>
        <v>38.668858845487996</v>
      </c>
      <c r="W55" s="25">
        <f>(VLOOKUP(W4,'Residential Rates'!$C$6:$O$18,13,0))*W52</f>
        <v>27.109578079949998</v>
      </c>
      <c r="X55" s="25">
        <f>(VLOOKUP(X4,'Residential Rates'!$C$6:$O$18,13,0))*X52</f>
        <v>21.256650557136002</v>
      </c>
      <c r="Y55" s="25">
        <f>(VLOOKUP(Y4,'Residential Rates'!$C$6:$O$18,13,0))*Y52</f>
        <v>11.617230205182</v>
      </c>
      <c r="Z55" s="25">
        <f>(VLOOKUP(Z4,'Residential Rates'!$C$6:$O$18,13,0))*Z52</f>
        <v>23.414621094872999</v>
      </c>
      <c r="AA55" s="25">
        <f>(VLOOKUP(AA4,'Residential Rates'!$C$6:$O$18,13,0))*AA52</f>
        <v>42.292390723199986</v>
      </c>
      <c r="AB55" s="59"/>
    </row>
    <row r="56" spans="1:28" x14ac:dyDescent="0.2">
      <c r="A56" s="66"/>
      <c r="B56" s="27" t="s">
        <v>24</v>
      </c>
      <c r="C56" s="30">
        <f>SUM(C52:C55)</f>
        <v>864.94872585015094</v>
      </c>
      <c r="D56" s="30">
        <f t="shared" ref="D56:N56" si="75">SUM(D52:D55)</f>
        <v>643.41019306117812</v>
      </c>
      <c r="E56" s="30">
        <f t="shared" si="75"/>
        <v>485.45589846702592</v>
      </c>
      <c r="F56" s="30">
        <f t="shared" si="75"/>
        <v>428.41745895233191</v>
      </c>
      <c r="G56" s="30">
        <f t="shared" si="75"/>
        <v>525.74173236296997</v>
      </c>
      <c r="H56" s="30">
        <f t="shared" si="75"/>
        <v>603.39315949934985</v>
      </c>
      <c r="I56" s="30">
        <f t="shared" si="75"/>
        <v>948.29921620823984</v>
      </c>
      <c r="J56" s="30">
        <f t="shared" si="75"/>
        <v>762.49106726424588</v>
      </c>
      <c r="K56" s="30">
        <f t="shared" si="75"/>
        <v>566.08970726311998</v>
      </c>
      <c r="L56" s="30">
        <f t="shared" si="75"/>
        <v>363.86257723216005</v>
      </c>
      <c r="M56" s="30">
        <f t="shared" si="75"/>
        <v>591.78293347837484</v>
      </c>
      <c r="N56" s="30">
        <f t="shared" si="75"/>
        <v>945.48323562469977</v>
      </c>
      <c r="O56" s="30"/>
      <c r="P56" s="30">
        <f>SUM(P52:P55)</f>
        <v>865.44012030741885</v>
      </c>
      <c r="Q56" s="30">
        <f t="shared" ref="Q56" si="76">SUM(Q52:Q55)</f>
        <v>643.75171540376198</v>
      </c>
      <c r="R56" s="30">
        <f t="shared" ref="R56" si="77">SUM(R52:R55)</f>
        <v>485.70378254903397</v>
      </c>
      <c r="S56" s="30">
        <f t="shared" ref="S56" si="78">SUM(S52:S55)</f>
        <v>428.65263682978798</v>
      </c>
      <c r="T56" s="30">
        <f t="shared" ref="T56" si="79">SUM(T52:T55)</f>
        <v>526.01182734252995</v>
      </c>
      <c r="U56" s="30">
        <f t="shared" ref="U56" si="80">SUM(U52:U55)</f>
        <v>603.7147440031498</v>
      </c>
      <c r="V56" s="30">
        <f t="shared" ref="V56" si="81">SUM(V52:V55)</f>
        <v>948.80277195575991</v>
      </c>
      <c r="W56" s="30">
        <f t="shared" ref="W56" si="82">SUM(W52:W55)</f>
        <v>762.8848300068139</v>
      </c>
      <c r="X56" s="30">
        <f t="shared" ref="X56" si="83">SUM(X52:X55)</f>
        <v>566.38325298888003</v>
      </c>
      <c r="Y56" s="30">
        <f t="shared" ref="Y56" si="84">SUM(Y52:Y55)</f>
        <v>364.07281649424004</v>
      </c>
      <c r="Z56" s="30">
        <f t="shared" ref="Z56" si="85">SUM(Z52:Z55)</f>
        <v>592.08364202287498</v>
      </c>
      <c r="AA56" s="30">
        <f t="shared" ref="AA56" si="86">SUM(AA52:AA55)</f>
        <v>945.99010570029986</v>
      </c>
      <c r="AB56" s="59"/>
    </row>
    <row r="57" spans="1:28" x14ac:dyDescent="0.2">
      <c r="A57" s="59"/>
      <c r="B57" s="56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9"/>
    </row>
    <row r="58" spans="1:28" x14ac:dyDescent="0.2"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</row>
  </sheetData>
  <mergeCells count="3">
    <mergeCell ref="A6:A20"/>
    <mergeCell ref="A24:A38"/>
    <mergeCell ref="A42:A5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E681-28DF-4EC2-B8AE-AF2698F46D35}">
  <dimension ref="A1:P22"/>
  <sheetViews>
    <sheetView workbookViewId="0">
      <selection activeCell="I8" sqref="I8"/>
    </sheetView>
  </sheetViews>
  <sheetFormatPr defaultRowHeight="15" x14ac:dyDescent="0.25"/>
  <cols>
    <col min="1" max="2" width="11" customWidth="1"/>
    <col min="3" max="3" width="12.85546875" hidden="1" customWidth="1"/>
    <col min="6" max="7" width="11.28515625" customWidth="1"/>
    <col min="9" max="9" width="12.5703125" customWidth="1"/>
    <col min="10" max="10" width="12.140625" customWidth="1"/>
    <col min="12" max="12" width="11.140625" customWidth="1"/>
    <col min="13" max="15" width="15.28515625" customWidth="1"/>
  </cols>
  <sheetData>
    <row r="1" spans="1:16" x14ac:dyDescent="0.25">
      <c r="A1" s="13" t="s">
        <v>25</v>
      </c>
    </row>
    <row r="2" spans="1:16" x14ac:dyDescent="0.25">
      <c r="A2" s="10" t="s">
        <v>26</v>
      </c>
    </row>
    <row r="3" spans="1:16" x14ac:dyDescent="0.25">
      <c r="A3" s="11" t="s">
        <v>27</v>
      </c>
    </row>
    <row r="4" spans="1:16" ht="15.75" thickBot="1" x14ac:dyDescent="0.3">
      <c r="A4" s="12" t="s">
        <v>28</v>
      </c>
    </row>
    <row r="5" spans="1:16" x14ac:dyDescent="0.25">
      <c r="B5">
        <v>1</v>
      </c>
      <c r="D5">
        <v>2</v>
      </c>
      <c r="E5">
        <v>3</v>
      </c>
      <c r="F5">
        <v>4</v>
      </c>
      <c r="G5">
        <v>5</v>
      </c>
      <c r="H5">
        <v>6</v>
      </c>
      <c r="I5">
        <v>7</v>
      </c>
      <c r="J5">
        <v>8</v>
      </c>
      <c r="K5">
        <v>9</v>
      </c>
      <c r="L5">
        <v>10</v>
      </c>
      <c r="M5">
        <v>11</v>
      </c>
      <c r="N5">
        <v>12</v>
      </c>
      <c r="O5">
        <v>13</v>
      </c>
      <c r="P5">
        <v>14</v>
      </c>
    </row>
    <row r="6" spans="1:16" ht="34.5" thickBot="1" x14ac:dyDescent="0.3">
      <c r="A6" s="21" t="s">
        <v>0</v>
      </c>
      <c r="B6" s="15" t="s">
        <v>29</v>
      </c>
      <c r="C6" s="15"/>
      <c r="D6" s="16" t="s">
        <v>13</v>
      </c>
      <c r="E6" s="17" t="s">
        <v>14</v>
      </c>
      <c r="F6" s="18" t="s">
        <v>15</v>
      </c>
      <c r="G6" s="18" t="s">
        <v>30</v>
      </c>
      <c r="H6" s="18" t="s">
        <v>16</v>
      </c>
      <c r="I6" s="18" t="s">
        <v>53</v>
      </c>
      <c r="J6" s="18" t="s">
        <v>19</v>
      </c>
      <c r="K6" s="18" t="s">
        <v>20</v>
      </c>
      <c r="L6" s="19" t="s">
        <v>17</v>
      </c>
      <c r="M6" s="20" t="s">
        <v>22</v>
      </c>
      <c r="N6" s="20" t="s">
        <v>31</v>
      </c>
      <c r="O6" s="20" t="s">
        <v>23</v>
      </c>
      <c r="P6" s="33" t="s">
        <v>32</v>
      </c>
    </row>
    <row r="7" spans="1:16" x14ac:dyDescent="0.25">
      <c r="A7" s="22">
        <v>2025</v>
      </c>
      <c r="B7" s="14" t="s">
        <v>3</v>
      </c>
      <c r="C7" s="14" t="str">
        <f>A7&amp;B7</f>
        <v>2025January</v>
      </c>
      <c r="D7" s="9">
        <v>20</v>
      </c>
      <c r="E7" s="9">
        <v>0.12052</v>
      </c>
      <c r="F7" s="8">
        <v>1.206E-2</v>
      </c>
      <c r="G7" s="31">
        <v>-4.8700000000000002E-3</v>
      </c>
      <c r="H7" s="8">
        <v>5.8E-4</v>
      </c>
      <c r="I7" s="8">
        <v>5.8699999999999996E-4</v>
      </c>
      <c r="J7" s="8">
        <v>2.2599999999999999E-3</v>
      </c>
      <c r="K7" s="8">
        <v>-6.8000000000000005E-4</v>
      </c>
      <c r="L7" s="9">
        <v>0.4</v>
      </c>
      <c r="M7" s="8">
        <v>0</v>
      </c>
      <c r="N7" s="7"/>
      <c r="O7" s="8">
        <v>5.1506999999999997E-2</v>
      </c>
      <c r="P7" s="8">
        <v>6.6299999999999996E-4</v>
      </c>
    </row>
    <row r="8" spans="1:16" x14ac:dyDescent="0.25">
      <c r="A8" s="22">
        <v>2025</v>
      </c>
      <c r="B8" s="14" t="s">
        <v>4</v>
      </c>
      <c r="C8" s="14" t="str">
        <f t="shared" ref="C8:C18" si="0">A8&amp;B8</f>
        <v>2025February</v>
      </c>
      <c r="D8" s="9">
        <v>20</v>
      </c>
      <c r="E8" s="9">
        <v>0.12784999999999999</v>
      </c>
      <c r="F8" s="8">
        <v>1.269E-2</v>
      </c>
      <c r="G8" s="31">
        <v>-4.8700000000000002E-3</v>
      </c>
      <c r="H8" s="8">
        <v>5.8E-4</v>
      </c>
      <c r="I8" s="8">
        <v>5.8699999999999996E-4</v>
      </c>
      <c r="J8" s="8">
        <v>2.2599999999999999E-3</v>
      </c>
      <c r="K8" s="8">
        <v>-6.8000000000000005E-4</v>
      </c>
      <c r="L8" s="9">
        <v>0.4</v>
      </c>
      <c r="M8" s="8">
        <v>0</v>
      </c>
      <c r="N8" s="7"/>
      <c r="O8" s="8">
        <v>4.9197999999999999E-2</v>
      </c>
      <c r="P8" s="8">
        <v>6.6299999999999996E-4</v>
      </c>
    </row>
    <row r="9" spans="1:16" x14ac:dyDescent="0.25">
      <c r="A9" s="22">
        <v>2025</v>
      </c>
      <c r="B9" s="14" t="s">
        <v>5</v>
      </c>
      <c r="C9" s="14" t="str">
        <f t="shared" si="0"/>
        <v>2025March</v>
      </c>
      <c r="D9" s="9">
        <v>20</v>
      </c>
      <c r="E9" s="9">
        <v>0.12784999999999999</v>
      </c>
      <c r="F9" s="8">
        <v>1.677E-2</v>
      </c>
      <c r="G9" s="31">
        <v>-4.8700000000000002E-3</v>
      </c>
      <c r="H9" s="8">
        <v>5.8E-4</v>
      </c>
      <c r="I9" s="8">
        <v>5.8699999999999996E-4</v>
      </c>
      <c r="J9" s="8">
        <v>2.2599999999999999E-3</v>
      </c>
      <c r="K9" s="8">
        <v>-6.8000000000000005E-4</v>
      </c>
      <c r="L9" s="9">
        <v>0.4</v>
      </c>
      <c r="M9" s="8">
        <v>0</v>
      </c>
      <c r="N9" s="7"/>
      <c r="O9" s="8">
        <v>1.3873999999999999E-2</v>
      </c>
      <c r="P9" s="8">
        <v>6.6299999999999996E-4</v>
      </c>
    </row>
    <row r="10" spans="1:16" x14ac:dyDescent="0.25">
      <c r="A10" s="22">
        <v>2025</v>
      </c>
      <c r="B10" s="14" t="s">
        <v>6</v>
      </c>
      <c r="C10" s="14" t="str">
        <f t="shared" si="0"/>
        <v>2025April</v>
      </c>
      <c r="D10" s="9">
        <v>20</v>
      </c>
      <c r="E10" s="9">
        <v>0.12784999999999999</v>
      </c>
      <c r="F10" s="8">
        <v>5.8700000000000002E-3</v>
      </c>
      <c r="G10" s="31">
        <v>-4.8700000000000002E-3</v>
      </c>
      <c r="H10" s="8">
        <v>5.8E-4</v>
      </c>
      <c r="I10" s="8">
        <v>5.8699999999999996E-4</v>
      </c>
      <c r="J10" s="8">
        <v>2.2599999999999999E-3</v>
      </c>
      <c r="K10" s="8">
        <v>-6.8000000000000005E-4</v>
      </c>
      <c r="L10" s="9">
        <v>0.4</v>
      </c>
      <c r="M10" s="8">
        <v>0</v>
      </c>
      <c r="N10" s="7"/>
      <c r="O10" s="8">
        <v>3.9101999999999998E-2</v>
      </c>
      <c r="P10" s="8">
        <v>6.6299999999999996E-4</v>
      </c>
    </row>
    <row r="11" spans="1:16" x14ac:dyDescent="0.25">
      <c r="A11" s="22">
        <v>2025</v>
      </c>
      <c r="B11" s="14" t="s">
        <v>7</v>
      </c>
      <c r="C11" s="14" t="str">
        <f t="shared" si="0"/>
        <v>2025May</v>
      </c>
      <c r="D11" s="9">
        <v>20</v>
      </c>
      <c r="E11" s="9">
        <v>0.12784999999999999</v>
      </c>
      <c r="F11" s="8">
        <v>1.626E-2</v>
      </c>
      <c r="G11" s="31">
        <v>-4.8700000000000002E-3</v>
      </c>
      <c r="H11" s="8">
        <v>5.8E-4</v>
      </c>
      <c r="I11" s="8">
        <v>5.8699999999999996E-4</v>
      </c>
      <c r="J11" s="8">
        <v>2.2599999999999999E-3</v>
      </c>
      <c r="K11" s="8">
        <v>-6.8000000000000005E-4</v>
      </c>
      <c r="L11" s="9">
        <v>0.4</v>
      </c>
      <c r="M11" s="8">
        <v>0</v>
      </c>
      <c r="N11" s="7"/>
      <c r="O11" s="8">
        <v>3.6117000000000003E-2</v>
      </c>
      <c r="P11" s="8">
        <v>6.6299999999999996E-4</v>
      </c>
    </row>
    <row r="12" spans="1:16" x14ac:dyDescent="0.25">
      <c r="A12" s="22">
        <v>2025</v>
      </c>
      <c r="B12" s="14" t="s">
        <v>8</v>
      </c>
      <c r="C12" s="14" t="str">
        <f t="shared" si="0"/>
        <v>2025June</v>
      </c>
      <c r="D12" s="9">
        <v>20</v>
      </c>
      <c r="E12" s="9">
        <v>0.12784999999999999</v>
      </c>
      <c r="F12" s="8">
        <v>6.8900000000000003E-3</v>
      </c>
      <c r="G12" s="7"/>
      <c r="H12" s="8">
        <v>5.8E-4</v>
      </c>
      <c r="I12" s="8">
        <v>5.8699999999999996E-4</v>
      </c>
      <c r="J12" s="8">
        <v>2.2599999999999999E-3</v>
      </c>
      <c r="K12" s="8">
        <v>-6.8000000000000005E-4</v>
      </c>
      <c r="L12" s="9">
        <v>0.4</v>
      </c>
      <c r="M12" s="8">
        <v>0</v>
      </c>
      <c r="N12" s="7"/>
      <c r="O12" s="8">
        <v>6.0495E-2</v>
      </c>
      <c r="P12" s="8">
        <v>6.6299999999999996E-4</v>
      </c>
    </row>
    <row r="13" spans="1:16" x14ac:dyDescent="0.25">
      <c r="A13" s="22">
        <v>2025</v>
      </c>
      <c r="B13" s="14" t="s">
        <v>9</v>
      </c>
      <c r="C13" s="14" t="str">
        <f t="shared" si="0"/>
        <v>2025July</v>
      </c>
      <c r="D13" s="9">
        <v>20</v>
      </c>
      <c r="E13" s="9">
        <v>0.12784999999999999</v>
      </c>
      <c r="F13" s="8">
        <v>9.0900000000000009E-3</v>
      </c>
      <c r="G13" s="7"/>
      <c r="H13" s="8">
        <v>5.8E-4</v>
      </c>
      <c r="I13" s="8">
        <v>5.8699999999999996E-4</v>
      </c>
      <c r="J13" s="8">
        <v>2.2599999999999999E-3</v>
      </c>
      <c r="K13" s="8">
        <v>-6.8000000000000005E-4</v>
      </c>
      <c r="L13" s="9">
        <v>0.4</v>
      </c>
      <c r="M13" s="8">
        <v>0</v>
      </c>
      <c r="N13" s="8">
        <v>7.0704000000000003E-2</v>
      </c>
      <c r="O13" s="8">
        <v>4.5490999999999997E-2</v>
      </c>
      <c r="P13" s="8">
        <v>6.6299999999999996E-4</v>
      </c>
    </row>
    <row r="14" spans="1:16" x14ac:dyDescent="0.25">
      <c r="A14" s="22">
        <v>2025</v>
      </c>
      <c r="B14" s="14" t="s">
        <v>10</v>
      </c>
      <c r="C14" s="14" t="str">
        <f t="shared" si="0"/>
        <v>2025August</v>
      </c>
      <c r="D14" s="9">
        <v>20</v>
      </c>
      <c r="E14" s="9">
        <v>0.12784999999999999</v>
      </c>
      <c r="F14" s="8">
        <v>1.2200000000000003E-2</v>
      </c>
      <c r="G14" s="7"/>
      <c r="H14" s="8">
        <v>5.8E-4</v>
      </c>
      <c r="I14" s="8">
        <v>5.8699999999999996E-4</v>
      </c>
      <c r="J14" s="8">
        <v>2.2599999999999999E-3</v>
      </c>
      <c r="K14" s="8">
        <v>-6.8000000000000005E-4</v>
      </c>
      <c r="L14" s="9">
        <v>0.4</v>
      </c>
      <c r="M14" s="8">
        <v>0</v>
      </c>
      <c r="N14" s="8">
        <v>7.0704000000000003E-2</v>
      </c>
      <c r="O14" s="8">
        <v>3.9449999999999999E-2</v>
      </c>
      <c r="P14" s="8">
        <v>6.6299999999999996E-4</v>
      </c>
    </row>
    <row r="15" spans="1:16" x14ac:dyDescent="0.25">
      <c r="A15" s="22">
        <v>2025</v>
      </c>
      <c r="B15" s="14" t="s">
        <v>11</v>
      </c>
      <c r="C15" s="14" t="str">
        <f t="shared" si="0"/>
        <v>2025September</v>
      </c>
      <c r="D15" s="9">
        <v>20</v>
      </c>
      <c r="E15" s="9">
        <v>0.12784999999999999</v>
      </c>
      <c r="F15" s="8">
        <v>1.009E-2</v>
      </c>
      <c r="G15" s="7"/>
      <c r="H15" s="8">
        <v>5.8E-4</v>
      </c>
      <c r="I15" s="8">
        <v>5.8699999999999996E-4</v>
      </c>
      <c r="J15" s="8">
        <v>2.2599999999999999E-3</v>
      </c>
      <c r="K15" s="8">
        <v>-6.8000000000000005E-4</v>
      </c>
      <c r="L15" s="9">
        <v>0.4</v>
      </c>
      <c r="M15" s="8">
        <v>0</v>
      </c>
      <c r="N15" s="8">
        <v>7.0704000000000003E-2</v>
      </c>
      <c r="O15" s="8">
        <v>4.1751000000000003E-2</v>
      </c>
      <c r="P15" s="8">
        <v>6.6299999999999996E-4</v>
      </c>
    </row>
    <row r="16" spans="1:16" x14ac:dyDescent="0.25">
      <c r="A16" s="22">
        <v>2025</v>
      </c>
      <c r="B16" s="14" t="s">
        <v>12</v>
      </c>
      <c r="C16" s="14" t="str">
        <f t="shared" si="0"/>
        <v>2025October</v>
      </c>
      <c r="D16" s="9">
        <v>20</v>
      </c>
      <c r="E16" s="9">
        <v>0.12784999999999999</v>
      </c>
      <c r="F16" s="8">
        <v>-4.3099999999999996E-3</v>
      </c>
      <c r="G16" s="7"/>
      <c r="H16" s="8">
        <v>-2.9E-4</v>
      </c>
      <c r="I16" s="8">
        <v>5.8699999999999996E-4</v>
      </c>
      <c r="J16" s="8">
        <v>2.2000000000000001E-4</v>
      </c>
      <c r="K16" s="8">
        <v>-6.8000000000000005E-4</v>
      </c>
      <c r="L16" s="9">
        <v>0.4</v>
      </c>
      <c r="M16" s="8">
        <v>8.2000000000000001E-5</v>
      </c>
      <c r="N16" s="8">
        <v>7.0704000000000003E-2</v>
      </c>
      <c r="O16" s="8">
        <v>3.5293999999999999E-2</v>
      </c>
      <c r="P16" s="8">
        <v>6.6299999999999996E-4</v>
      </c>
    </row>
    <row r="17" spans="1:16" x14ac:dyDescent="0.25">
      <c r="A17" s="22">
        <v>2025</v>
      </c>
      <c r="B17" s="14" t="s">
        <v>1</v>
      </c>
      <c r="C17" s="14" t="str">
        <f t="shared" si="0"/>
        <v>2025November</v>
      </c>
      <c r="D17" s="9">
        <v>20</v>
      </c>
      <c r="E17" s="9">
        <v>0.13278999999999999</v>
      </c>
      <c r="F17" s="8">
        <v>1.119E-2</v>
      </c>
      <c r="G17" s="7"/>
      <c r="H17" s="8">
        <v>-2.9E-4</v>
      </c>
      <c r="I17" s="8">
        <v>5.8699999999999996E-4</v>
      </c>
      <c r="J17" s="8">
        <v>2.2000000000000001E-4</v>
      </c>
      <c r="K17" s="8">
        <v>-6.8000000000000005E-4</v>
      </c>
      <c r="L17" s="9">
        <v>0.4</v>
      </c>
      <c r="M17" s="8">
        <v>8.2000000000000001E-5</v>
      </c>
      <c r="N17" s="8">
        <v>7.0704000000000003E-2</v>
      </c>
      <c r="O17" s="8">
        <v>4.4089000000000003E-2</v>
      </c>
      <c r="P17" s="8">
        <v>6.6299999999999996E-4</v>
      </c>
    </row>
    <row r="18" spans="1:16" x14ac:dyDescent="0.25">
      <c r="A18" s="22">
        <v>2025</v>
      </c>
      <c r="B18" s="14" t="s">
        <v>2</v>
      </c>
      <c r="C18" s="14" t="str">
        <f t="shared" si="0"/>
        <v>2025December</v>
      </c>
      <c r="D18" s="9">
        <v>20</v>
      </c>
      <c r="E18" s="9">
        <v>0.13278999999999999</v>
      </c>
      <c r="F18" s="8">
        <v>5.8599999999999998E-3</v>
      </c>
      <c r="G18" s="7"/>
      <c r="H18" s="8">
        <v>-2.9E-4</v>
      </c>
      <c r="I18" s="8">
        <v>5.8699999999999996E-4</v>
      </c>
      <c r="J18" s="8">
        <v>2.2000000000000001E-4</v>
      </c>
      <c r="K18" s="8">
        <v>-8.3000000000000001E-4</v>
      </c>
      <c r="L18" s="9">
        <v>0.4</v>
      </c>
      <c r="M18" s="8">
        <v>8.2000000000000001E-5</v>
      </c>
      <c r="N18" s="8">
        <v>7.0704000000000003E-2</v>
      </c>
      <c r="O18" s="8">
        <v>5.0111999999999997E-2</v>
      </c>
      <c r="P18" s="8">
        <v>6.6299999999999996E-4</v>
      </c>
    </row>
    <row r="20" spans="1:16" x14ac:dyDescent="0.25">
      <c r="A20" s="42" t="s">
        <v>41</v>
      </c>
    </row>
    <row r="21" spans="1:16" x14ac:dyDescent="0.25">
      <c r="A21" s="67" t="s">
        <v>54</v>
      </c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</row>
    <row r="22" spans="1:16" x14ac:dyDescent="0.25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</row>
  </sheetData>
  <mergeCells count="1">
    <mergeCell ref="A21:P2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CD1AD-CC41-4ADC-A67D-105BA98D43FA}">
  <dimension ref="A1:H16"/>
  <sheetViews>
    <sheetView workbookViewId="0">
      <selection activeCell="J32" sqref="J32"/>
    </sheetView>
  </sheetViews>
  <sheetFormatPr defaultRowHeight="11.25" x14ac:dyDescent="0.2"/>
  <cols>
    <col min="1" max="1" width="11.85546875" style="42" customWidth="1"/>
    <col min="2" max="3" width="9.140625" style="42"/>
    <col min="4" max="4" width="11.85546875" style="42" customWidth="1"/>
    <col min="5" max="6" width="9.140625" style="42"/>
    <col min="7" max="7" width="11.85546875" style="42" customWidth="1"/>
    <col min="8" max="16384" width="9.140625" style="42"/>
  </cols>
  <sheetData>
    <row r="1" spans="1:8" x14ac:dyDescent="0.2">
      <c r="A1" s="54" t="s">
        <v>37</v>
      </c>
      <c r="B1" s="54" t="s">
        <v>38</v>
      </c>
      <c r="C1" s="54"/>
      <c r="D1" s="54" t="s">
        <v>37</v>
      </c>
      <c r="E1" s="54" t="s">
        <v>44</v>
      </c>
      <c r="F1" s="54"/>
      <c r="G1" s="54" t="s">
        <v>37</v>
      </c>
      <c r="H1" s="54" t="s">
        <v>46</v>
      </c>
    </row>
    <row r="2" spans="1:8" x14ac:dyDescent="0.2">
      <c r="A2" s="55" t="s">
        <v>39</v>
      </c>
      <c r="B2" s="55" t="s">
        <v>35</v>
      </c>
      <c r="C2" s="54"/>
      <c r="D2" s="55" t="s">
        <v>39</v>
      </c>
      <c r="E2" s="55" t="s">
        <v>45</v>
      </c>
      <c r="F2" s="54"/>
      <c r="G2" s="55" t="s">
        <v>39</v>
      </c>
      <c r="H2" s="55" t="s">
        <v>47</v>
      </c>
    </row>
    <row r="3" spans="1:8" ht="21" x14ac:dyDescent="0.2">
      <c r="A3" s="48" t="s">
        <v>33</v>
      </c>
      <c r="B3" s="49" t="s">
        <v>34</v>
      </c>
      <c r="D3" s="48" t="s">
        <v>33</v>
      </c>
      <c r="E3" s="49" t="s">
        <v>34</v>
      </c>
      <c r="G3" s="48" t="s">
        <v>33</v>
      </c>
      <c r="H3" s="49" t="s">
        <v>34</v>
      </c>
    </row>
    <row r="4" spans="1:8" x14ac:dyDescent="0.2">
      <c r="A4" s="50">
        <v>46007</v>
      </c>
      <c r="B4" s="51">
        <v>592</v>
      </c>
      <c r="D4" s="50">
        <v>46007</v>
      </c>
      <c r="E4" s="51">
        <v>964</v>
      </c>
      <c r="G4" s="50">
        <v>46007</v>
      </c>
      <c r="H4" s="51">
        <v>5950</v>
      </c>
    </row>
    <row r="5" spans="1:8" x14ac:dyDescent="0.2">
      <c r="A5" s="52">
        <v>45978</v>
      </c>
      <c r="B5" s="53">
        <v>525</v>
      </c>
      <c r="D5" s="52">
        <v>45978</v>
      </c>
      <c r="E5" s="53">
        <v>870</v>
      </c>
      <c r="G5" s="52">
        <v>45978</v>
      </c>
      <c r="H5" s="53">
        <v>3549</v>
      </c>
    </row>
    <row r="6" spans="1:8" x14ac:dyDescent="0.2">
      <c r="A6" s="50">
        <v>45947</v>
      </c>
      <c r="B6" s="51">
        <v>505</v>
      </c>
      <c r="D6" s="50">
        <v>45947</v>
      </c>
      <c r="E6" s="51">
        <v>1059</v>
      </c>
      <c r="G6" s="50">
        <v>45947</v>
      </c>
      <c r="H6" s="51">
        <v>2501</v>
      </c>
    </row>
    <row r="7" spans="1:8" x14ac:dyDescent="0.2">
      <c r="A7" s="52">
        <v>45918</v>
      </c>
      <c r="B7" s="53">
        <v>550</v>
      </c>
      <c r="D7" s="52">
        <v>45918</v>
      </c>
      <c r="E7" s="53">
        <v>1311</v>
      </c>
      <c r="G7" s="52">
        <v>45918</v>
      </c>
      <c r="H7" s="53">
        <v>3472</v>
      </c>
    </row>
    <row r="8" spans="1:8" x14ac:dyDescent="0.2">
      <c r="A8" s="50">
        <v>45888</v>
      </c>
      <c r="B8" s="51">
        <v>1344</v>
      </c>
      <c r="D8" s="50">
        <v>45888</v>
      </c>
      <c r="E8" s="51">
        <v>1743</v>
      </c>
      <c r="G8" s="50">
        <v>45888</v>
      </c>
      <c r="H8" s="51">
        <v>4667</v>
      </c>
    </row>
    <row r="9" spans="1:8" x14ac:dyDescent="0.2">
      <c r="A9" s="52">
        <v>45859</v>
      </c>
      <c r="B9" s="53">
        <v>1499</v>
      </c>
      <c r="D9" s="52">
        <v>45859</v>
      </c>
      <c r="E9" s="53">
        <v>2184</v>
      </c>
      <c r="G9" s="52">
        <v>45859</v>
      </c>
      <c r="H9" s="53">
        <v>5936</v>
      </c>
    </row>
    <row r="10" spans="1:8" x14ac:dyDescent="0.2">
      <c r="A10" s="50">
        <v>45827</v>
      </c>
      <c r="B10" s="51">
        <v>700</v>
      </c>
      <c r="D10" s="50">
        <v>45827</v>
      </c>
      <c r="E10" s="51">
        <v>1174</v>
      </c>
      <c r="G10" s="50">
        <v>45827</v>
      </c>
      <c r="H10" s="51">
        <v>3990</v>
      </c>
    </row>
    <row r="11" spans="1:8" x14ac:dyDescent="0.2">
      <c r="A11" s="52">
        <v>45798</v>
      </c>
      <c r="B11" s="53">
        <v>410</v>
      </c>
      <c r="D11" s="52">
        <v>45797</v>
      </c>
      <c r="E11" s="53">
        <v>838</v>
      </c>
      <c r="G11" s="52">
        <v>45797</v>
      </c>
      <c r="H11" s="53">
        <v>3430</v>
      </c>
    </row>
    <row r="12" spans="1:8" x14ac:dyDescent="0.2">
      <c r="A12" s="50">
        <v>45769</v>
      </c>
      <c r="B12" s="51">
        <v>475</v>
      </c>
      <c r="D12" s="50">
        <v>45769</v>
      </c>
      <c r="E12" s="51">
        <v>794</v>
      </c>
      <c r="G12" s="50">
        <v>45769</v>
      </c>
      <c r="H12" s="51">
        <v>2978</v>
      </c>
    </row>
    <row r="13" spans="1:8" x14ac:dyDescent="0.2">
      <c r="A13" s="52">
        <v>45736</v>
      </c>
      <c r="B13" s="53">
        <v>464</v>
      </c>
      <c r="D13" s="52">
        <v>45736</v>
      </c>
      <c r="E13" s="53">
        <v>796</v>
      </c>
      <c r="G13" s="52">
        <v>45736</v>
      </c>
      <c r="H13" s="53">
        <v>3217</v>
      </c>
    </row>
    <row r="14" spans="1:8" x14ac:dyDescent="0.2">
      <c r="A14" s="50">
        <v>45707</v>
      </c>
      <c r="B14" s="51">
        <v>493</v>
      </c>
      <c r="D14" s="50">
        <v>45707</v>
      </c>
      <c r="E14" s="51">
        <v>839</v>
      </c>
      <c r="G14" s="50">
        <v>45707</v>
      </c>
      <c r="H14" s="51">
        <v>4283</v>
      </c>
    </row>
    <row r="15" spans="1:8" x14ac:dyDescent="0.2">
      <c r="A15" s="68">
        <v>45678</v>
      </c>
      <c r="B15" s="69">
        <v>519</v>
      </c>
      <c r="D15" s="52">
        <v>45678</v>
      </c>
      <c r="E15" s="53">
        <v>954</v>
      </c>
      <c r="G15" s="52">
        <v>45679</v>
      </c>
      <c r="H15" s="53">
        <v>6149</v>
      </c>
    </row>
    <row r="16" spans="1:8" x14ac:dyDescent="0.2">
      <c r="A16" s="71" t="s">
        <v>44</v>
      </c>
      <c r="B16" s="72">
        <f>AVERAGE(B4:B15)</f>
        <v>673</v>
      </c>
      <c r="D16" s="71" t="s">
        <v>44</v>
      </c>
      <c r="E16" s="72">
        <f>AVERAGE(E4:E15)</f>
        <v>1127.1666666666667</v>
      </c>
      <c r="F16" s="70"/>
      <c r="G16" s="73" t="s">
        <v>44</v>
      </c>
      <c r="H16" s="72">
        <f>AVERAGE(H4:H15)</f>
        <v>4176.833333333333</v>
      </c>
    </row>
  </sheetData>
  <pageMargins left="0.7" right="0.7" top="0.75" bottom="0.75" header="0.3" footer="0.3"/>
  <ignoredErrors>
    <ignoredError sqref="B2:H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VCNkQzQUM2LUNDRDQtNDAxQS1CODUyLUQyMzc4MUUyOTlGRX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yLzYvMjAyNiA2OjU5OjU2IFBNPC9EYXRlVGltZT48TGFiZWxTdHJpbmc+QUVQIEludGVybmFsPC9MYWJlbFN0cmluZz48L2l0ZW0+PC9sYWJlbEhpc3Rvcnk+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Tfng5Cqjta4tieM0PqofmawNva7KFrfF8M1cNyhGq0o=</DigestValue>
      </Reference>
      <Reference URI="#CLASSIFICATIONHISTORY">
        <DigestMethod Algorithm="http://www.w3.org/2001/04/xmlenc#sha256"/>
        <DigestValue>XUxU61xvzj2Dt1JCO1/jBjvKSRXtaB64GRJs8dr4FP0=</DigestValue>
      </Reference>
    </SignedInfo>
    <SignatureValue>ebnUuOgSXG1oGL3tdd1g5psraRjLKwG0g97DqrKPifd7tBxl06kwvkOasnqHXlsODcUmtq2KIV0aOYhWgwvh7A==</SignatureValue>
    <Object Id="CLASSIFICATIONHISTORY">
      <ArrayOfString xmlns:xsd="http://www.w3.org/2001/XMLSchema" xmlns:xsi="http://www.w3.org/2001/XMLSchema-instance" xmlns="">
        <string>qMc3Bj3+F/jHCXQK9jTnZ8TC9n5jc0XJ</string>
      </ArrayOfString>
    </Object>
  </Signature>
</WrappedLabelHistor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CF470784-0562-4617-9BA8-6E61469514E8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b6888f76-1100-40b0-929b-1efe9044426d"/>
  </ds:schemaRefs>
</ds:datastoreItem>
</file>

<file path=customXml/itemProps2.xml><?xml version="1.0" encoding="utf-8"?>
<ds:datastoreItem xmlns:ds="http://schemas.openxmlformats.org/officeDocument/2006/customXml" ds:itemID="{EB6D3AC6-CCD4-401A-B852-D23781E299FE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3.xml><?xml version="1.0" encoding="utf-8"?>
<ds:datastoreItem xmlns:ds="http://schemas.openxmlformats.org/officeDocument/2006/customXml" ds:itemID="{1E0C4920-0279-4EEF-8971-67B69F6BBB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AC8F14E-4379-46B1-81C0-BE92738CAA4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FA990E02-0233-463C-9CEF-8C64D3EEB79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3_6</vt:lpstr>
      <vt:lpstr>Bill Calcs</vt:lpstr>
      <vt:lpstr>Residential Rates</vt:lpstr>
      <vt:lpstr>Actual Usage Profiles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Lerah M Kahn</dc:creator>
  <cp:lastModifiedBy>Lerah M Kahn</cp:lastModifiedBy>
  <dcterms:created xsi:type="dcterms:W3CDTF">2026-02-06T14:19:15Z</dcterms:created>
  <dcterms:modified xsi:type="dcterms:W3CDTF">2026-04-09T13:18:40Z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49932e6d-3243-4455-bbf4-0fa025f31f0e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{EB6D3AC6-CCD4-401A-B852-D23781E299FE}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