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2025-00365 DSM\06_All Filed Discovery\01_Staff Discovery\Set 3\Q3\"/>
    </mc:Choice>
  </mc:AlternateContent>
  <xr:revisionPtr revIDLastSave="0" documentId="13_ncr:1_{4E92B3D9-05FA-4E9B-B1CF-35E058F2431B}" xr6:coauthVersionLast="47" xr6:coauthVersionMax="47" xr10:uidLastSave="{00000000-0000-0000-0000-000000000000}"/>
  <bookViews>
    <workbookView xWindow="-120" yWindow="-120" windowWidth="38640" windowHeight="21120" xr2:uid="{7E2F238A-AD8A-4680-AFE5-117A356A8F2C}"/>
  </bookViews>
  <sheets>
    <sheet name="1_13" sheetId="5" r:id="rId1"/>
    <sheet name="2_2" sheetId="3" r:id="rId2"/>
    <sheet name="2_3" sheetId="1" r:id="rId3"/>
    <sheet name="3_4" sheetId="4" r:id="rId4"/>
    <sheet name="12mos BA" sheetId="2" r:id="rId5"/>
  </sheets>
  <definedNames>
    <definedName name="AllocFactors">#REF!</definedName>
    <definedName name="ASD">#REF!</definedName>
    <definedName name="Begin_AP">#REF!</definedName>
    <definedName name="Begin_Print1" localSheetId="4">#REF!</definedName>
    <definedName name="Begin_Print1">#REF!</definedName>
    <definedName name="Begin_Print2" localSheetId="4">#REF!</definedName>
    <definedName name="Begin_Print2">#REF!</definedName>
    <definedName name="BS_BEGIN">#REF!</definedName>
    <definedName name="BS_CAP">#REF!</definedName>
    <definedName name="BS_END">#REF!</definedName>
    <definedName name="C_Begin">#REF!</definedName>
    <definedName name="C_End">#REF!</definedName>
    <definedName name="CSA">#REF!</definedName>
    <definedName name="CSO">#REF!</definedName>
    <definedName name="End_AP">#REF!</definedName>
    <definedName name="End_of_Report" localSheetId="4">#REF!</definedName>
    <definedName name="End_of_Report">#REF!</definedName>
    <definedName name="End_Print1" localSheetId="4">#REF!</definedName>
    <definedName name="End_Print1">#REF!</definedName>
    <definedName name="End_Print2" localSheetId="4">#REF!</definedName>
    <definedName name="End_Print2">#REF!</definedName>
    <definedName name="Marshall_Rate">#REF!</definedName>
    <definedName name="NONUTILITY">#REF!</definedName>
    <definedName name="NvsASD">"V2013-03-31"</definedName>
    <definedName name="NvsAutoDrillOk">"VN"</definedName>
    <definedName name="NvsElapsedTime">0.000115740738692693</definedName>
    <definedName name="NvsEndTime">41370.633587963</definedName>
    <definedName name="NvsInstanceHook">"""nvsMacro"""</definedName>
    <definedName name="NvsInstLang">"VENG"</definedName>
    <definedName name="NvsInstSpec">"%,FBUSINESS_UNIT,V117"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"%,X,RZF.ACCOUNT.,CNF.."</definedName>
    <definedName name="NvsPanelBusUnit">"V100"</definedName>
    <definedName name="NvsPanelEffdt">"V2099-01-01"</definedName>
    <definedName name="NvsPanelSetid">"VAEP"</definedName>
    <definedName name="NvsReqBU">"VX999"</definedName>
    <definedName name="NvsReqBUOnly">"VN"</definedName>
    <definedName name="NvsTransLed">"VN"</definedName>
    <definedName name="NvsTree.GL_PRPT_CONS">"NNNNN"</definedName>
    <definedName name="NvsTreeASD">"V2099-01-01"</definedName>
    <definedName name="NvsValTbl.ACCOUNT">"GL_ACCOUNT_TBL"</definedName>
    <definedName name="NvsValTbl.AEP_BENEFIT_LOC">"AEP_BEN_ALL_VW"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OPR_ID">#REF!</definedName>
    <definedName name="PC_Percent">#REF!</definedName>
    <definedName name="RESERVED">#REF!</definedName>
    <definedName name="Reserved_Section">#REF!</definedName>
    <definedName name="Rev_End" localSheetId="4">#REF!</definedName>
    <definedName name="Rev_End">#REF!</definedName>
    <definedName name="search_directory_name">"R:\fcm90prd\nvision\rpts\Fin_Reports\"</definedName>
    <definedName name="tim" localSheetId="4">#REF!</definedName>
    <definedName name="tim">#REF!</definedName>
    <definedName name="timm" localSheetId="4">#REF!</definedName>
    <definedName name="timm">#REF!</definedName>
    <definedName name="WV_L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H13" i="5"/>
  <c r="H12" i="5"/>
  <c r="H11" i="5"/>
  <c r="H10" i="5"/>
  <c r="H9" i="5"/>
  <c r="H8" i="5"/>
  <c r="H7" i="5"/>
  <c r="H6" i="5"/>
  <c r="H5" i="5"/>
  <c r="F14" i="5"/>
  <c r="G14" i="5" s="1"/>
  <c r="I14" i="5" s="1"/>
  <c r="F13" i="5"/>
  <c r="G13" i="5" s="1"/>
  <c r="F12" i="5"/>
  <c r="G12" i="5" s="1"/>
  <c r="F11" i="5"/>
  <c r="F10" i="5"/>
  <c r="G10" i="5" s="1"/>
  <c r="I10" i="5" s="1"/>
  <c r="F9" i="5"/>
  <c r="G9" i="5" s="1"/>
  <c r="I9" i="5" s="1"/>
  <c r="F8" i="5"/>
  <c r="G8" i="5" s="1"/>
  <c r="F7" i="5"/>
  <c r="G7" i="5" s="1"/>
  <c r="F6" i="5"/>
  <c r="F5" i="5"/>
  <c r="G5" i="5" s="1"/>
  <c r="E14" i="5"/>
  <c r="E13" i="5"/>
  <c r="E12" i="5"/>
  <c r="G11" i="5"/>
  <c r="I11" i="5" s="1"/>
  <c r="E11" i="5"/>
  <c r="E10" i="5"/>
  <c r="E9" i="5"/>
  <c r="E8" i="5"/>
  <c r="E7" i="5"/>
  <c r="E6" i="5"/>
  <c r="E5" i="5"/>
  <c r="I13" i="5" l="1"/>
  <c r="I12" i="5"/>
  <c r="I8" i="5"/>
  <c r="I7" i="5"/>
  <c r="I5" i="5"/>
  <c r="G6" i="5"/>
  <c r="I6" i="5" s="1"/>
  <c r="H14" i="1" l="1"/>
  <c r="H13" i="1"/>
  <c r="H12" i="1"/>
  <c r="H11" i="1"/>
  <c r="H10" i="1"/>
  <c r="H9" i="1"/>
  <c r="H8" i="1"/>
  <c r="H7" i="1"/>
  <c r="H6" i="1"/>
  <c r="H5" i="1"/>
  <c r="F14" i="1"/>
  <c r="F13" i="1"/>
  <c r="F12" i="1"/>
  <c r="F11" i="1"/>
  <c r="F10" i="1"/>
  <c r="F9" i="1"/>
  <c r="F8" i="1"/>
  <c r="F7" i="1"/>
  <c r="F6" i="1"/>
  <c r="F5" i="1"/>
  <c r="H8" i="4"/>
  <c r="H7" i="4"/>
  <c r="H6" i="4"/>
  <c r="H5" i="4"/>
  <c r="K16" i="2"/>
  <c r="F8" i="4"/>
  <c r="F7" i="4"/>
  <c r="F6" i="4"/>
  <c r="F5" i="4"/>
  <c r="E8" i="4"/>
  <c r="E7" i="4"/>
  <c r="E6" i="4"/>
  <c r="E5" i="4"/>
  <c r="F8" i="3"/>
  <c r="H8" i="3" s="1"/>
  <c r="F7" i="3"/>
  <c r="H7" i="3" s="1"/>
  <c r="F6" i="3"/>
  <c r="H6" i="3" s="1"/>
  <c r="F5" i="3"/>
  <c r="H5" i="3" s="1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E14" i="1"/>
  <c r="E13" i="1"/>
  <c r="E12" i="1"/>
  <c r="E11" i="1"/>
  <c r="I75" i="2"/>
  <c r="J75" i="2"/>
  <c r="C75" i="2"/>
  <c r="H75" i="2"/>
  <c r="C76" i="2"/>
  <c r="C74" i="2"/>
  <c r="J73" i="2"/>
  <c r="H73" i="2"/>
  <c r="C73" i="2"/>
  <c r="C72" i="2"/>
  <c r="H72" i="2"/>
  <c r="F57" i="2"/>
  <c r="E57" i="2"/>
  <c r="D57" i="2"/>
  <c r="F58" i="2"/>
  <c r="E58" i="2"/>
  <c r="D58" i="2"/>
  <c r="F59" i="2"/>
  <c r="E59" i="2"/>
  <c r="D59" i="2"/>
  <c r="F60" i="2"/>
  <c r="E60" i="2"/>
  <c r="D60" i="2"/>
  <c r="E9" i="1"/>
  <c r="C57" i="2"/>
  <c r="C60" i="2"/>
  <c r="C59" i="2"/>
  <c r="C58" i="2"/>
  <c r="G14" i="1" l="1"/>
  <c r="I14" i="1" s="1"/>
  <c r="G9" i="1"/>
  <c r="G11" i="1"/>
  <c r="I11" i="1" s="1"/>
  <c r="G12" i="1"/>
  <c r="I12" i="1" s="1"/>
  <c r="G5" i="1"/>
  <c r="I5" i="1" s="1"/>
  <c r="G13" i="1"/>
  <c r="I13" i="1" s="1"/>
  <c r="I9" i="1"/>
  <c r="G7" i="4"/>
  <c r="I7" i="4" s="1"/>
  <c r="G5" i="4"/>
  <c r="I5" i="4" s="1"/>
  <c r="G8" i="4"/>
  <c r="I8" i="4" s="1"/>
  <c r="G6" i="4"/>
  <c r="I6" i="4" s="1"/>
  <c r="H74" i="2"/>
  <c r="J74" i="2"/>
  <c r="I74" i="2"/>
  <c r="I72" i="2"/>
  <c r="J72" i="2"/>
  <c r="I73" i="2"/>
  <c r="E10" i="1"/>
  <c r="E8" i="1"/>
  <c r="E7" i="1"/>
  <c r="E6" i="1"/>
  <c r="C43" i="2"/>
  <c r="D43" i="2"/>
  <c r="E43" i="2"/>
  <c r="F43" i="2"/>
  <c r="E5" i="1"/>
  <c r="F92" i="2"/>
  <c r="E92" i="2"/>
  <c r="D92" i="2"/>
  <c r="C92" i="2"/>
  <c r="F90" i="2"/>
  <c r="E90" i="2"/>
  <c r="D90" i="2"/>
  <c r="C90" i="2"/>
  <c r="F88" i="2"/>
  <c r="E88" i="2"/>
  <c r="D88" i="2"/>
  <c r="C88" i="2"/>
  <c r="J76" i="2"/>
  <c r="F16" i="2"/>
  <c r="E16" i="2"/>
  <c r="D16" i="2"/>
  <c r="C16" i="2"/>
  <c r="G6" i="1" l="1"/>
  <c r="I6" i="1" s="1"/>
  <c r="G8" i="1"/>
  <c r="I8" i="1" s="1"/>
  <c r="G7" i="1"/>
  <c r="I7" i="1" s="1"/>
  <c r="G10" i="1"/>
  <c r="I10" i="1" s="1"/>
  <c r="I57" i="2"/>
  <c r="H57" i="2"/>
  <c r="H59" i="2"/>
  <c r="H58" i="2"/>
  <c r="J57" i="2"/>
  <c r="J58" i="2"/>
  <c r="J92" i="2"/>
  <c r="J90" i="2"/>
  <c r="J60" i="2"/>
  <c r="I88" i="2"/>
  <c r="J88" i="2"/>
  <c r="I76" i="2"/>
  <c r="H88" i="2"/>
  <c r="H16" i="2"/>
  <c r="H76" i="2"/>
  <c r="H60" i="2"/>
  <c r="I90" i="2"/>
  <c r="H90" i="2"/>
  <c r="J16" i="2"/>
  <c r="I16" i="2"/>
  <c r="I60" i="2"/>
  <c r="H92" i="2"/>
  <c r="I92" i="2"/>
  <c r="J59" i="2" l="1"/>
  <c r="I59" i="2"/>
  <c r="I58" i="2"/>
</calcChain>
</file>

<file path=xl/sharedStrings.xml><?xml version="1.0" encoding="utf-8"?>
<sst xmlns="http://schemas.openxmlformats.org/spreadsheetml/2006/main" count="195" uniqueCount="144">
  <si>
    <t>Customer Classification</t>
  </si>
  <si>
    <t>R.S.</t>
  </si>
  <si>
    <t>Current charge per kWh</t>
  </si>
  <si>
    <t>Proposed charge per kWh</t>
  </si>
  <si>
    <t>Difference</t>
  </si>
  <si>
    <t>12 MONTHS BILLED AND ACCRUED - MCSR0162 - FINAL</t>
  </si>
  <si>
    <t>Tariff Code</t>
  </si>
  <si>
    <t>Revenue</t>
  </si>
  <si>
    <t>Metered KWH</t>
  </si>
  <si>
    <t>Billing Demand</t>
  </si>
  <si>
    <t># of Customers</t>
  </si>
  <si>
    <t>Avg kWh</t>
  </si>
  <si>
    <t>Avg Bill</t>
  </si>
  <si>
    <t>Avg Peak</t>
  </si>
  <si>
    <t>AORH-W ON</t>
  </si>
  <si>
    <t>RS-TOD-ON</t>
  </si>
  <si>
    <t>RES Subtotal</t>
  </si>
  <si>
    <t>OL 175 MV</t>
  </si>
  <si>
    <t>OL 100 HP</t>
  </si>
  <si>
    <t>OL 400 MV</t>
  </si>
  <si>
    <t>OL 200 HP</t>
  </si>
  <si>
    <t>OL 400 HP</t>
  </si>
  <si>
    <t>OL175 MVP</t>
  </si>
  <si>
    <t>OL 250 HP</t>
  </si>
  <si>
    <t>OL 200HPF</t>
  </si>
  <si>
    <t>OL400 HPF</t>
  </si>
  <si>
    <t>OL 250 MH</t>
  </si>
  <si>
    <t>OL100 HPP</t>
  </si>
  <si>
    <t>OL 150 HP</t>
  </si>
  <si>
    <t>OL 400 MH</t>
  </si>
  <si>
    <t>OL 250HPP</t>
  </si>
  <si>
    <t>OL150 HPP</t>
  </si>
  <si>
    <t>OL 400HPP</t>
  </si>
  <si>
    <t>OL 250MON</t>
  </si>
  <si>
    <t>OL 1000MH</t>
  </si>
  <si>
    <t>OL 400MON</t>
  </si>
  <si>
    <t>55W LEDOL</t>
  </si>
  <si>
    <t>100WLEDOL</t>
  </si>
  <si>
    <t>175WLEDOL</t>
  </si>
  <si>
    <t>300WLEDOL</t>
  </si>
  <si>
    <t>64W LEDOL</t>
  </si>
  <si>
    <t>146WLEDOL</t>
  </si>
  <si>
    <t>297WLEDOL</t>
  </si>
  <si>
    <t>OL Subtotal</t>
  </si>
  <si>
    <t>LGS M SEC</t>
  </si>
  <si>
    <t>LGS M PRI</t>
  </si>
  <si>
    <t>LGS-LM-TD</t>
  </si>
  <si>
    <t>LGSSECTOD</t>
  </si>
  <si>
    <t>LGSPRITOD</t>
  </si>
  <si>
    <t>CS-IRP PR</t>
  </si>
  <si>
    <t>CS-IRP ST</t>
  </si>
  <si>
    <t>CS-IRP TR</t>
  </si>
  <si>
    <t>IGS Subtotal</t>
  </si>
  <si>
    <t>SL Subtotal</t>
  </si>
  <si>
    <t>MW Subtotal</t>
  </si>
  <si>
    <t>Average Monthly $ Increase</t>
  </si>
  <si>
    <t>Average Monthly % Increase</t>
  </si>
  <si>
    <t xml:space="preserve">RSW-LMWH </t>
  </si>
  <si>
    <t xml:space="preserve">RSW-A    </t>
  </si>
  <si>
    <t xml:space="preserve">RSW-B    </t>
  </si>
  <si>
    <t xml:space="preserve">RSW-C    </t>
  </si>
  <si>
    <t xml:space="preserve">RS       </t>
  </si>
  <si>
    <t xml:space="preserve">RS EMP   </t>
  </si>
  <si>
    <t xml:space="preserve">RSW-RS   </t>
  </si>
  <si>
    <t xml:space="preserve">RSW-ONPK </t>
  </si>
  <si>
    <t xml:space="preserve">RS LM-ON </t>
  </si>
  <si>
    <t xml:space="preserve">AORH-ON  </t>
  </si>
  <si>
    <t xml:space="preserve">GS-MTRD  </t>
  </si>
  <si>
    <t xml:space="preserve">GS SEC   </t>
  </si>
  <si>
    <t xml:space="preserve">GS-UMR   </t>
  </si>
  <si>
    <t xml:space="preserve">GS - AF  </t>
  </si>
  <si>
    <t xml:space="preserve">GS PRI   </t>
  </si>
  <si>
    <t xml:space="preserve">GSCC PRI </t>
  </si>
  <si>
    <t xml:space="preserve">GS LM ON </t>
  </si>
  <si>
    <t>GS LM TOD</t>
  </si>
  <si>
    <t>EXP GSTOD</t>
  </si>
  <si>
    <t xml:space="preserve">GS-TOD   </t>
  </si>
  <si>
    <t xml:space="preserve">GSCC SUB </t>
  </si>
  <si>
    <t xml:space="preserve">LGS SEC  </t>
  </si>
  <si>
    <t xml:space="preserve">LGS PRI  </t>
  </si>
  <si>
    <t xml:space="preserve">LGS SUB  </t>
  </si>
  <si>
    <t xml:space="preserve">LGS TRAN </t>
  </si>
  <si>
    <t xml:space="preserve">PS SEC   </t>
  </si>
  <si>
    <t xml:space="preserve">PS PRI   </t>
  </si>
  <si>
    <t xml:space="preserve">CS-IRP   </t>
  </si>
  <si>
    <t xml:space="preserve">IGS SEC  </t>
  </si>
  <si>
    <t xml:space="preserve">IGS PRI  </t>
  </si>
  <si>
    <t xml:space="preserve">IGS SUB  </t>
  </si>
  <si>
    <t xml:space="preserve">IGS      </t>
  </si>
  <si>
    <t xml:space="preserve">SL       </t>
  </si>
  <si>
    <t xml:space="preserve">MW       </t>
  </si>
  <si>
    <t>(1)</t>
  </si>
  <si>
    <t>(2)</t>
  </si>
  <si>
    <t>(3)</t>
  </si>
  <si>
    <t>(4) =
(3) - (2)</t>
  </si>
  <si>
    <t>(5)</t>
  </si>
  <si>
    <t>(6) = 
(4) * (5)</t>
  </si>
  <si>
    <t>(7)</t>
  </si>
  <si>
    <t>(8) =
(6) / (7)</t>
  </si>
  <si>
    <t>GS - Primary</t>
  </si>
  <si>
    <t>GS - Secondary</t>
  </si>
  <si>
    <t>GS - Subtransmission</t>
  </si>
  <si>
    <t>GS - TOD</t>
  </si>
  <si>
    <t>G.S. - Secondary</t>
  </si>
  <si>
    <t>G.S. - Primary</t>
  </si>
  <si>
    <t>G.S. - Subtransmission</t>
  </si>
  <si>
    <t>G.S. - TOD</t>
  </si>
  <si>
    <t>LGS - Secondary</t>
  </si>
  <si>
    <t>LGS - Primary</t>
  </si>
  <si>
    <t>LGS - Subtransmission</t>
  </si>
  <si>
    <t>LGS - TOD</t>
  </si>
  <si>
    <t>LGS - Transmission</t>
  </si>
  <si>
    <t>L.G.S. - Secondary</t>
  </si>
  <si>
    <t>L.G.S. - Primary</t>
  </si>
  <si>
    <t>L.G.S. - Subtransmission</t>
  </si>
  <si>
    <t>L.G.S. - Transmission</t>
  </si>
  <si>
    <t>L.G.S. - TOD</t>
  </si>
  <si>
    <t>Average Monthly Usage*
(kWh)</t>
  </si>
  <si>
    <t>Average Monthly Bill*</t>
  </si>
  <si>
    <t>* Based on 12-months ending December 2025</t>
  </si>
  <si>
    <t>Average Annual Usage*
(kWh)</t>
  </si>
  <si>
    <t>Average Annual $ Increase</t>
  </si>
  <si>
    <t>Average Annual Bill*</t>
  </si>
  <si>
    <t>Average Annual % Increase</t>
  </si>
  <si>
    <t>Subpart</t>
  </si>
  <si>
    <t>Average Monthly Usage
(kWh)</t>
  </si>
  <si>
    <t>(a)</t>
  </si>
  <si>
    <t>(b)</t>
  </si>
  <si>
    <t xml:space="preserve">(c) </t>
  </si>
  <si>
    <t>(d)</t>
  </si>
  <si>
    <t>KPSC 3_4</t>
  </si>
  <si>
    <t>c/kWh</t>
  </si>
  <si>
    <t>Residential Customer Using</t>
  </si>
  <si>
    <t>Average Annual Usage
(kWh)</t>
  </si>
  <si>
    <t>(5)=
(1) * 12</t>
  </si>
  <si>
    <t>Average Annual Bill</t>
  </si>
  <si>
    <t>KPSC 2_3</t>
  </si>
  <si>
    <t>KPSC 2_2</t>
  </si>
  <si>
    <t>KPSC 1_13</t>
  </si>
  <si>
    <t>Usage</t>
  </si>
  <si>
    <t>600 kWh</t>
  </si>
  <si>
    <t>1,500 kWh</t>
  </si>
  <si>
    <t>2,500 kWh</t>
  </si>
  <si>
    <t>4,000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</si>
</sst>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(* #,##0.0_);_(* \(#,##0.0\);_(* &quot;-&quot;??_);_(@_)"/>
    <numFmt numFmtId="167" formatCode="&quot;$&quot;#,##0.000000_);\(&quot;$&quot;#,##0.000000\)"/>
    <numFmt numFmtId="168" formatCode="_(* #,##0.000000_);_(* \(#,##0.0000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164" fontId="5" fillId="0" borderId="1" xfId="1" applyNumberFormat="1" applyFont="1" applyFill="1" applyBorder="1"/>
    <xf numFmtId="0" fontId="5" fillId="0" borderId="0" xfId="4" applyFont="1"/>
    <xf numFmtId="0" fontId="7" fillId="0" borderId="0" xfId="0" applyFont="1"/>
    <xf numFmtId="0" fontId="6" fillId="0" borderId="0" xfId="0" applyFont="1"/>
    <xf numFmtId="43" fontId="6" fillId="0" borderId="0" xfId="1" applyFont="1"/>
    <xf numFmtId="164" fontId="6" fillId="0" borderId="0" xfId="1" applyNumberFormat="1" applyFont="1"/>
    <xf numFmtId="0" fontId="4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43" fontId="6" fillId="0" borderId="0" xfId="1" applyFont="1" applyFill="1"/>
    <xf numFmtId="3" fontId="6" fillId="0" borderId="0" xfId="0" applyNumberFormat="1" applyFont="1"/>
    <xf numFmtId="165" fontId="6" fillId="0" borderId="0" xfId="0" applyNumberFormat="1" applyFont="1"/>
    <xf numFmtId="0" fontId="6" fillId="3" borderId="0" xfId="0" applyFont="1" applyFill="1"/>
    <xf numFmtId="43" fontId="6" fillId="3" borderId="0" xfId="1" applyFont="1" applyFill="1"/>
    <xf numFmtId="164" fontId="6" fillId="3" borderId="0" xfId="1" applyNumberFormat="1" applyFont="1" applyFill="1"/>
    <xf numFmtId="44" fontId="6" fillId="3" borderId="0" xfId="2" applyFont="1" applyFill="1"/>
    <xf numFmtId="166" fontId="6" fillId="3" borderId="0" xfId="1" applyNumberFormat="1" applyFont="1" applyFill="1"/>
    <xf numFmtId="43" fontId="6" fillId="0" borderId="0" xfId="1" applyFont="1" applyFill="1" applyBorder="1"/>
    <xf numFmtId="0" fontId="5" fillId="0" borderId="0" xfId="0" applyFont="1"/>
    <xf numFmtId="164" fontId="6" fillId="0" borderId="0" xfId="0" applyNumberFormat="1" applyFont="1"/>
    <xf numFmtId="43" fontId="6" fillId="0" borderId="0" xfId="0" applyNumberFormat="1" applyFont="1"/>
    <xf numFmtId="164" fontId="6" fillId="0" borderId="0" xfId="5" applyNumberFormat="1" applyFont="1" applyFill="1"/>
    <xf numFmtId="165" fontId="6" fillId="0" borderId="0" xfId="5" applyNumberFormat="1" applyFont="1" applyFill="1"/>
    <xf numFmtId="44" fontId="5" fillId="0" borderId="1" xfId="4" applyNumberFormat="1" applyFont="1" applyBorder="1"/>
    <xf numFmtId="0" fontId="4" fillId="0" borderId="0" xfId="4" applyFont="1" applyAlignment="1">
      <alignment horizontal="center" vertical="center" wrapText="1"/>
    </xf>
    <xf numFmtId="0" fontId="4" fillId="0" borderId="0" xfId="4" quotePrefix="1" applyFont="1" applyAlignment="1">
      <alignment horizontal="center" vertical="center" wrapText="1"/>
    </xf>
    <xf numFmtId="0" fontId="5" fillId="0" borderId="1" xfId="4" applyFont="1" applyBorder="1"/>
    <xf numFmtId="167" fontId="5" fillId="0" borderId="1" xfId="4" applyNumberFormat="1" applyFont="1" applyBorder="1" applyAlignment="1">
      <alignment horizontal="center" vertical="center"/>
    </xf>
    <xf numFmtId="168" fontId="5" fillId="0" borderId="1" xfId="1" applyNumberFormat="1" applyFont="1" applyFill="1" applyBorder="1" applyAlignment="1">
      <alignment horizontal="center" vertical="center"/>
    </xf>
    <xf numFmtId="10" fontId="5" fillId="0" borderId="1" xfId="3" applyNumberFormat="1" applyFont="1" applyFill="1" applyBorder="1"/>
    <xf numFmtId="43" fontId="0" fillId="0" borderId="0" xfId="1" applyFont="1"/>
    <xf numFmtId="0" fontId="5" fillId="0" borderId="1" xfId="4" applyFont="1" applyBorder="1" applyAlignment="1">
      <alignment horizontal="center"/>
    </xf>
    <xf numFmtId="3" fontId="5" fillId="0" borderId="1" xfId="4" applyNumberFormat="1" applyFont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0" fontId="5" fillId="3" borderId="0" xfId="4" applyFont="1" applyFill="1"/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4" fontId="0" fillId="0" borderId="0" xfId="2" applyFont="1"/>
    <xf numFmtId="17" fontId="7" fillId="0" borderId="0" xfId="0" applyNumberFormat="1" applyFont="1"/>
  </cellXfs>
  <cellStyles count="6">
    <cellStyle name="Comma" xfId="1" builtinId="3"/>
    <cellStyle name="Comma 2" xfId="5" xr:uid="{DD1C0EBF-DF1C-4C33-A374-305D7DC47C62}"/>
    <cellStyle name="Currency" xfId="2" builtinId="4"/>
    <cellStyle name="Normal" xfId="0" builtinId="0"/>
    <cellStyle name="Normal 2 2 2" xfId="4" xr:uid="{362DF247-D4B0-453F-9A1E-362A26DA1F9E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6B427-13F8-4B81-9E25-A966F65E765A}">
  <dimension ref="B1:I16"/>
  <sheetViews>
    <sheetView tabSelected="1" workbookViewId="0"/>
  </sheetViews>
  <sheetFormatPr defaultRowHeight="15" x14ac:dyDescent="0.25"/>
  <cols>
    <col min="2" max="2" width="22" customWidth="1"/>
    <col min="4" max="4" width="12.140625" customWidth="1"/>
    <col min="5" max="5" width="9.42578125" bestFit="1" customWidth="1"/>
    <col min="7" max="8" width="12.42578125" customWidth="1"/>
  </cols>
  <sheetData>
    <row r="1" spans="2:9" ht="19.5" thickBot="1" x14ac:dyDescent="0.3">
      <c r="B1" s="36" t="s">
        <v>138</v>
      </c>
      <c r="C1" s="36"/>
      <c r="D1" s="36"/>
      <c r="E1" s="36"/>
      <c r="F1" s="36"/>
      <c r="G1" s="36"/>
      <c r="H1" s="36"/>
      <c r="I1" s="36"/>
    </row>
    <row r="3" spans="2:9" ht="51" x14ac:dyDescent="0.25">
      <c r="B3" s="25" t="s">
        <v>0</v>
      </c>
      <c r="C3" s="25" t="s">
        <v>2</v>
      </c>
      <c r="D3" s="25" t="s">
        <v>3</v>
      </c>
      <c r="E3" s="25" t="s">
        <v>4</v>
      </c>
      <c r="F3" s="25" t="s">
        <v>117</v>
      </c>
      <c r="G3" s="25" t="s">
        <v>55</v>
      </c>
      <c r="H3" s="25" t="s">
        <v>118</v>
      </c>
      <c r="I3" s="25" t="s">
        <v>56</v>
      </c>
    </row>
    <row r="4" spans="2:9" ht="25.5" x14ac:dyDescent="0.25">
      <c r="B4" s="26" t="s">
        <v>91</v>
      </c>
      <c r="C4" s="26" t="s">
        <v>92</v>
      </c>
      <c r="D4" s="26" t="s">
        <v>93</v>
      </c>
      <c r="E4" s="26" t="s">
        <v>94</v>
      </c>
      <c r="F4" s="26" t="s">
        <v>95</v>
      </c>
      <c r="G4" s="26" t="s">
        <v>96</v>
      </c>
      <c r="H4" s="26" t="s">
        <v>97</v>
      </c>
      <c r="I4" s="26" t="s">
        <v>98</v>
      </c>
    </row>
    <row r="5" spans="2:9" x14ac:dyDescent="0.25">
      <c r="B5" s="27" t="s">
        <v>1</v>
      </c>
      <c r="C5" s="28">
        <v>5.8699999999999996E-4</v>
      </c>
      <c r="D5" s="28">
        <v>6.6299999999999996E-4</v>
      </c>
      <c r="E5" s="29">
        <f>+D5-C5</f>
        <v>7.6000000000000004E-5</v>
      </c>
      <c r="F5" s="1">
        <f>'12mos BA'!H16</f>
        <v>1206</v>
      </c>
      <c r="G5" s="24">
        <f>F5*E5</f>
        <v>9.1656000000000001E-2</v>
      </c>
      <c r="H5" s="24">
        <f>'12mos BA'!I16</f>
        <v>198.79739770238419</v>
      </c>
      <c r="I5" s="30">
        <f>G5/H5</f>
        <v>4.6105231285379532E-4</v>
      </c>
    </row>
    <row r="6" spans="2:9" x14ac:dyDescent="0.25">
      <c r="B6" s="27" t="s">
        <v>103</v>
      </c>
      <c r="C6" s="28">
        <v>5.7300000000000005E-4</v>
      </c>
      <c r="D6" s="28">
        <v>8.0900000000000004E-4</v>
      </c>
      <c r="E6" s="29">
        <f>+D6-C6</f>
        <v>2.3599999999999999E-4</v>
      </c>
      <c r="F6" s="1">
        <f>'12mos BA'!H57</f>
        <v>1621</v>
      </c>
      <c r="G6" s="24">
        <f>+F6*E6</f>
        <v>0.38255600000000001</v>
      </c>
      <c r="H6" s="24">
        <f>'12mos BA'!I57</f>
        <v>297.34191122536032</v>
      </c>
      <c r="I6" s="30">
        <f t="shared" ref="I6:I14" si="0">G6/H6</f>
        <v>1.2865862011294282E-3</v>
      </c>
    </row>
    <row r="7" spans="2:9" x14ac:dyDescent="0.25">
      <c r="B7" s="27" t="s">
        <v>104</v>
      </c>
      <c r="C7" s="28">
        <v>5.7300000000000005E-4</v>
      </c>
      <c r="D7" s="28">
        <v>8.0900000000000004E-4</v>
      </c>
      <c r="E7" s="29">
        <f t="shared" ref="E7:E14" si="1">+D7-C7</f>
        <v>2.3599999999999999E-4</v>
      </c>
      <c r="F7" s="1">
        <f>'12mos BA'!H58</f>
        <v>8445</v>
      </c>
      <c r="G7" s="24">
        <f t="shared" ref="G7:G14" si="2">+F7*E7</f>
        <v>1.99302</v>
      </c>
      <c r="H7" s="24">
        <f>'12mos BA'!I58</f>
        <v>1398.6550477327035</v>
      </c>
      <c r="I7" s="30">
        <f t="shared" si="0"/>
        <v>1.4249546399813125E-3</v>
      </c>
    </row>
    <row r="8" spans="2:9" x14ac:dyDescent="0.25">
      <c r="B8" s="27" t="s">
        <v>105</v>
      </c>
      <c r="C8" s="28">
        <v>5.7300000000000005E-4</v>
      </c>
      <c r="D8" s="28">
        <v>8.0900000000000004E-4</v>
      </c>
      <c r="E8" s="29">
        <f t="shared" si="1"/>
        <v>2.3599999999999999E-4</v>
      </c>
      <c r="F8" s="1">
        <f>'12mos BA'!H59</f>
        <v>2808</v>
      </c>
      <c r="G8" s="24">
        <f t="shared" si="2"/>
        <v>0.66268799999999994</v>
      </c>
      <c r="H8" s="24">
        <f>'12mos BA'!I59</f>
        <v>858.13708333333341</v>
      </c>
      <c r="I8" s="30">
        <f t="shared" si="0"/>
        <v>7.7224025493207414E-4</v>
      </c>
    </row>
    <row r="9" spans="2:9" x14ac:dyDescent="0.25">
      <c r="B9" s="27" t="s">
        <v>106</v>
      </c>
      <c r="C9" s="28">
        <v>5.7300000000000005E-4</v>
      </c>
      <c r="D9" s="28">
        <v>8.0900000000000004E-4</v>
      </c>
      <c r="E9" s="29">
        <f t="shared" si="1"/>
        <v>2.3599999999999999E-4</v>
      </c>
      <c r="F9" s="1">
        <f>'12mos BA'!H60</f>
        <v>1947</v>
      </c>
      <c r="G9" s="24">
        <f t="shared" si="2"/>
        <v>0.45949199999999996</v>
      </c>
      <c r="H9" s="24">
        <f>'12mos BA'!I60</f>
        <v>337.14385094656171</v>
      </c>
      <c r="I9" s="30">
        <f t="shared" si="0"/>
        <v>1.3628959825603664E-3</v>
      </c>
    </row>
    <row r="10" spans="2:9" x14ac:dyDescent="0.25">
      <c r="B10" s="27" t="s">
        <v>112</v>
      </c>
      <c r="C10" s="28">
        <v>5.7300000000000005E-4</v>
      </c>
      <c r="D10" s="28">
        <v>8.0900000000000004E-4</v>
      </c>
      <c r="E10" s="29">
        <f t="shared" si="1"/>
        <v>2.3599999999999999E-4</v>
      </c>
      <c r="F10" s="1">
        <f>'12mos BA'!H72</f>
        <v>63479</v>
      </c>
      <c r="G10" s="24">
        <f t="shared" si="2"/>
        <v>14.981043999999999</v>
      </c>
      <c r="H10" s="24">
        <f>'12mos BA'!I72</f>
        <v>9875.95286309939</v>
      </c>
      <c r="I10" s="30">
        <f t="shared" si="0"/>
        <v>1.5169213753515698E-3</v>
      </c>
    </row>
    <row r="11" spans="2:9" x14ac:dyDescent="0.25">
      <c r="B11" s="27" t="s">
        <v>113</v>
      </c>
      <c r="C11" s="28">
        <v>5.7300000000000005E-4</v>
      </c>
      <c r="D11" s="28">
        <v>8.0900000000000004E-4</v>
      </c>
      <c r="E11" s="29">
        <f t="shared" si="1"/>
        <v>2.3599999999999999E-4</v>
      </c>
      <c r="F11" s="1">
        <f>'12mos BA'!H73</f>
        <v>112507</v>
      </c>
      <c r="G11" s="24">
        <f t="shared" si="2"/>
        <v>26.551651999999997</v>
      </c>
      <c r="H11" s="24">
        <f>'12mos BA'!I73</f>
        <v>16612.333698630227</v>
      </c>
      <c r="I11" s="30">
        <f t="shared" si="0"/>
        <v>1.5983095741803764E-3</v>
      </c>
    </row>
    <row r="12" spans="2:9" x14ac:dyDescent="0.25">
      <c r="B12" s="27" t="s">
        <v>114</v>
      </c>
      <c r="C12" s="28">
        <v>5.7300000000000005E-4</v>
      </c>
      <c r="D12" s="28">
        <v>8.0900000000000004E-4</v>
      </c>
      <c r="E12" s="29">
        <f t="shared" si="1"/>
        <v>2.3599999999999999E-4</v>
      </c>
      <c r="F12" s="1">
        <f>'12mos BA'!H74</f>
        <v>79962</v>
      </c>
      <c r="G12" s="24">
        <f t="shared" si="2"/>
        <v>18.871032</v>
      </c>
      <c r="H12" s="24">
        <f>'12mos BA'!I74</f>
        <v>8938.4270114942537</v>
      </c>
      <c r="I12" s="30">
        <f t="shared" si="0"/>
        <v>2.1112251602807791E-3</v>
      </c>
    </row>
    <row r="13" spans="2:9" x14ac:dyDescent="0.25">
      <c r="B13" s="27" t="s">
        <v>115</v>
      </c>
      <c r="C13" s="28">
        <v>5.7300000000000005E-4</v>
      </c>
      <c r="D13" s="28">
        <v>8.0900000000000004E-4</v>
      </c>
      <c r="E13" s="29">
        <f t="shared" si="1"/>
        <v>2.3599999999999999E-4</v>
      </c>
      <c r="F13" s="1">
        <f>'12mos BA'!H75</f>
        <v>94166</v>
      </c>
      <c r="G13" s="24">
        <f t="shared" si="2"/>
        <v>22.223175999999999</v>
      </c>
      <c r="H13" s="24">
        <f>'12mos BA'!I75</f>
        <v>8452.7983333333341</v>
      </c>
      <c r="I13" s="30">
        <f t="shared" si="0"/>
        <v>2.6290909972811762E-3</v>
      </c>
    </row>
    <row r="14" spans="2:9" x14ac:dyDescent="0.25">
      <c r="B14" s="27" t="s">
        <v>116</v>
      </c>
      <c r="C14" s="28">
        <v>5.7300000000000005E-4</v>
      </c>
      <c r="D14" s="28">
        <v>8.0900000000000004E-4</v>
      </c>
      <c r="E14" s="29">
        <f t="shared" si="1"/>
        <v>2.3599999999999999E-4</v>
      </c>
      <c r="F14" s="1">
        <f>'12mos BA'!H76</f>
        <v>65124</v>
      </c>
      <c r="G14" s="24">
        <f t="shared" si="2"/>
        <v>15.369263999999999</v>
      </c>
      <c r="H14" s="24">
        <f>'12mos BA'!I76</f>
        <v>8910.1854304645203</v>
      </c>
      <c r="I14" s="30">
        <f t="shared" si="0"/>
        <v>1.7249095565903105E-3</v>
      </c>
    </row>
    <row r="16" spans="2:9" x14ac:dyDescent="0.25">
      <c r="B16" s="2" t="s">
        <v>119</v>
      </c>
    </row>
  </sheetData>
  <mergeCells count="1">
    <mergeCell ref="B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2EEAB-DD8B-4F37-BBA8-707434200F72}">
  <dimension ref="B1:J9"/>
  <sheetViews>
    <sheetView workbookViewId="0">
      <selection activeCell="J13" sqref="J13"/>
    </sheetView>
  </sheetViews>
  <sheetFormatPr defaultRowHeight="15" x14ac:dyDescent="0.25"/>
  <cols>
    <col min="2" max="2" width="8.85546875" customWidth="1"/>
    <col min="3" max="3" width="9.7109375" customWidth="1"/>
    <col min="5" max="5" width="12.140625" customWidth="1"/>
    <col min="6" max="6" width="9.42578125" bestFit="1" customWidth="1"/>
    <col min="8" max="8" width="12.42578125" customWidth="1"/>
    <col min="10" max="10" width="9.140625" style="38"/>
  </cols>
  <sheetData>
    <row r="1" spans="2:8" ht="19.5" thickBot="1" x14ac:dyDescent="0.3">
      <c r="B1" s="36" t="s">
        <v>137</v>
      </c>
      <c r="C1" s="36"/>
      <c r="D1" s="36"/>
      <c r="E1" s="36"/>
      <c r="F1" s="36"/>
      <c r="G1" s="36"/>
      <c r="H1" s="36"/>
    </row>
    <row r="3" spans="2:8" ht="51" x14ac:dyDescent="0.25">
      <c r="B3" s="25" t="s">
        <v>124</v>
      </c>
      <c r="C3" s="25" t="s">
        <v>139</v>
      </c>
      <c r="D3" s="25" t="s">
        <v>2</v>
      </c>
      <c r="E3" s="25" t="s">
        <v>3</v>
      </c>
      <c r="F3" s="25" t="s">
        <v>4</v>
      </c>
      <c r="G3" s="25" t="s">
        <v>125</v>
      </c>
      <c r="H3" s="25" t="s">
        <v>55</v>
      </c>
    </row>
    <row r="4" spans="2:8" ht="25.5" x14ac:dyDescent="0.25">
      <c r="B4" s="26"/>
      <c r="C4" s="26" t="s">
        <v>91</v>
      </c>
      <c r="D4" s="26" t="s">
        <v>92</v>
      </c>
      <c r="E4" s="26" t="s">
        <v>93</v>
      </c>
      <c r="F4" s="26" t="s">
        <v>94</v>
      </c>
      <c r="G4" s="26" t="s">
        <v>95</v>
      </c>
      <c r="H4" s="26" t="s">
        <v>96</v>
      </c>
    </row>
    <row r="5" spans="2:8" x14ac:dyDescent="0.25">
      <c r="B5" s="32" t="s">
        <v>126</v>
      </c>
      <c r="C5" s="32" t="s">
        <v>140</v>
      </c>
      <c r="D5" s="28">
        <v>5.8699999999999996E-4</v>
      </c>
      <c r="E5" s="28">
        <v>6.6299999999999996E-4</v>
      </c>
      <c r="F5" s="29">
        <f>+E5-D5</f>
        <v>7.6000000000000004E-5</v>
      </c>
      <c r="G5" s="1">
        <v>600</v>
      </c>
      <c r="H5" s="24">
        <f>G5*F5</f>
        <v>4.5600000000000002E-2</v>
      </c>
    </row>
    <row r="6" spans="2:8" x14ac:dyDescent="0.25">
      <c r="B6" s="33" t="s">
        <v>127</v>
      </c>
      <c r="C6" s="32" t="s">
        <v>141</v>
      </c>
      <c r="D6" s="28">
        <v>5.8699999999999996E-4</v>
      </c>
      <c r="E6" s="28">
        <v>6.6299999999999996E-4</v>
      </c>
      <c r="F6" s="29">
        <f>+E6-D6</f>
        <v>7.6000000000000004E-5</v>
      </c>
      <c r="G6" s="1">
        <v>1500</v>
      </c>
      <c r="H6" s="24">
        <f>+G6*F6</f>
        <v>0.114</v>
      </c>
    </row>
    <row r="7" spans="2:8" x14ac:dyDescent="0.25">
      <c r="B7" s="32" t="s">
        <v>128</v>
      </c>
      <c r="C7" s="32" t="s">
        <v>142</v>
      </c>
      <c r="D7" s="28">
        <v>5.8699999999999996E-4</v>
      </c>
      <c r="E7" s="28">
        <v>6.6299999999999996E-4</v>
      </c>
      <c r="F7" s="29">
        <f t="shared" ref="F7:F8" si="0">+E7-D7</f>
        <v>7.6000000000000004E-5</v>
      </c>
      <c r="G7" s="1">
        <v>2500</v>
      </c>
      <c r="H7" s="24">
        <f t="shared" ref="H7:H8" si="1">+G7*F7</f>
        <v>0.19</v>
      </c>
    </row>
    <row r="8" spans="2:8" x14ac:dyDescent="0.25">
      <c r="B8" s="32" t="s">
        <v>129</v>
      </c>
      <c r="C8" s="32" t="s">
        <v>143</v>
      </c>
      <c r="D8" s="28">
        <v>5.8699999999999996E-4</v>
      </c>
      <c r="E8" s="28">
        <v>6.6299999999999996E-4</v>
      </c>
      <c r="F8" s="29">
        <f t="shared" si="0"/>
        <v>7.6000000000000004E-5</v>
      </c>
      <c r="G8" s="1">
        <v>4000</v>
      </c>
      <c r="H8" s="24">
        <f t="shared" si="1"/>
        <v>0.30399999999999999</v>
      </c>
    </row>
    <row r="9" spans="2:8" x14ac:dyDescent="0.25">
      <c r="B9" s="2"/>
      <c r="C9" s="2"/>
    </row>
  </sheetData>
  <mergeCells count="1">
    <mergeCell ref="B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B1409-FFE9-429A-851B-0F0EB9C6D809}">
  <dimension ref="B1:J16"/>
  <sheetViews>
    <sheetView workbookViewId="0">
      <selection activeCell="I15" sqref="I15"/>
    </sheetView>
  </sheetViews>
  <sheetFormatPr defaultRowHeight="15" x14ac:dyDescent="0.25"/>
  <cols>
    <col min="2" max="2" width="22" customWidth="1"/>
    <col min="4" max="4" width="12.140625" customWidth="1"/>
    <col min="5" max="5" width="9.42578125" bestFit="1" customWidth="1"/>
    <col min="6" max="6" width="10.140625" customWidth="1"/>
    <col min="7" max="8" width="12.42578125" customWidth="1"/>
  </cols>
  <sheetData>
    <row r="1" spans="2:10" ht="18.75" x14ac:dyDescent="0.25">
      <c r="B1" s="37" t="s">
        <v>136</v>
      </c>
      <c r="C1" s="37"/>
      <c r="D1" s="37"/>
      <c r="E1" s="37"/>
      <c r="F1" s="37"/>
      <c r="G1" s="37"/>
      <c r="H1" s="37"/>
      <c r="I1" s="37"/>
    </row>
    <row r="3" spans="2:10" ht="51" x14ac:dyDescent="0.25">
      <c r="B3" s="25" t="s">
        <v>0</v>
      </c>
      <c r="C3" s="25" t="s">
        <v>2</v>
      </c>
      <c r="D3" s="25" t="s">
        <v>3</v>
      </c>
      <c r="E3" s="25" t="s">
        <v>4</v>
      </c>
      <c r="F3" s="25" t="s">
        <v>120</v>
      </c>
      <c r="G3" s="25" t="s">
        <v>121</v>
      </c>
      <c r="H3" s="25" t="s">
        <v>122</v>
      </c>
      <c r="I3" s="25" t="s">
        <v>123</v>
      </c>
    </row>
    <row r="4" spans="2:10" ht="25.5" x14ac:dyDescent="0.25">
      <c r="B4" s="26" t="s">
        <v>91</v>
      </c>
      <c r="C4" s="26" t="s">
        <v>92</v>
      </c>
      <c r="D4" s="26" t="s">
        <v>93</v>
      </c>
      <c r="E4" s="26" t="s">
        <v>94</v>
      </c>
      <c r="F4" s="26" t="s">
        <v>95</v>
      </c>
      <c r="G4" s="26" t="s">
        <v>96</v>
      </c>
      <c r="H4" s="26" t="s">
        <v>97</v>
      </c>
      <c r="I4" s="26" t="s">
        <v>98</v>
      </c>
    </row>
    <row r="5" spans="2:10" x14ac:dyDescent="0.25">
      <c r="B5" s="27" t="s">
        <v>1</v>
      </c>
      <c r="C5" s="28">
        <v>5.8699999999999996E-4</v>
      </c>
      <c r="D5" s="28">
        <v>6.6299999999999996E-4</v>
      </c>
      <c r="E5" s="29">
        <f>+D5-C5</f>
        <v>7.6000000000000004E-5</v>
      </c>
      <c r="F5" s="1">
        <f>'12mos BA'!H16*12</f>
        <v>14472</v>
      </c>
      <c r="G5" s="24">
        <f t="shared" ref="G5:G14" si="0">F5*E5</f>
        <v>1.099872</v>
      </c>
      <c r="H5" s="24">
        <f>'12mos BA'!I16*12</f>
        <v>2385.5687724286104</v>
      </c>
      <c r="I5" s="30">
        <f>G5/H5</f>
        <v>4.6105231285379527E-4</v>
      </c>
      <c r="J5" s="31"/>
    </row>
    <row r="6" spans="2:10" x14ac:dyDescent="0.25">
      <c r="B6" s="27" t="s">
        <v>103</v>
      </c>
      <c r="C6" s="28">
        <v>5.7300000000000005E-4</v>
      </c>
      <c r="D6" s="28">
        <v>8.0900000000000004E-4</v>
      </c>
      <c r="E6" s="29">
        <f>+D6-C6</f>
        <v>2.3599999999999999E-4</v>
      </c>
      <c r="F6" s="1">
        <f>'12mos BA'!H57*12</f>
        <v>19452</v>
      </c>
      <c r="G6" s="24">
        <f t="shared" si="0"/>
        <v>4.5906719999999996</v>
      </c>
      <c r="H6" s="24">
        <f>'12mos BA'!I57*12</f>
        <v>3568.1029347043241</v>
      </c>
      <c r="I6" s="30">
        <f t="shared" ref="I6:I14" si="1">G6/H6</f>
        <v>1.2865862011294279E-3</v>
      </c>
      <c r="J6" s="31"/>
    </row>
    <row r="7" spans="2:10" x14ac:dyDescent="0.25">
      <c r="B7" s="27" t="s">
        <v>104</v>
      </c>
      <c r="C7" s="28">
        <v>5.7300000000000005E-4</v>
      </c>
      <c r="D7" s="28">
        <v>8.0900000000000004E-4</v>
      </c>
      <c r="E7" s="29">
        <f t="shared" ref="E7:E10" si="2">+D7-C7</f>
        <v>2.3599999999999999E-4</v>
      </c>
      <c r="F7" s="1">
        <f>'12mos BA'!H58*12</f>
        <v>101340</v>
      </c>
      <c r="G7" s="24">
        <f t="shared" si="0"/>
        <v>23.916239999999998</v>
      </c>
      <c r="H7" s="24">
        <f>'12mos BA'!I58*12</f>
        <v>16783.860572792441</v>
      </c>
      <c r="I7" s="30">
        <f t="shared" si="1"/>
        <v>1.4249546399813125E-3</v>
      </c>
      <c r="J7" s="31"/>
    </row>
    <row r="8" spans="2:10" x14ac:dyDescent="0.25">
      <c r="B8" s="27" t="s">
        <v>105</v>
      </c>
      <c r="C8" s="28">
        <v>5.7300000000000005E-4</v>
      </c>
      <c r="D8" s="28">
        <v>8.0900000000000004E-4</v>
      </c>
      <c r="E8" s="29">
        <f t="shared" si="2"/>
        <v>2.3599999999999999E-4</v>
      </c>
      <c r="F8" s="1">
        <f>'12mos BA'!H59*12</f>
        <v>33696</v>
      </c>
      <c r="G8" s="24">
        <f t="shared" si="0"/>
        <v>7.9522559999999993</v>
      </c>
      <c r="H8" s="24">
        <f>'12mos BA'!I59*12</f>
        <v>10297.645</v>
      </c>
      <c r="I8" s="30">
        <f t="shared" si="1"/>
        <v>7.7224025493207414E-4</v>
      </c>
      <c r="J8" s="31"/>
    </row>
    <row r="9" spans="2:10" x14ac:dyDescent="0.25">
      <c r="B9" s="27" t="s">
        <v>106</v>
      </c>
      <c r="C9" s="28">
        <v>5.7300000000000005E-4</v>
      </c>
      <c r="D9" s="28">
        <v>8.0900000000000004E-4</v>
      </c>
      <c r="E9" s="29">
        <f t="shared" ref="E9" si="3">+D9-C9</f>
        <v>2.3599999999999999E-4</v>
      </c>
      <c r="F9" s="1">
        <f>'12mos BA'!H60*12</f>
        <v>23364</v>
      </c>
      <c r="G9" s="24">
        <f t="shared" si="0"/>
        <v>5.5139040000000001</v>
      </c>
      <c r="H9" s="24">
        <f>'12mos BA'!I60*12</f>
        <v>4045.7262113587403</v>
      </c>
      <c r="I9" s="30">
        <f t="shared" si="1"/>
        <v>1.3628959825603667E-3</v>
      </c>
      <c r="J9" s="31"/>
    </row>
    <row r="10" spans="2:10" x14ac:dyDescent="0.25">
      <c r="B10" s="27" t="s">
        <v>112</v>
      </c>
      <c r="C10" s="28">
        <v>5.7300000000000005E-4</v>
      </c>
      <c r="D10" s="28">
        <v>8.0900000000000004E-4</v>
      </c>
      <c r="E10" s="29">
        <f t="shared" si="2"/>
        <v>2.3599999999999999E-4</v>
      </c>
      <c r="F10" s="1">
        <f>'12mos BA'!H72*12</f>
        <v>761748</v>
      </c>
      <c r="G10" s="24">
        <f t="shared" si="0"/>
        <v>179.77252799999999</v>
      </c>
      <c r="H10" s="24">
        <f>'12mos BA'!I72*12</f>
        <v>118511.43435719269</v>
      </c>
      <c r="I10" s="30">
        <f t="shared" si="1"/>
        <v>1.5169213753515696E-3</v>
      </c>
      <c r="J10" s="31"/>
    </row>
    <row r="11" spans="2:10" x14ac:dyDescent="0.25">
      <c r="B11" s="27" t="s">
        <v>113</v>
      </c>
      <c r="C11" s="28">
        <v>5.7300000000000005E-4</v>
      </c>
      <c r="D11" s="28">
        <v>8.0900000000000004E-4</v>
      </c>
      <c r="E11" s="29">
        <f t="shared" ref="E11:E14" si="4">+D11-C11</f>
        <v>2.3599999999999999E-4</v>
      </c>
      <c r="F11" s="1">
        <f>'12mos BA'!H73*12</f>
        <v>1350084</v>
      </c>
      <c r="G11" s="24">
        <f t="shared" si="0"/>
        <v>318.61982399999999</v>
      </c>
      <c r="H11" s="24">
        <f>'12mos BA'!I73*12</f>
        <v>199348.00438356271</v>
      </c>
      <c r="I11" s="30">
        <f t="shared" si="1"/>
        <v>1.5983095741803767E-3</v>
      </c>
      <c r="J11" s="31"/>
    </row>
    <row r="12" spans="2:10" x14ac:dyDescent="0.25">
      <c r="B12" s="27" t="s">
        <v>114</v>
      </c>
      <c r="C12" s="28">
        <v>5.7300000000000005E-4</v>
      </c>
      <c r="D12" s="28">
        <v>8.0900000000000004E-4</v>
      </c>
      <c r="E12" s="29">
        <f t="shared" si="4"/>
        <v>2.3599999999999999E-4</v>
      </c>
      <c r="F12" s="1">
        <f>'12mos BA'!H74*12</f>
        <v>959544</v>
      </c>
      <c r="G12" s="24">
        <f t="shared" si="0"/>
        <v>226.452384</v>
      </c>
      <c r="H12" s="24">
        <f>'12mos BA'!I74*12</f>
        <v>107261.12413793104</v>
      </c>
      <c r="I12" s="30">
        <f t="shared" si="1"/>
        <v>2.1112251602807791E-3</v>
      </c>
      <c r="J12" s="31"/>
    </row>
    <row r="13" spans="2:10" x14ac:dyDescent="0.25">
      <c r="B13" s="27" t="s">
        <v>115</v>
      </c>
      <c r="C13" s="28">
        <v>5.7300000000000005E-4</v>
      </c>
      <c r="D13" s="28">
        <v>8.0900000000000004E-4</v>
      </c>
      <c r="E13" s="29">
        <f t="shared" si="4"/>
        <v>2.3599999999999999E-4</v>
      </c>
      <c r="F13" s="1">
        <f>'12mos BA'!H75*12</f>
        <v>1129992</v>
      </c>
      <c r="G13" s="24">
        <f t="shared" si="0"/>
        <v>266.678112</v>
      </c>
      <c r="H13" s="24">
        <f>'12mos BA'!I75*12</f>
        <v>101433.58000000002</v>
      </c>
      <c r="I13" s="30">
        <f t="shared" si="1"/>
        <v>2.6290909972811762E-3</v>
      </c>
      <c r="J13" s="31"/>
    </row>
    <row r="14" spans="2:10" x14ac:dyDescent="0.25">
      <c r="B14" s="27" t="s">
        <v>116</v>
      </c>
      <c r="C14" s="28">
        <v>5.7300000000000005E-4</v>
      </c>
      <c r="D14" s="28">
        <v>8.0900000000000004E-4</v>
      </c>
      <c r="E14" s="29">
        <f t="shared" si="4"/>
        <v>2.3599999999999999E-4</v>
      </c>
      <c r="F14" s="1">
        <f>'12mos BA'!H76*12</f>
        <v>781488</v>
      </c>
      <c r="G14" s="24">
        <f t="shared" si="0"/>
        <v>184.43116799999999</v>
      </c>
      <c r="H14" s="24">
        <f>'12mos BA'!I76*12</f>
        <v>106922.22516557424</v>
      </c>
      <c r="I14" s="30">
        <f t="shared" si="1"/>
        <v>1.7249095565903102E-3</v>
      </c>
      <c r="J14" s="31"/>
    </row>
    <row r="16" spans="2:10" x14ac:dyDescent="0.25">
      <c r="B16" s="2" t="s">
        <v>119</v>
      </c>
    </row>
  </sheetData>
  <mergeCells count="1"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67A86-D61F-4077-B5A8-6388FB128B13}">
  <dimension ref="B1:J10"/>
  <sheetViews>
    <sheetView workbookViewId="0">
      <selection activeCell="B11" sqref="B11"/>
    </sheetView>
  </sheetViews>
  <sheetFormatPr defaultRowHeight="15" x14ac:dyDescent="0.25"/>
  <cols>
    <col min="2" max="2" width="12.7109375" customWidth="1"/>
    <col min="4" max="4" width="12.140625" customWidth="1"/>
    <col min="5" max="5" width="9.42578125" bestFit="1" customWidth="1"/>
    <col min="6" max="6" width="10.140625" customWidth="1"/>
    <col min="7" max="8" width="12.42578125" customWidth="1"/>
  </cols>
  <sheetData>
    <row r="1" spans="2:10" ht="18.75" x14ac:dyDescent="0.25">
      <c r="B1" s="37" t="s">
        <v>130</v>
      </c>
      <c r="C1" s="37"/>
      <c r="D1" s="37"/>
      <c r="E1" s="37"/>
      <c r="F1" s="37"/>
      <c r="G1" s="37"/>
      <c r="H1" s="37"/>
      <c r="I1" s="37"/>
    </row>
    <row r="3" spans="2:10" ht="51" x14ac:dyDescent="0.25">
      <c r="B3" s="25" t="s">
        <v>132</v>
      </c>
      <c r="C3" s="25" t="s">
        <v>2</v>
      </c>
      <c r="D3" s="25" t="s">
        <v>3</v>
      </c>
      <c r="E3" s="25" t="s">
        <v>4</v>
      </c>
      <c r="F3" s="25" t="s">
        <v>133</v>
      </c>
      <c r="G3" s="25" t="s">
        <v>121</v>
      </c>
      <c r="H3" s="25" t="s">
        <v>135</v>
      </c>
      <c r="I3" s="25" t="s">
        <v>123</v>
      </c>
    </row>
    <row r="4" spans="2:10" ht="25.5" x14ac:dyDescent="0.25">
      <c r="B4" s="26" t="s">
        <v>91</v>
      </c>
      <c r="C4" s="26" t="s">
        <v>92</v>
      </c>
      <c r="D4" s="26" t="s">
        <v>93</v>
      </c>
      <c r="E4" s="26" t="s">
        <v>94</v>
      </c>
      <c r="F4" s="26" t="s">
        <v>134</v>
      </c>
      <c r="G4" s="26" t="s">
        <v>96</v>
      </c>
      <c r="H4" s="26" t="s">
        <v>97</v>
      </c>
      <c r="I4" s="26" t="s">
        <v>98</v>
      </c>
    </row>
    <row r="5" spans="2:10" x14ac:dyDescent="0.25">
      <c r="B5" s="34">
        <v>600</v>
      </c>
      <c r="C5" s="28">
        <v>5.8699999999999996E-4</v>
      </c>
      <c r="D5" s="28">
        <v>6.6299999999999996E-4</v>
      </c>
      <c r="E5" s="29">
        <f>+D5-C5</f>
        <v>7.6000000000000004E-5</v>
      </c>
      <c r="F5" s="1">
        <f>B5*12</f>
        <v>7200</v>
      </c>
      <c r="G5" s="24">
        <f>F5*E5</f>
        <v>0.54720000000000002</v>
      </c>
      <c r="H5" s="24">
        <f>F5*'12mos BA'!$K$16</f>
        <v>1186.848</v>
      </c>
      <c r="I5" s="30">
        <f>G5/H5</f>
        <v>4.6105314244115507E-4</v>
      </c>
      <c r="J5" s="31"/>
    </row>
    <row r="6" spans="2:10" x14ac:dyDescent="0.25">
      <c r="B6" s="34">
        <v>1500</v>
      </c>
      <c r="C6" s="28">
        <v>5.8699999999999996E-4</v>
      </c>
      <c r="D6" s="28">
        <v>6.6299999999999996E-4</v>
      </c>
      <c r="E6" s="29">
        <f>+D6-C6</f>
        <v>7.6000000000000004E-5</v>
      </c>
      <c r="F6" s="1">
        <f>B6*12</f>
        <v>18000</v>
      </c>
      <c r="G6" s="24">
        <f>F6*E6</f>
        <v>1.3680000000000001</v>
      </c>
      <c r="H6" s="24">
        <f>F6*'12mos BA'!$K$16</f>
        <v>2967.12</v>
      </c>
      <c r="I6" s="30">
        <f t="shared" ref="I6:I8" si="0">G6/H6</f>
        <v>4.6105314244115512E-4</v>
      </c>
      <c r="J6" s="31"/>
    </row>
    <row r="7" spans="2:10" x14ac:dyDescent="0.25">
      <c r="B7" s="34">
        <v>2500</v>
      </c>
      <c r="C7" s="28">
        <v>5.8699999999999996E-4</v>
      </c>
      <c r="D7" s="28">
        <v>6.6299999999999996E-4</v>
      </c>
      <c r="E7" s="29">
        <f t="shared" ref="E7:E8" si="1">+D7-C7</f>
        <v>7.6000000000000004E-5</v>
      </c>
      <c r="F7" s="1">
        <f>B7*12</f>
        <v>30000</v>
      </c>
      <c r="G7" s="24">
        <f>F7*E7</f>
        <v>2.2800000000000002</v>
      </c>
      <c r="H7" s="24">
        <f>F7*'12mos BA'!$K$16</f>
        <v>4945.2</v>
      </c>
      <c r="I7" s="30">
        <f t="shared" si="0"/>
        <v>4.6105314244115512E-4</v>
      </c>
      <c r="J7" s="31"/>
    </row>
    <row r="8" spans="2:10" x14ac:dyDescent="0.25">
      <c r="B8" s="34">
        <v>4000</v>
      </c>
      <c r="C8" s="28">
        <v>5.8699999999999996E-4</v>
      </c>
      <c r="D8" s="28">
        <v>6.6299999999999996E-4</v>
      </c>
      <c r="E8" s="29">
        <f t="shared" si="1"/>
        <v>7.6000000000000004E-5</v>
      </c>
      <c r="F8" s="1">
        <f>B8*12</f>
        <v>48000</v>
      </c>
      <c r="G8" s="24">
        <f>F8*E8</f>
        <v>3.6480000000000001</v>
      </c>
      <c r="H8" s="24">
        <f>F8*'12mos BA'!$K$16</f>
        <v>7912.32</v>
      </c>
      <c r="I8" s="30">
        <f t="shared" si="0"/>
        <v>4.6105314244115507E-4</v>
      </c>
      <c r="J8" s="31"/>
    </row>
    <row r="10" spans="2:10" x14ac:dyDescent="0.25">
      <c r="B10" s="2"/>
    </row>
  </sheetData>
  <mergeCells count="1">
    <mergeCell ref="B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EC5B1-5F00-4AA9-AFFB-86B71006002D}">
  <dimension ref="A1:M97"/>
  <sheetViews>
    <sheetView workbookViewId="0">
      <pane ySplit="3" topLeftCell="A4" activePane="bottomLeft" state="frozen"/>
      <selection pane="bottomLeft" activeCell="J19" sqref="J19"/>
    </sheetView>
  </sheetViews>
  <sheetFormatPr defaultRowHeight="12.75" x14ac:dyDescent="0.2"/>
  <cols>
    <col min="1" max="1" width="6.140625" style="4" bestFit="1" customWidth="1"/>
    <col min="2" max="2" width="18.140625" style="4" bestFit="1" customWidth="1"/>
    <col min="3" max="3" width="15.7109375" style="4" customWidth="1"/>
    <col min="4" max="4" width="16.42578125" style="4" bestFit="1" customWidth="1"/>
    <col min="5" max="5" width="12.85546875" style="4" bestFit="1" customWidth="1"/>
    <col min="6" max="6" width="11.28515625" style="4" customWidth="1"/>
    <col min="7" max="7" width="5" style="4" customWidth="1"/>
    <col min="8" max="8" width="10.28515625" style="4" bestFit="1" customWidth="1"/>
    <col min="9" max="9" width="12.42578125" style="4" bestFit="1" customWidth="1"/>
    <col min="10" max="10" width="9.140625" style="4"/>
    <col min="11" max="11" width="12.5703125" style="4" bestFit="1" customWidth="1"/>
    <col min="12" max="16384" width="9.140625" style="4"/>
  </cols>
  <sheetData>
    <row r="1" spans="1:13" s="3" customFormat="1" x14ac:dyDescent="0.2">
      <c r="A1" s="3" t="s">
        <v>5</v>
      </c>
      <c r="K1" s="4"/>
    </row>
    <row r="2" spans="1:13" x14ac:dyDescent="0.2">
      <c r="A2" s="39">
        <v>45992</v>
      </c>
      <c r="C2" s="5"/>
      <c r="D2" s="6"/>
      <c r="E2" s="5"/>
      <c r="F2" s="5"/>
      <c r="G2" s="5"/>
    </row>
    <row r="3" spans="1:13" s="9" customFormat="1" ht="25.5" x14ac:dyDescent="0.2">
      <c r="A3" s="7" t="s">
        <v>6</v>
      </c>
      <c r="B3" s="7" t="s">
        <v>6</v>
      </c>
      <c r="C3" s="8" t="s">
        <v>7</v>
      </c>
      <c r="D3" s="8" t="s">
        <v>8</v>
      </c>
      <c r="E3" s="8" t="s">
        <v>9</v>
      </c>
      <c r="F3" s="8" t="s">
        <v>10</v>
      </c>
      <c r="H3" s="9" t="s">
        <v>11</v>
      </c>
      <c r="I3" s="9" t="s">
        <v>12</v>
      </c>
      <c r="J3" s="9" t="s">
        <v>13</v>
      </c>
      <c r="K3" s="9" t="s">
        <v>131</v>
      </c>
    </row>
    <row r="4" spans="1:13" x14ac:dyDescent="0.2">
      <c r="A4" s="4">
        <v>11</v>
      </c>
      <c r="B4" s="4" t="s">
        <v>57</v>
      </c>
      <c r="C4" s="10">
        <v>341306.35</v>
      </c>
      <c r="D4" s="11">
        <v>2262189</v>
      </c>
      <c r="E4" s="12">
        <v>0</v>
      </c>
      <c r="F4" s="11">
        <v>136.416666666667</v>
      </c>
      <c r="K4" s="2"/>
    </row>
    <row r="5" spans="1:13" x14ac:dyDescent="0.2">
      <c r="A5" s="4">
        <v>12</v>
      </c>
      <c r="B5" s="4" t="s">
        <v>58</v>
      </c>
      <c r="C5" s="10">
        <v>28891.65</v>
      </c>
      <c r="D5" s="11">
        <v>197428</v>
      </c>
      <c r="E5" s="12">
        <v>0</v>
      </c>
      <c r="F5" s="11">
        <v>10</v>
      </c>
      <c r="K5" s="2"/>
    </row>
    <row r="6" spans="1:13" x14ac:dyDescent="0.2">
      <c r="A6" s="4">
        <v>13</v>
      </c>
      <c r="B6" s="4" t="s">
        <v>59</v>
      </c>
      <c r="C6" s="10">
        <v>2856.75</v>
      </c>
      <c r="D6" s="11">
        <v>19607</v>
      </c>
      <c r="E6" s="12">
        <v>0</v>
      </c>
      <c r="F6" s="11">
        <v>1</v>
      </c>
      <c r="K6" s="2"/>
    </row>
    <row r="7" spans="1:13" x14ac:dyDescent="0.2">
      <c r="A7" s="4">
        <v>14</v>
      </c>
      <c r="B7" s="4" t="s">
        <v>60</v>
      </c>
      <c r="C7" s="10">
        <v>32421.37</v>
      </c>
      <c r="D7" s="11">
        <v>222724</v>
      </c>
      <c r="E7" s="12">
        <v>0</v>
      </c>
      <c r="F7" s="11">
        <v>13</v>
      </c>
      <c r="K7" s="2"/>
    </row>
    <row r="8" spans="1:13" x14ac:dyDescent="0.2">
      <c r="A8" s="4">
        <v>15</v>
      </c>
      <c r="B8" s="4" t="s">
        <v>61</v>
      </c>
      <c r="C8" s="10">
        <v>148954129.63999999</v>
      </c>
      <c r="D8" s="11">
        <v>895383171</v>
      </c>
      <c r="E8" s="12">
        <v>10863.5</v>
      </c>
      <c r="F8" s="11">
        <v>65985</v>
      </c>
      <c r="K8" s="2"/>
    </row>
    <row r="9" spans="1:13" x14ac:dyDescent="0.2">
      <c r="A9" s="4">
        <v>17</v>
      </c>
      <c r="B9" s="4" t="s">
        <v>62</v>
      </c>
      <c r="C9" s="10">
        <v>645359.26</v>
      </c>
      <c r="D9" s="11">
        <v>3994320</v>
      </c>
      <c r="E9" s="12">
        <v>0</v>
      </c>
      <c r="F9" s="11">
        <v>225.583333333333</v>
      </c>
      <c r="K9" s="2"/>
    </row>
    <row r="10" spans="1:13" x14ac:dyDescent="0.2">
      <c r="A10" s="4">
        <v>22</v>
      </c>
      <c r="B10" s="4" t="s">
        <v>63</v>
      </c>
      <c r="C10" s="10">
        <v>160397550.36000001</v>
      </c>
      <c r="D10" s="11">
        <v>980223703</v>
      </c>
      <c r="E10" s="12">
        <v>19164.400000000001</v>
      </c>
      <c r="F10" s="11">
        <v>63798.666666666701</v>
      </c>
      <c r="K10" s="2"/>
    </row>
    <row r="11" spans="1:13" x14ac:dyDescent="0.2">
      <c r="A11" s="4">
        <v>28</v>
      </c>
      <c r="B11" s="4" t="s">
        <v>14</v>
      </c>
      <c r="C11" s="10">
        <v>20086.61</v>
      </c>
      <c r="D11" s="11">
        <v>131408</v>
      </c>
      <c r="E11" s="12">
        <v>0</v>
      </c>
      <c r="F11" s="11">
        <v>6</v>
      </c>
      <c r="K11" s="2"/>
    </row>
    <row r="12" spans="1:13" x14ac:dyDescent="0.2">
      <c r="A12" s="4">
        <v>30</v>
      </c>
      <c r="B12" s="4" t="s">
        <v>64</v>
      </c>
      <c r="C12" s="10">
        <v>210011.94</v>
      </c>
      <c r="D12" s="11">
        <v>1335765</v>
      </c>
      <c r="E12" s="12">
        <v>0</v>
      </c>
      <c r="F12" s="11">
        <v>61</v>
      </c>
      <c r="K12" s="2"/>
    </row>
    <row r="13" spans="1:13" x14ac:dyDescent="0.2">
      <c r="A13" s="4">
        <v>32</v>
      </c>
      <c r="B13" s="4" t="s">
        <v>65</v>
      </c>
      <c r="C13" s="10">
        <v>213201.39</v>
      </c>
      <c r="D13" s="11">
        <v>1334753</v>
      </c>
      <c r="E13" s="12">
        <v>0</v>
      </c>
      <c r="F13" s="11">
        <v>69.583333333333002</v>
      </c>
      <c r="K13" s="2"/>
    </row>
    <row r="14" spans="1:13" x14ac:dyDescent="0.2">
      <c r="A14" s="4">
        <v>34</v>
      </c>
      <c r="B14" s="4" t="s">
        <v>66</v>
      </c>
      <c r="C14" s="10">
        <v>2058.69</v>
      </c>
      <c r="D14" s="4">
        <v>13348</v>
      </c>
      <c r="E14" s="12">
        <v>0</v>
      </c>
      <c r="F14" s="11">
        <v>2</v>
      </c>
      <c r="K14" s="2"/>
    </row>
    <row r="15" spans="1:13" x14ac:dyDescent="0.2">
      <c r="A15" s="4">
        <v>36</v>
      </c>
      <c r="B15" s="4" t="s">
        <v>15</v>
      </c>
      <c r="C15" s="10">
        <v>30502.53</v>
      </c>
      <c r="D15" s="11">
        <v>192299</v>
      </c>
      <c r="E15" s="12">
        <v>0</v>
      </c>
      <c r="F15" s="11">
        <v>8</v>
      </c>
    </row>
    <row r="16" spans="1:13" x14ac:dyDescent="0.2">
      <c r="A16" s="13"/>
      <c r="B16" s="13" t="s">
        <v>16</v>
      </c>
      <c r="C16" s="14">
        <f>SUM(C4:C15)</f>
        <v>310878376.53999996</v>
      </c>
      <c r="D16" s="14">
        <f>SUM(D4:D15)</f>
        <v>1885310715</v>
      </c>
      <c r="E16" s="14">
        <f>SUM(E4:E15)</f>
        <v>30027.9</v>
      </c>
      <c r="F16" s="15">
        <f>SUM(F4:F15)</f>
        <v>130316.25000000003</v>
      </c>
      <c r="G16" s="13"/>
      <c r="H16" s="15">
        <f>ROUND((D16/F16)/12,0)</f>
        <v>1206</v>
      </c>
      <c r="I16" s="16">
        <f>(C16/F16)/12</f>
        <v>198.79739770238419</v>
      </c>
      <c r="J16" s="17">
        <f>(E16/F16)/12</f>
        <v>1.9201941430942032E-2</v>
      </c>
      <c r="K16" s="35">
        <f>ROUND(I16/H16,6)</f>
        <v>0.16483999999999999</v>
      </c>
      <c r="L16" s="21"/>
      <c r="M16" s="21"/>
    </row>
    <row r="17" spans="1:6" x14ac:dyDescent="0.2">
      <c r="A17" s="4">
        <v>93</v>
      </c>
      <c r="B17" s="4" t="s">
        <v>17</v>
      </c>
      <c r="C17" s="18">
        <v>65996.7</v>
      </c>
      <c r="D17" s="11">
        <v>271508</v>
      </c>
      <c r="E17" s="12"/>
      <c r="F17" s="11"/>
    </row>
    <row r="18" spans="1:6" x14ac:dyDescent="0.2">
      <c r="A18" s="4">
        <v>94</v>
      </c>
      <c r="B18" s="4" t="s">
        <v>18</v>
      </c>
      <c r="C18" s="18">
        <v>1617957.84</v>
      </c>
      <c r="D18" s="11">
        <v>4944834</v>
      </c>
      <c r="E18" s="12"/>
      <c r="F18" s="11"/>
    </row>
    <row r="19" spans="1:6" x14ac:dyDescent="0.2">
      <c r="A19" s="4">
        <v>95</v>
      </c>
      <c r="B19" s="4" t="s">
        <v>19</v>
      </c>
      <c r="C19" s="18">
        <v>21352.78</v>
      </c>
      <c r="D19" s="11">
        <v>104977</v>
      </c>
      <c r="E19" s="12"/>
      <c r="F19" s="11"/>
    </row>
    <row r="20" spans="1:6" x14ac:dyDescent="0.2">
      <c r="A20" s="4">
        <v>97</v>
      </c>
      <c r="B20" s="4" t="s">
        <v>20</v>
      </c>
      <c r="C20" s="18">
        <v>296043.06</v>
      </c>
      <c r="D20" s="11">
        <v>1247592</v>
      </c>
      <c r="E20" s="12"/>
      <c r="F20" s="11"/>
    </row>
    <row r="21" spans="1:6" x14ac:dyDescent="0.2">
      <c r="A21" s="4">
        <v>98</v>
      </c>
      <c r="B21" s="4" t="s">
        <v>21</v>
      </c>
      <c r="C21" s="18">
        <v>85869.49</v>
      </c>
      <c r="D21" s="11">
        <v>423746</v>
      </c>
      <c r="E21" s="12"/>
      <c r="F21" s="11"/>
    </row>
    <row r="22" spans="1:6" x14ac:dyDescent="0.2">
      <c r="A22" s="4">
        <v>99</v>
      </c>
      <c r="B22" s="4" t="s">
        <v>22</v>
      </c>
      <c r="C22" s="18">
        <v>1184.32</v>
      </c>
      <c r="D22" s="4">
        <v>4283</v>
      </c>
      <c r="E22" s="12"/>
      <c r="F22" s="11"/>
    </row>
    <row r="23" spans="1:6" x14ac:dyDescent="0.2">
      <c r="A23" s="4">
        <v>103</v>
      </c>
      <c r="B23" s="19" t="s">
        <v>23</v>
      </c>
      <c r="C23" s="18">
        <v>963.49</v>
      </c>
      <c r="D23" s="4">
        <v>3661</v>
      </c>
      <c r="E23" s="12"/>
      <c r="F23" s="11"/>
    </row>
    <row r="24" spans="1:6" x14ac:dyDescent="0.2">
      <c r="A24" s="4">
        <v>107</v>
      </c>
      <c r="B24" s="4" t="s">
        <v>24</v>
      </c>
      <c r="C24" s="18">
        <v>354894.85</v>
      </c>
      <c r="D24" s="11">
        <v>1332167</v>
      </c>
      <c r="E24" s="12"/>
      <c r="F24" s="11"/>
    </row>
    <row r="25" spans="1:6" x14ac:dyDescent="0.2">
      <c r="A25" s="4">
        <v>109</v>
      </c>
      <c r="B25" s="4" t="s">
        <v>25</v>
      </c>
      <c r="C25" s="18">
        <v>1260494.18</v>
      </c>
      <c r="D25" s="11">
        <v>6045928</v>
      </c>
      <c r="E25" s="12"/>
      <c r="F25" s="11"/>
    </row>
    <row r="26" spans="1:6" x14ac:dyDescent="0.2">
      <c r="A26" s="4">
        <v>110</v>
      </c>
      <c r="B26" s="4" t="s">
        <v>26</v>
      </c>
      <c r="C26" s="18">
        <v>30251.42</v>
      </c>
      <c r="D26" s="11">
        <v>107156</v>
      </c>
      <c r="E26" s="12"/>
      <c r="F26" s="11"/>
    </row>
    <row r="27" spans="1:6" x14ac:dyDescent="0.2">
      <c r="A27" s="4">
        <v>111</v>
      </c>
      <c r="B27" s="4" t="s">
        <v>27</v>
      </c>
      <c r="C27" s="18">
        <v>170628.81</v>
      </c>
      <c r="D27" s="11">
        <v>303134</v>
      </c>
      <c r="E27" s="12"/>
      <c r="F27" s="11"/>
    </row>
    <row r="28" spans="1:6" x14ac:dyDescent="0.2">
      <c r="A28" s="4">
        <v>113</v>
      </c>
      <c r="B28" s="4" t="s">
        <v>28</v>
      </c>
      <c r="C28" s="18">
        <v>1732980.83</v>
      </c>
      <c r="D28" s="11">
        <v>6301004</v>
      </c>
      <c r="E28" s="12"/>
      <c r="F28" s="11"/>
    </row>
    <row r="29" spans="1:6" x14ac:dyDescent="0.2">
      <c r="A29" s="4">
        <v>116</v>
      </c>
      <c r="B29" s="4" t="s">
        <v>29</v>
      </c>
      <c r="C29" s="18">
        <v>273434.02</v>
      </c>
      <c r="D29" s="11">
        <v>1207778</v>
      </c>
      <c r="E29" s="12"/>
      <c r="F29" s="11"/>
    </row>
    <row r="30" spans="1:6" x14ac:dyDescent="0.2">
      <c r="A30" s="4">
        <v>120</v>
      </c>
      <c r="B30" s="4" t="s">
        <v>30</v>
      </c>
      <c r="C30" s="18">
        <v>500.6</v>
      </c>
      <c r="D30" s="4">
        <v>1205</v>
      </c>
      <c r="E30" s="12"/>
      <c r="F30" s="11"/>
    </row>
    <row r="31" spans="1:6" x14ac:dyDescent="0.2">
      <c r="A31" s="4">
        <v>122</v>
      </c>
      <c r="B31" s="4" t="s">
        <v>31</v>
      </c>
      <c r="C31" s="18">
        <v>26601.3</v>
      </c>
      <c r="D31" s="11">
        <v>43496</v>
      </c>
      <c r="E31" s="12"/>
      <c r="F31" s="11"/>
    </row>
    <row r="32" spans="1:6" x14ac:dyDescent="0.2">
      <c r="A32" s="4">
        <v>126</v>
      </c>
      <c r="B32" s="4" t="s">
        <v>32</v>
      </c>
      <c r="C32" s="18">
        <v>666.9</v>
      </c>
      <c r="D32" s="11">
        <v>1998</v>
      </c>
      <c r="E32" s="12"/>
      <c r="F32" s="11"/>
    </row>
    <row r="33" spans="1:11" x14ac:dyDescent="0.2">
      <c r="A33" s="4">
        <v>130</v>
      </c>
      <c r="B33" s="19" t="s">
        <v>33</v>
      </c>
      <c r="C33" s="18">
        <v>8791.1299999999992</v>
      </c>
      <c r="D33" s="11">
        <v>26666</v>
      </c>
      <c r="E33" s="12"/>
      <c r="F33" s="11"/>
    </row>
    <row r="34" spans="1:11" x14ac:dyDescent="0.2">
      <c r="A34" s="4">
        <v>131</v>
      </c>
      <c r="B34" s="4" t="s">
        <v>34</v>
      </c>
      <c r="C34" s="18">
        <v>40334.269999999997</v>
      </c>
      <c r="D34" s="11">
        <v>225267</v>
      </c>
      <c r="E34" s="12"/>
      <c r="F34" s="11"/>
    </row>
    <row r="35" spans="1:11" x14ac:dyDescent="0.2">
      <c r="A35" s="4">
        <v>136</v>
      </c>
      <c r="B35" s="4" t="s">
        <v>35</v>
      </c>
      <c r="C35" s="18">
        <v>1470.34</v>
      </c>
      <c r="D35" s="11">
        <v>5672</v>
      </c>
      <c r="E35" s="12"/>
      <c r="F35" s="11"/>
    </row>
    <row r="36" spans="1:11" x14ac:dyDescent="0.2">
      <c r="A36" s="4">
        <v>150</v>
      </c>
      <c r="B36" s="18" t="s">
        <v>36</v>
      </c>
      <c r="C36" s="18">
        <v>2925347.74</v>
      </c>
      <c r="D36" s="11">
        <v>6855351</v>
      </c>
      <c r="E36" s="12"/>
      <c r="F36" s="11"/>
    </row>
    <row r="37" spans="1:11" x14ac:dyDescent="0.2">
      <c r="A37" s="4">
        <v>151</v>
      </c>
      <c r="B37" s="18" t="s">
        <v>37</v>
      </c>
      <c r="C37" s="18">
        <v>1006.99</v>
      </c>
      <c r="D37" s="11">
        <v>3264</v>
      </c>
      <c r="E37" s="12"/>
      <c r="F37" s="11"/>
    </row>
    <row r="38" spans="1:11" x14ac:dyDescent="0.2">
      <c r="A38" s="4">
        <v>152</v>
      </c>
      <c r="B38" s="18" t="s">
        <v>38</v>
      </c>
      <c r="C38" s="18">
        <v>3089.66</v>
      </c>
      <c r="D38" s="11">
        <v>13990</v>
      </c>
      <c r="E38" s="12"/>
      <c r="F38" s="11"/>
    </row>
    <row r="39" spans="1:11" x14ac:dyDescent="0.2">
      <c r="A39" s="4">
        <v>153</v>
      </c>
      <c r="B39" s="18" t="s">
        <v>39</v>
      </c>
      <c r="C39" s="18">
        <v>3895.64</v>
      </c>
      <c r="D39" s="11">
        <v>19008</v>
      </c>
      <c r="E39" s="12"/>
      <c r="F39" s="11"/>
    </row>
    <row r="40" spans="1:11" x14ac:dyDescent="0.2">
      <c r="A40" s="4">
        <v>160</v>
      </c>
      <c r="B40" s="18" t="s">
        <v>40</v>
      </c>
      <c r="C40" s="18">
        <v>20848.54</v>
      </c>
      <c r="D40" s="11">
        <v>21903</v>
      </c>
      <c r="E40" s="12"/>
      <c r="F40" s="11"/>
    </row>
    <row r="41" spans="1:11" x14ac:dyDescent="0.2">
      <c r="A41" s="4">
        <v>165</v>
      </c>
      <c r="B41" s="18" t="s">
        <v>41</v>
      </c>
      <c r="C41" s="18">
        <v>529035.59</v>
      </c>
      <c r="D41" s="11">
        <v>913776</v>
      </c>
      <c r="E41" s="12"/>
      <c r="F41" s="11"/>
    </row>
    <row r="42" spans="1:11" x14ac:dyDescent="0.2">
      <c r="A42" s="4">
        <v>166</v>
      </c>
      <c r="B42" s="18" t="s">
        <v>42</v>
      </c>
      <c r="C42" s="18">
        <v>144325.37</v>
      </c>
      <c r="D42" s="11">
        <v>391078</v>
      </c>
      <c r="E42" s="12"/>
      <c r="F42" s="11"/>
    </row>
    <row r="43" spans="1:11" x14ac:dyDescent="0.2">
      <c r="A43" s="13"/>
      <c r="B43" s="13" t="s">
        <v>43</v>
      </c>
      <c r="C43" s="14">
        <f>SUM(C17:C42)</f>
        <v>9617965.8599999975</v>
      </c>
      <c r="D43" s="14">
        <f>SUM(D17:D42)</f>
        <v>30820442</v>
      </c>
      <c r="E43" s="14">
        <f>SUM(E17:E42)</f>
        <v>0</v>
      </c>
      <c r="F43" s="15">
        <f>SUM(F17:F42)</f>
        <v>0</v>
      </c>
      <c r="G43" s="13"/>
      <c r="H43" s="15"/>
      <c r="I43" s="16"/>
      <c r="J43" s="15"/>
      <c r="K43" s="2"/>
    </row>
    <row r="44" spans="1:11" x14ac:dyDescent="0.2">
      <c r="A44" s="4">
        <v>204</v>
      </c>
      <c r="B44" s="4" t="s">
        <v>67</v>
      </c>
      <c r="C44" s="18">
        <v>158022.76999999999</v>
      </c>
      <c r="D44" s="11">
        <v>584194</v>
      </c>
      <c r="E44" s="12">
        <v>0</v>
      </c>
      <c r="F44" s="11">
        <v>332.58333333333297</v>
      </c>
    </row>
    <row r="45" spans="1:11" x14ac:dyDescent="0.2">
      <c r="A45" s="4">
        <v>211</v>
      </c>
      <c r="B45" s="4" t="s">
        <v>68</v>
      </c>
      <c r="C45" s="10">
        <v>86081324.489999995</v>
      </c>
      <c r="D45" s="11">
        <v>463445647</v>
      </c>
      <c r="E45" s="12">
        <v>1487199.7</v>
      </c>
      <c r="F45" s="11">
        <v>27262</v>
      </c>
    </row>
    <row r="46" spans="1:11" x14ac:dyDescent="0.2">
      <c r="A46" s="4">
        <v>213</v>
      </c>
      <c r="B46" s="4" t="s">
        <v>69</v>
      </c>
      <c r="C46" s="10">
        <v>500625.12</v>
      </c>
      <c r="D46" s="11">
        <v>2090378</v>
      </c>
      <c r="E46" s="12">
        <v>0</v>
      </c>
      <c r="F46" s="11">
        <v>577.16666666666697</v>
      </c>
    </row>
    <row r="47" spans="1:11" x14ac:dyDescent="0.2">
      <c r="A47" s="4">
        <v>214</v>
      </c>
      <c r="B47" s="4" t="s">
        <v>70</v>
      </c>
      <c r="C47" s="10">
        <v>250587.81</v>
      </c>
      <c r="D47" s="11">
        <v>1331645</v>
      </c>
      <c r="E47" s="12">
        <v>30757.4</v>
      </c>
      <c r="F47" s="11">
        <v>88.5</v>
      </c>
    </row>
    <row r="48" spans="1:11" x14ac:dyDescent="0.2">
      <c r="A48" s="4">
        <v>215</v>
      </c>
      <c r="B48" s="4" t="s">
        <v>68</v>
      </c>
      <c r="C48" s="10">
        <v>20316214.68</v>
      </c>
      <c r="D48" s="11">
        <v>117689153</v>
      </c>
      <c r="E48" s="12">
        <v>475954.5</v>
      </c>
      <c r="F48" s="11">
        <v>1822.4166666666699</v>
      </c>
    </row>
    <row r="49" spans="1:11" x14ac:dyDescent="0.2">
      <c r="A49" s="4">
        <v>217</v>
      </c>
      <c r="B49" s="4" t="s">
        <v>71</v>
      </c>
      <c r="C49" s="10">
        <v>601009.19999999995</v>
      </c>
      <c r="D49" s="11">
        <v>3494419</v>
      </c>
      <c r="E49" s="12">
        <v>16586.7</v>
      </c>
      <c r="F49" s="11">
        <v>29.833333333333002</v>
      </c>
    </row>
    <row r="50" spans="1:11" x14ac:dyDescent="0.2">
      <c r="A50" s="4">
        <v>218</v>
      </c>
      <c r="B50" s="4" t="s">
        <v>68</v>
      </c>
      <c r="C50" s="10">
        <v>34844.449999999997</v>
      </c>
      <c r="D50" s="11">
        <v>206957</v>
      </c>
      <c r="E50" s="12">
        <v>722.4</v>
      </c>
      <c r="F50" s="11">
        <v>1</v>
      </c>
    </row>
    <row r="51" spans="1:11" x14ac:dyDescent="0.2">
      <c r="A51" s="4">
        <v>220</v>
      </c>
      <c r="B51" s="4" t="s">
        <v>72</v>
      </c>
      <c r="C51" s="10">
        <v>571063.73</v>
      </c>
      <c r="D51" s="11">
        <v>3582870</v>
      </c>
      <c r="E51" s="12">
        <v>9558.5</v>
      </c>
      <c r="F51" s="11">
        <v>40</v>
      </c>
    </row>
    <row r="52" spans="1:11" x14ac:dyDescent="0.2">
      <c r="A52" s="4">
        <v>223</v>
      </c>
      <c r="B52" s="4" t="s">
        <v>73</v>
      </c>
      <c r="C52" s="10">
        <v>140590.69</v>
      </c>
      <c r="D52" s="11">
        <v>814833</v>
      </c>
      <c r="E52" s="12">
        <v>0</v>
      </c>
      <c r="F52" s="11">
        <v>36.833333333333002</v>
      </c>
    </row>
    <row r="53" spans="1:11" x14ac:dyDescent="0.2">
      <c r="A53" s="4">
        <v>225</v>
      </c>
      <c r="B53" s="4" t="s">
        <v>74</v>
      </c>
      <c r="C53" s="10">
        <v>117410.53</v>
      </c>
      <c r="D53" s="11">
        <v>675824</v>
      </c>
      <c r="E53" s="12">
        <v>115.7</v>
      </c>
      <c r="F53" s="11">
        <v>24.916666666666</v>
      </c>
    </row>
    <row r="54" spans="1:11" x14ac:dyDescent="0.2">
      <c r="A54" s="4">
        <v>227</v>
      </c>
      <c r="B54" s="4" t="s">
        <v>75</v>
      </c>
      <c r="C54" s="10">
        <v>1366760.37</v>
      </c>
      <c r="D54" s="11">
        <v>7377355</v>
      </c>
      <c r="E54" s="12">
        <v>0</v>
      </c>
      <c r="F54" s="11">
        <v>490.58333333333297</v>
      </c>
      <c r="K54" s="2"/>
    </row>
    <row r="55" spans="1:11" x14ac:dyDescent="0.2">
      <c r="A55" s="4">
        <v>229</v>
      </c>
      <c r="B55" s="4" t="s">
        <v>76</v>
      </c>
      <c r="C55" s="10">
        <v>1189040.99</v>
      </c>
      <c r="D55" s="11">
        <v>7379980</v>
      </c>
      <c r="E55" s="12">
        <v>3549.2</v>
      </c>
      <c r="F55" s="11">
        <v>143.166666666667</v>
      </c>
    </row>
    <row r="56" spans="1:11" x14ac:dyDescent="0.2">
      <c r="A56" s="4">
        <v>236</v>
      </c>
      <c r="B56" s="4" t="s">
        <v>77</v>
      </c>
      <c r="C56" s="10">
        <v>41190.58</v>
      </c>
      <c r="D56" s="11">
        <v>134795</v>
      </c>
      <c r="E56" s="12">
        <v>36.4</v>
      </c>
      <c r="F56" s="11">
        <v>4</v>
      </c>
    </row>
    <row r="57" spans="1:11" x14ac:dyDescent="0.2">
      <c r="A57" s="13"/>
      <c r="B57" s="13" t="s">
        <v>100</v>
      </c>
      <c r="C57" s="14">
        <f>SUM(C44:C48,C50)</f>
        <v>107341619.32000001</v>
      </c>
      <c r="D57" s="14">
        <f t="shared" ref="D57:F57" si="0">SUM(D44:D48,D50)</f>
        <v>585347974</v>
      </c>
      <c r="E57" s="14">
        <f t="shared" si="0"/>
        <v>1994633.9999999998</v>
      </c>
      <c r="F57" s="14">
        <f t="shared" si="0"/>
        <v>30083.666666666672</v>
      </c>
      <c r="G57" s="13"/>
      <c r="H57" s="15">
        <f>ROUND((D57/F57)/12,0)</f>
        <v>1621</v>
      </c>
      <c r="I57" s="16">
        <f>(C57/F57)/12</f>
        <v>297.34191122536032</v>
      </c>
      <c r="J57" s="15">
        <f>(E57/F57)/12</f>
        <v>5.5252407175543752</v>
      </c>
      <c r="K57" s="2"/>
    </row>
    <row r="58" spans="1:11" x14ac:dyDescent="0.2">
      <c r="A58" s="13"/>
      <c r="B58" s="13" t="s">
        <v>99</v>
      </c>
      <c r="C58" s="14">
        <f>C49+C51</f>
        <v>1172072.93</v>
      </c>
      <c r="D58" s="14">
        <f t="shared" ref="D58:F58" si="1">D49+D51</f>
        <v>7077289</v>
      </c>
      <c r="E58" s="14">
        <f t="shared" si="1"/>
        <v>26145.200000000001</v>
      </c>
      <c r="F58" s="14">
        <f t="shared" si="1"/>
        <v>69.833333333333002</v>
      </c>
      <c r="G58" s="13"/>
      <c r="H58" s="15">
        <f>ROUND((D58/F58)/12,0)</f>
        <v>8445</v>
      </c>
      <c r="I58" s="16">
        <f>(C58/F58)/12</f>
        <v>1398.6550477327035</v>
      </c>
      <c r="J58" s="15">
        <f>(E58/F58)/12</f>
        <v>31.199522673031172</v>
      </c>
      <c r="K58" s="2"/>
    </row>
    <row r="59" spans="1:11" x14ac:dyDescent="0.2">
      <c r="A59" s="13"/>
      <c r="B59" s="13" t="s">
        <v>101</v>
      </c>
      <c r="C59" s="14">
        <f>+C56</f>
        <v>41190.58</v>
      </c>
      <c r="D59" s="14">
        <f t="shared" ref="D59:F59" si="2">+D56</f>
        <v>134795</v>
      </c>
      <c r="E59" s="14">
        <f t="shared" si="2"/>
        <v>36.4</v>
      </c>
      <c r="F59" s="14">
        <f t="shared" si="2"/>
        <v>4</v>
      </c>
      <c r="G59" s="13"/>
      <c r="H59" s="15">
        <f>ROUND((D59/F59)/12,0)</f>
        <v>2808</v>
      </c>
      <c r="I59" s="16">
        <f>(C59/F59)/12</f>
        <v>858.13708333333341</v>
      </c>
      <c r="J59" s="15">
        <f>(E59/F59)/12</f>
        <v>0.7583333333333333</v>
      </c>
      <c r="K59" s="2"/>
    </row>
    <row r="60" spans="1:11" x14ac:dyDescent="0.2">
      <c r="A60" s="13"/>
      <c r="B60" s="13" t="s">
        <v>102</v>
      </c>
      <c r="C60" s="14">
        <f>SUM(C52:C55)</f>
        <v>2813802.58</v>
      </c>
      <c r="D60" s="14">
        <f t="shared" ref="D60:F60" si="3">SUM(D52:D55)</f>
        <v>16247992</v>
      </c>
      <c r="E60" s="14">
        <f t="shared" si="3"/>
        <v>3664.8999999999996</v>
      </c>
      <c r="F60" s="14">
        <f t="shared" si="3"/>
        <v>695.49999999999898</v>
      </c>
      <c r="G60" s="13"/>
      <c r="H60" s="15">
        <f>ROUND((D60/F60)/12,0)</f>
        <v>1947</v>
      </c>
      <c r="I60" s="16">
        <f>(C60/F60)/12</f>
        <v>337.14385094656171</v>
      </c>
      <c r="J60" s="15">
        <f>(E60/F60)/12</f>
        <v>0.43912053678408874</v>
      </c>
      <c r="K60" s="2"/>
    </row>
    <row r="61" spans="1:11" x14ac:dyDescent="0.2">
      <c r="A61" s="4">
        <v>240</v>
      </c>
      <c r="B61" s="4" t="s">
        <v>78</v>
      </c>
      <c r="C61" s="10">
        <v>42555918.960000001</v>
      </c>
      <c r="D61" s="11">
        <v>279110459</v>
      </c>
      <c r="E61" s="12">
        <v>795184</v>
      </c>
      <c r="F61" s="20">
        <v>345.83333333333297</v>
      </c>
    </row>
    <row r="62" spans="1:11" x14ac:dyDescent="0.2">
      <c r="A62" s="4">
        <v>242</v>
      </c>
      <c r="B62" s="4" t="s">
        <v>44</v>
      </c>
      <c r="C62" s="10">
        <v>923946.2</v>
      </c>
      <c r="D62" s="11">
        <v>6303191</v>
      </c>
      <c r="E62" s="12">
        <v>15816</v>
      </c>
      <c r="F62" s="20">
        <v>7</v>
      </c>
    </row>
    <row r="63" spans="1:11" x14ac:dyDescent="0.2">
      <c r="A63" s="4">
        <v>244</v>
      </c>
      <c r="B63" s="4" t="s">
        <v>79</v>
      </c>
      <c r="C63" s="10">
        <v>11748881.130000001</v>
      </c>
      <c r="D63" s="11">
        <v>79467688</v>
      </c>
      <c r="E63" s="12">
        <v>272976</v>
      </c>
      <c r="F63" s="20">
        <v>58.833333333333002</v>
      </c>
    </row>
    <row r="64" spans="1:11" x14ac:dyDescent="0.2">
      <c r="A64" s="4">
        <v>246</v>
      </c>
      <c r="B64" s="4" t="s">
        <v>45</v>
      </c>
      <c r="C64" s="18">
        <v>92626.17</v>
      </c>
      <c r="D64" s="11">
        <v>650813</v>
      </c>
      <c r="E64" s="12">
        <v>1982</v>
      </c>
      <c r="F64" s="20">
        <v>1</v>
      </c>
    </row>
    <row r="65" spans="1:12" x14ac:dyDescent="0.2">
      <c r="A65" s="4">
        <v>248</v>
      </c>
      <c r="B65" s="4" t="s">
        <v>80</v>
      </c>
      <c r="C65" s="10">
        <v>777643.15</v>
      </c>
      <c r="D65" s="11">
        <v>6956717</v>
      </c>
      <c r="E65" s="12">
        <v>17689</v>
      </c>
      <c r="F65" s="20">
        <v>7.25</v>
      </c>
    </row>
    <row r="66" spans="1:12" x14ac:dyDescent="0.2">
      <c r="A66" s="4">
        <v>250</v>
      </c>
      <c r="B66" s="4" t="s">
        <v>81</v>
      </c>
      <c r="C66" s="10">
        <v>101433.58</v>
      </c>
      <c r="D66" s="11">
        <v>1129995</v>
      </c>
      <c r="E66" s="12">
        <v>5040</v>
      </c>
      <c r="F66" s="20">
        <v>1</v>
      </c>
    </row>
    <row r="67" spans="1:12" x14ac:dyDescent="0.2">
      <c r="A67" s="4">
        <v>251</v>
      </c>
      <c r="B67" s="4" t="s">
        <v>46</v>
      </c>
      <c r="C67" s="10">
        <v>142216.72</v>
      </c>
      <c r="D67" s="11">
        <v>922402</v>
      </c>
      <c r="E67" s="12">
        <v>0</v>
      </c>
      <c r="F67" s="20">
        <v>5</v>
      </c>
    </row>
    <row r="68" spans="1:12" x14ac:dyDescent="0.2">
      <c r="A68" s="4">
        <v>256</v>
      </c>
      <c r="B68" s="4" t="s">
        <v>47</v>
      </c>
      <c r="C68" s="10">
        <v>763265.79</v>
      </c>
      <c r="D68" s="11">
        <v>5472729</v>
      </c>
      <c r="E68" s="12">
        <v>12543</v>
      </c>
      <c r="F68" s="20">
        <v>5.6666666666659999</v>
      </c>
    </row>
    <row r="69" spans="1:12" x14ac:dyDescent="0.2">
      <c r="A69" s="4">
        <v>257</v>
      </c>
      <c r="B69" s="19" t="s">
        <v>48</v>
      </c>
      <c r="C69" s="10">
        <v>439955.49</v>
      </c>
      <c r="D69" s="11">
        <v>3438606</v>
      </c>
      <c r="E69" s="12">
        <v>6205</v>
      </c>
      <c r="F69" s="20">
        <v>1.9166666666659999</v>
      </c>
    </row>
    <row r="70" spans="1:12" x14ac:dyDescent="0.2">
      <c r="A70" s="4">
        <v>260</v>
      </c>
      <c r="B70" s="4" t="s">
        <v>82</v>
      </c>
      <c r="C70" s="10">
        <v>13366119.52</v>
      </c>
      <c r="D70" s="11">
        <v>79970419</v>
      </c>
      <c r="E70" s="12">
        <v>301778</v>
      </c>
      <c r="F70" s="20">
        <v>126.833333333333</v>
      </c>
    </row>
    <row r="71" spans="1:12" x14ac:dyDescent="0.2">
      <c r="A71" s="4">
        <v>264</v>
      </c>
      <c r="B71" s="4" t="s">
        <v>83</v>
      </c>
      <c r="C71" s="10">
        <v>285496.3</v>
      </c>
      <c r="D71" s="11">
        <v>2011738</v>
      </c>
      <c r="E71" s="12">
        <v>6603</v>
      </c>
      <c r="F71" s="20">
        <v>1</v>
      </c>
    </row>
    <row r="72" spans="1:12" x14ac:dyDescent="0.2">
      <c r="A72" s="13"/>
      <c r="B72" s="13" t="s">
        <v>107</v>
      </c>
      <c r="C72" s="14">
        <f>+C61+C62+C70</f>
        <v>56845984.680000007</v>
      </c>
      <c r="D72" s="14">
        <f t="shared" ref="D72:F72" si="4">+D61+D62+D70</f>
        <v>365384069</v>
      </c>
      <c r="E72" s="14">
        <f t="shared" si="4"/>
        <v>1112778</v>
      </c>
      <c r="F72" s="14">
        <f t="shared" si="4"/>
        <v>479.66666666666595</v>
      </c>
      <c r="G72" s="13"/>
      <c r="H72" s="15">
        <f>ROUND((D72/F72)/12,0)</f>
        <v>63479</v>
      </c>
      <c r="I72" s="16">
        <f>(C72/F72)/12</f>
        <v>9875.95286309939</v>
      </c>
      <c r="J72" s="15">
        <f>(E72/F72)/12</f>
        <v>193.32487838776956</v>
      </c>
      <c r="K72" s="2"/>
      <c r="L72" s="21"/>
    </row>
    <row r="73" spans="1:12" x14ac:dyDescent="0.2">
      <c r="A73" s="13"/>
      <c r="B73" s="13" t="s">
        <v>108</v>
      </c>
      <c r="C73" s="14">
        <f>+C63+C64+C71</f>
        <v>12127003.600000001</v>
      </c>
      <c r="D73" s="14">
        <f t="shared" ref="D73:F73" si="5">+D63+D64+D71</f>
        <v>82130239</v>
      </c>
      <c r="E73" s="14">
        <f t="shared" si="5"/>
        <v>281561</v>
      </c>
      <c r="F73" s="14">
        <f t="shared" si="5"/>
        <v>60.833333333333002</v>
      </c>
      <c r="G73" s="13"/>
      <c r="H73" s="15">
        <f>ROUND((D73/F73)/12,0)</f>
        <v>112507</v>
      </c>
      <c r="I73" s="16">
        <f>(C73/F73)/12</f>
        <v>16612.333698630227</v>
      </c>
      <c r="J73" s="15">
        <f>(E73/F73)/12</f>
        <v>385.70000000000209</v>
      </c>
      <c r="K73" s="2"/>
      <c r="L73" s="21"/>
    </row>
    <row r="74" spans="1:12" x14ac:dyDescent="0.2">
      <c r="A74" s="13"/>
      <c r="B74" s="13" t="s">
        <v>109</v>
      </c>
      <c r="C74" s="14">
        <f>+C65</f>
        <v>777643.15</v>
      </c>
      <c r="D74" s="14">
        <f t="shared" ref="D74:F74" si="6">+D65</f>
        <v>6956717</v>
      </c>
      <c r="E74" s="14">
        <f t="shared" si="6"/>
        <v>17689</v>
      </c>
      <c r="F74" s="14">
        <f t="shared" si="6"/>
        <v>7.25</v>
      </c>
      <c r="G74" s="13"/>
      <c r="H74" s="15">
        <f>ROUND((D74/F74)/12,0)</f>
        <v>79962</v>
      </c>
      <c r="I74" s="16">
        <f>(C74/F74)/12</f>
        <v>8938.4270114942537</v>
      </c>
      <c r="J74" s="15">
        <f>(E74/F74)/12</f>
        <v>203.32183908045977</v>
      </c>
      <c r="K74" s="2"/>
      <c r="L74" s="21"/>
    </row>
    <row r="75" spans="1:12" x14ac:dyDescent="0.2">
      <c r="A75" s="13"/>
      <c r="B75" s="13" t="s">
        <v>111</v>
      </c>
      <c r="C75" s="14">
        <f>+C66</f>
        <v>101433.58</v>
      </c>
      <c r="D75" s="14">
        <f t="shared" ref="D75:F75" si="7">+D66</f>
        <v>1129995</v>
      </c>
      <c r="E75" s="14">
        <f t="shared" si="7"/>
        <v>5040</v>
      </c>
      <c r="F75" s="14">
        <f t="shared" si="7"/>
        <v>1</v>
      </c>
      <c r="G75" s="13"/>
      <c r="H75" s="15">
        <f>ROUND((D75/F75)/12,0)</f>
        <v>94166</v>
      </c>
      <c r="I75" s="16">
        <f>(C75/F75)/12</f>
        <v>8452.7983333333341</v>
      </c>
      <c r="J75" s="15">
        <f>(E75/F75)/12</f>
        <v>420</v>
      </c>
      <c r="K75" s="2"/>
      <c r="L75" s="21"/>
    </row>
    <row r="76" spans="1:12" x14ac:dyDescent="0.2">
      <c r="A76" s="13"/>
      <c r="B76" s="13" t="s">
        <v>110</v>
      </c>
      <c r="C76" s="14">
        <f>+C67+C68+C69</f>
        <v>1345438</v>
      </c>
      <c r="D76" s="14">
        <f t="shared" ref="D76:F76" si="8">+D67+D68+D69</f>
        <v>9833737</v>
      </c>
      <c r="E76" s="14">
        <f t="shared" si="8"/>
        <v>18748</v>
      </c>
      <c r="F76" s="14">
        <f t="shared" si="8"/>
        <v>12.583333333332</v>
      </c>
      <c r="G76" s="13"/>
      <c r="H76" s="15">
        <f>ROUND((D76/F76)/12,0)</f>
        <v>65124</v>
      </c>
      <c r="I76" s="16">
        <f>(C76/F76)/12</f>
        <v>8910.1854304645203</v>
      </c>
      <c r="J76" s="15">
        <f>(E76/F76)/12</f>
        <v>124.15894039736416</v>
      </c>
      <c r="K76" s="2"/>
      <c r="L76" s="21"/>
    </row>
    <row r="77" spans="1:12" x14ac:dyDescent="0.2">
      <c r="A77" s="4">
        <v>330</v>
      </c>
      <c r="B77" s="19" t="s">
        <v>49</v>
      </c>
      <c r="C77" s="10">
        <v>1989173.96</v>
      </c>
      <c r="D77" s="11">
        <v>11814393</v>
      </c>
      <c r="E77" s="12">
        <v>50806</v>
      </c>
      <c r="F77" s="20">
        <v>2</v>
      </c>
    </row>
    <row r="78" spans="1:12" x14ac:dyDescent="0.2">
      <c r="A78" s="4">
        <v>331</v>
      </c>
      <c r="B78" s="4" t="s">
        <v>50</v>
      </c>
      <c r="C78" s="10">
        <v>6192496.2199999997</v>
      </c>
      <c r="D78" s="22">
        <v>115733568</v>
      </c>
      <c r="E78" s="23">
        <v>202425.60000000001</v>
      </c>
      <c r="F78" s="20">
        <v>1</v>
      </c>
    </row>
    <row r="79" spans="1:12" x14ac:dyDescent="0.2">
      <c r="A79" s="4">
        <v>332</v>
      </c>
      <c r="B79" s="4" t="s">
        <v>51</v>
      </c>
      <c r="C79" s="10">
        <v>1555812.43</v>
      </c>
      <c r="D79" s="22">
        <v>14494031</v>
      </c>
      <c r="E79" s="23">
        <v>42047</v>
      </c>
      <c r="F79" s="20">
        <v>1</v>
      </c>
    </row>
    <row r="80" spans="1:12" x14ac:dyDescent="0.2">
      <c r="A80" s="4">
        <v>333</v>
      </c>
      <c r="B80" s="4" t="s">
        <v>84</v>
      </c>
      <c r="C80" s="10">
        <v>3168776.64</v>
      </c>
      <c r="D80" s="22">
        <v>32154207</v>
      </c>
      <c r="E80" s="23">
        <v>101856</v>
      </c>
      <c r="F80" s="20">
        <v>1</v>
      </c>
    </row>
    <row r="81" spans="1:11" x14ac:dyDescent="0.2">
      <c r="A81" s="4">
        <v>356</v>
      </c>
      <c r="B81" s="4" t="s">
        <v>85</v>
      </c>
      <c r="C81" s="10">
        <v>2345350.3199999998</v>
      </c>
      <c r="D81" s="11">
        <v>20322403</v>
      </c>
      <c r="E81" s="12">
        <v>40313</v>
      </c>
      <c r="F81" s="20">
        <v>5.333333333333</v>
      </c>
    </row>
    <row r="82" spans="1:11" x14ac:dyDescent="0.2">
      <c r="A82" s="4">
        <v>358</v>
      </c>
      <c r="B82" s="4" t="s">
        <v>86</v>
      </c>
      <c r="C82" s="10">
        <v>26388152.75</v>
      </c>
      <c r="D82" s="11">
        <v>221934782</v>
      </c>
      <c r="E82" s="12">
        <v>505333</v>
      </c>
      <c r="F82" s="20">
        <v>31.416666666666</v>
      </c>
    </row>
    <row r="83" spans="1:11" x14ac:dyDescent="0.2">
      <c r="A83" s="4">
        <v>359</v>
      </c>
      <c r="B83" s="4" t="s">
        <v>87</v>
      </c>
      <c r="C83" s="10">
        <v>27228274.66</v>
      </c>
      <c r="D83" s="11">
        <v>332578552</v>
      </c>
      <c r="E83" s="12">
        <v>660490</v>
      </c>
      <c r="F83" s="20">
        <v>12.666666666666</v>
      </c>
    </row>
    <row r="84" spans="1:11" x14ac:dyDescent="0.2">
      <c r="A84" s="4">
        <v>360</v>
      </c>
      <c r="B84" s="4" t="s">
        <v>88</v>
      </c>
      <c r="C84" s="10">
        <v>1195311.83</v>
      </c>
      <c r="D84" s="11">
        <v>8689000</v>
      </c>
      <c r="E84" s="12">
        <v>43032</v>
      </c>
      <c r="F84" s="20">
        <v>1</v>
      </c>
    </row>
    <row r="85" spans="1:11" x14ac:dyDescent="0.2">
      <c r="A85" s="4">
        <v>370</v>
      </c>
      <c r="B85" s="4" t="s">
        <v>88</v>
      </c>
      <c r="C85" s="10">
        <v>820001.83</v>
      </c>
      <c r="D85" s="11">
        <v>4956941</v>
      </c>
      <c r="E85" s="12">
        <v>14848</v>
      </c>
      <c r="F85" s="20">
        <v>1</v>
      </c>
    </row>
    <row r="86" spans="1:11" x14ac:dyDescent="0.2">
      <c r="A86" s="4">
        <v>371</v>
      </c>
      <c r="B86" s="4" t="s">
        <v>88</v>
      </c>
      <c r="C86" s="10">
        <v>99356709.019999996</v>
      </c>
      <c r="D86" s="11">
        <v>1288859113</v>
      </c>
      <c r="E86" s="12">
        <v>1857308</v>
      </c>
      <c r="F86" s="20">
        <v>3</v>
      </c>
      <c r="K86" s="2"/>
    </row>
    <row r="87" spans="1:11" x14ac:dyDescent="0.2">
      <c r="A87" s="4">
        <v>372</v>
      </c>
      <c r="B87" s="4" t="s">
        <v>88</v>
      </c>
      <c r="C87" s="10">
        <v>18049579.539999999</v>
      </c>
      <c r="D87" s="11">
        <v>227123038</v>
      </c>
      <c r="E87" s="12">
        <v>364803</v>
      </c>
      <c r="F87" s="20">
        <v>1</v>
      </c>
    </row>
    <row r="88" spans="1:11" x14ac:dyDescent="0.2">
      <c r="A88" s="13"/>
      <c r="B88" s="13" t="s">
        <v>52</v>
      </c>
      <c r="C88" s="14">
        <f>SUM(C77:C87)</f>
        <v>188289639.19999999</v>
      </c>
      <c r="D88" s="14">
        <f>SUM(D77:D87)</f>
        <v>2278660028</v>
      </c>
      <c r="E88" s="14">
        <f>SUM(E77:E87)</f>
        <v>3883261.6</v>
      </c>
      <c r="F88" s="15">
        <f>SUM(F77:F87)</f>
        <v>60.416666666664995</v>
      </c>
      <c r="G88" s="13"/>
      <c r="H88" s="15">
        <f>ROUND((D88/F88)/12,0)</f>
        <v>3142979</v>
      </c>
      <c r="I88" s="16">
        <f>(C88/F88)/12</f>
        <v>259709.84717242097</v>
      </c>
      <c r="J88" s="15">
        <f>(E88/F88)/12</f>
        <v>5356.2228965518725</v>
      </c>
      <c r="K88" s="2"/>
    </row>
    <row r="89" spans="1:11" x14ac:dyDescent="0.2">
      <c r="A89" s="4">
        <v>528</v>
      </c>
      <c r="B89" s="4" t="s">
        <v>89</v>
      </c>
      <c r="C89" s="10">
        <v>1853212.09</v>
      </c>
      <c r="D89" s="11">
        <v>6838808</v>
      </c>
      <c r="E89" s="12">
        <v>0</v>
      </c>
      <c r="F89" s="20">
        <v>48.833333333333002</v>
      </c>
    </row>
    <row r="90" spans="1:11" x14ac:dyDescent="0.2">
      <c r="A90" s="13"/>
      <c r="B90" s="13" t="s">
        <v>53</v>
      </c>
      <c r="C90" s="14">
        <f>SUM(C89)</f>
        <v>1853212.09</v>
      </c>
      <c r="D90" s="14">
        <f>SUM(D89)</f>
        <v>6838808</v>
      </c>
      <c r="E90" s="14">
        <f>SUM(E89)</f>
        <v>0</v>
      </c>
      <c r="F90" s="15">
        <f>SUM(F89)</f>
        <v>48.833333333333002</v>
      </c>
      <c r="G90" s="13"/>
      <c r="H90" s="15">
        <f>ROUND((D90/F90)/12,0)</f>
        <v>11670</v>
      </c>
      <c r="I90" s="16">
        <f>(C90/F90)/12</f>
        <v>3162.4779692832981</v>
      </c>
      <c r="J90" s="15">
        <f>(E90/F90)/12</f>
        <v>0</v>
      </c>
      <c r="K90" s="2"/>
    </row>
    <row r="91" spans="1:11" x14ac:dyDescent="0.2">
      <c r="A91" s="4">
        <v>540</v>
      </c>
      <c r="B91" s="4" t="s">
        <v>90</v>
      </c>
      <c r="C91" s="10">
        <v>250812.97</v>
      </c>
      <c r="D91" s="11">
        <v>1731383</v>
      </c>
      <c r="E91" s="12">
        <v>2733.3</v>
      </c>
      <c r="F91" s="20">
        <v>8</v>
      </c>
    </row>
    <row r="92" spans="1:11" x14ac:dyDescent="0.2">
      <c r="A92" s="13"/>
      <c r="B92" s="13" t="s">
        <v>54</v>
      </c>
      <c r="C92" s="14">
        <f>SUM(C91)</f>
        <v>250812.97</v>
      </c>
      <c r="D92" s="14">
        <f>SUM(D91)</f>
        <v>1731383</v>
      </c>
      <c r="E92" s="14">
        <f>SUM(E91)</f>
        <v>2733.3</v>
      </c>
      <c r="F92" s="15">
        <f>SUM(F91)</f>
        <v>8</v>
      </c>
      <c r="G92" s="13"/>
      <c r="H92" s="15">
        <f>ROUND((D92/F92)/12,0)</f>
        <v>18035</v>
      </c>
      <c r="I92" s="16">
        <f>(C92/F92)/12</f>
        <v>2612.6351041666667</v>
      </c>
      <c r="J92" s="15">
        <f>(E92/F92)/12</f>
        <v>28.471875000000001</v>
      </c>
    </row>
    <row r="95" spans="1:11" x14ac:dyDescent="0.2">
      <c r="C95" s="21"/>
      <c r="D95" s="21"/>
      <c r="E95" s="21"/>
      <c r="F95" s="21"/>
    </row>
    <row r="96" spans="1:11" x14ac:dyDescent="0.2">
      <c r="F96" s="21"/>
    </row>
    <row r="97" spans="6:6" x14ac:dyDescent="0.2">
      <c r="F97" s="21"/>
    </row>
  </sheetData>
  <pageMargins left="0.7" right="0.7" top="0.75" bottom="0.75" header="0.3" footer="0.3"/>
  <pageSetup orientation="portrait" horizontalDpi="1200" verticalDpi="1200" r:id="rId1"/>
  <ignoredErrors>
    <ignoredError sqref="C6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WQ+e0NDRjczNUUwLUEwQjAtNDIzNS04Mzg4LUQxNEJCMkEyMkM4NX08L2lkPjxWYWxpZD50cnVlPC9WYWxpZD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OTA3OTI8L1VzZXJOYW1lPjxEYXRlVGltZT4yLzMvMjAyNiA5OjMyOjQyIFBNPC9EYXRlVGltZT48TGFiZWxTdHJpbmc+QUVQIEludGVybmFsPC9MYWJlbFN0cmluZz48L2l0ZW0+PC9sYWJlbEhpc3Rvcnk+</Value>
  <Signature xmlns="http://www.w3.org/2000/09/xmldsig#">
    <SignedInfo>
      <CanonicalizationMethod Algorithm="http://www.w3.org/TR/2001/REC-xml-c14n-20010315"/>
      <SignatureMethod Algorithm="http://www.w3.org/2001/04/xmldsig-more#rsa-sha256"/>
      <Reference URI="">
        <Transforms>
          <Transform Algorithm="http://www.w3.org/2000/09/xmldsig#enveloped-signature"/>
        </Transforms>
        <DigestMethod Algorithm="http://www.w3.org/2001/04/xmlenc#sha256"/>
        <DigestValue>l8npIsmm/YouGentJGxZ+DMuDyvrUbC5Rlk1/cYJ0Wk=</DigestValue>
      </Reference>
      <Reference URI="#CLASSIFICATIONHISTORY">
        <DigestMethod Algorithm="http://www.w3.org/2001/04/xmlenc#sha256"/>
        <DigestValue>3G29izFQz+nMiqXAwrbdEkDY8ESLZJokCZ5/i88hpOM=</DigestValue>
      </Reference>
    </SignedInfo>
    <SignatureValue>eSIMyV4BE0LkX0Eng6UqaXlwkrUJtwrTjDKS/nmxunZDu2TmBTSJyutS/PvbC/5aZiqWVHoLtmmB3zqmQFfpAw==</SignatureValue>
    <Object Id="CLASSIFICATIONHISTORY">
      <ArrayOfString xmlns:xsd="http://www.w3.org/2001/XMLSchema" xmlns:xsi="http://www.w3.org/2001/XMLSchema-instance" xmlns="">
        <string>eWvLoURtl7VmpRiushdegC/Z2IDgySIJ</string>
      </ArrayOfString>
    </Object>
  </Signatur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049995464e7bd8919604ce5b50842935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d05b0b3c092d42dd81fdac30d210b6a3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OriginalFileDate" minOccurs="0"/>
                <xsd:element ref="ns2:_Flow_Signoff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OriginalFileDate" ma:index="23" nillable="true" ma:displayName="Original File Date" ma:format="DateOnly" ma:internalName="OriginalFileDate">
      <xsd:simpleType>
        <xsd:restriction base="dms:DateTime"/>
      </xsd:simpleType>
    </xsd:element>
    <xsd:element name="_Flow_SignoffStatus" ma:index="24" nillable="true" ma:displayName="Sign-off status" ma:internalName="_x0024_Resources_x003a_core_x002c_Signoff_Status">
      <xsd:simpleType>
        <xsd:restriction base="dms:Text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_Flow_SignoffStatus xmlns="f88ffb1c-9230-4705-a789-27bae69f5829" xsi:nil="true"/>
  </documentManagement>
</p:properties>
</file>

<file path=customXml/itemProps1.xml><?xml version="1.0" encoding="utf-8"?>
<ds:datastoreItem xmlns:ds="http://schemas.openxmlformats.org/officeDocument/2006/customXml" ds:itemID="{CCF735E0-A0B0-4235-8388-D14BB2A22C85}">
  <ds:schemaRefs>
    <ds:schemaRef ds:uri="http://www.w3.org/2001/XMLSchema"/>
    <ds:schemaRef ds:uri="http://www.boldonjames.com/2016/02/Classifier/internal/wrappedLabelHistory"/>
    <ds:schemaRef ds:uri="http://www.w3.org/2000/09/xmldsig#"/>
    <ds:schemaRef ds:uri=""/>
  </ds:schemaRefs>
</ds:datastoreItem>
</file>

<file path=customXml/itemProps2.xml><?xml version="1.0" encoding="utf-8"?>
<ds:datastoreItem xmlns:ds="http://schemas.openxmlformats.org/officeDocument/2006/customXml" ds:itemID="{729422AE-F4F3-4DAC-AB8D-5525F741DD01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CE4D6C51-A018-453E-9E12-E14FEF25773C}"/>
</file>

<file path=customXml/itemProps4.xml><?xml version="1.0" encoding="utf-8"?>
<ds:datastoreItem xmlns:ds="http://schemas.openxmlformats.org/officeDocument/2006/customXml" ds:itemID="{F99F7001-A44A-4C78-BEA7-1FBEBCCFCBF7}"/>
</file>

<file path=customXml/itemProps5.xml><?xml version="1.0" encoding="utf-8"?>
<ds:datastoreItem xmlns:ds="http://schemas.openxmlformats.org/officeDocument/2006/customXml" ds:itemID="{5D0654DF-4F0D-44E8-99B8-23C7DA3EB2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1_13</vt:lpstr>
      <vt:lpstr>2_2</vt:lpstr>
      <vt:lpstr>2_3</vt:lpstr>
      <vt:lpstr>3_4</vt:lpstr>
      <vt:lpstr>12mos BA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Lerah M Kahn</dc:creator>
  <cp:lastModifiedBy>Lerah M Kahn</cp:lastModifiedBy>
  <dcterms:created xsi:type="dcterms:W3CDTF">2026-02-03T19:38:50Z</dcterms:created>
  <dcterms:modified xsi:type="dcterms:W3CDTF">2026-04-01T13:23:15Z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f8567e4d-2f0a-40f0-8800-eb4de14b9121</vt:lpwstr>
  </property>
  <property fmtid="{D5CDD505-2E9C-101B-9397-08002B2CF9AE}" pid="3" name="bjClsUserRVM">
    <vt:lpwstr>[]</vt:lpwstr>
  </property>
  <property fmtid="{D5CDD505-2E9C-101B-9397-08002B2CF9AE}" pid="4" name="bjSaver">
    <vt:lpwstr>Yzo6iu4RCOp5VcJWjy40zzIEO7NbA0wx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pmDocIH">
    <vt:lpwstr>UlCBV6MZkbRiHma6CQZ9UtsxQkWfju0H</vt:lpwstr>
  </property>
  <property fmtid="{D5CDD505-2E9C-101B-9397-08002B2CF9AE}" pid="12" name="bjLabelHistoryID">
    <vt:lpwstr>{CCF735E0-A0B0-4235-8388-D14BB2A22C85}</vt:lpwstr>
  </property>
  <property fmtid="{D5CDD505-2E9C-101B-9397-08002B2CF9AE}" pid="13" name="ContentTypeId">
    <vt:lpwstr>0x0101004DF805D1E1DA4A49A223477D3B105720</vt:lpwstr>
  </property>
</Properties>
</file>