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2025-00365 DSM\06_All Filed Discovery\01_Staff Discovery\Q4\"/>
    </mc:Choice>
  </mc:AlternateContent>
  <xr:revisionPtr revIDLastSave="0" documentId="13_ncr:1_{6BB1D3B6-E0F9-4F60-B064-126056784514}" xr6:coauthVersionLast="47" xr6:coauthVersionMax="47" xr10:uidLastSave="{00000000-0000-0000-0000-000000000000}"/>
  <bookViews>
    <workbookView xWindow="-120" yWindow="-120" windowWidth="38640" windowHeight="21120" xr2:uid="{16FC0A0D-5C4A-4EDF-9738-71DBD5123F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L27" i="1"/>
  <c r="L26" i="1"/>
  <c r="L31" i="1"/>
  <c r="E28" i="1"/>
  <c r="E27" i="1"/>
  <c r="E26" i="1"/>
  <c r="E31" i="1"/>
  <c r="K20" i="1"/>
  <c r="K23" i="1" s="1"/>
  <c r="K24" i="1" s="1"/>
  <c r="M8" i="1"/>
  <c r="M12" i="1" s="1"/>
  <c r="L8" i="1"/>
  <c r="L12" i="1" s="1"/>
  <c r="K8" i="1"/>
  <c r="K14" i="1" s="1"/>
  <c r="K15" i="1" s="1"/>
  <c r="D20" i="1"/>
  <c r="D23" i="1" s="1"/>
  <c r="D24" i="1" s="1"/>
  <c r="F8" i="1"/>
  <c r="F12" i="1" s="1"/>
  <c r="E8" i="1"/>
  <c r="E12" i="1" s="1"/>
  <c r="D8" i="1"/>
  <c r="L29" i="1" l="1"/>
  <c r="L33" i="1"/>
  <c r="E29" i="1"/>
  <c r="E33" i="1" s="1"/>
  <c r="K12" i="1"/>
  <c r="K17" i="1"/>
  <c r="D12" i="1"/>
  <c r="D14" i="1"/>
  <c r="D15" i="1" s="1"/>
  <c r="D17" i="1" s="1"/>
</calcChain>
</file>

<file path=xl/sharedStrings.xml><?xml version="1.0" encoding="utf-8"?>
<sst xmlns="http://schemas.openxmlformats.org/spreadsheetml/2006/main" count="50" uniqueCount="19">
  <si>
    <t xml:space="preserve">HEIP </t>
  </si>
  <si>
    <t>Admin</t>
  </si>
  <si>
    <t>Marketing</t>
  </si>
  <si>
    <t>IT</t>
  </si>
  <si>
    <t>General</t>
  </si>
  <si>
    <t>Incentives</t>
  </si>
  <si>
    <t>Total</t>
  </si>
  <si>
    <t>2024-00115 Participants</t>
  </si>
  <si>
    <t xml:space="preserve">Est $ </t>
  </si>
  <si>
    <t>As Filed and Approved in 2024-00115</t>
  </si>
  <si>
    <t>General on a Monthly Basis</t>
  </si>
  <si>
    <t xml:space="preserve"> 2025 Amount to Shift to 2026</t>
  </si>
  <si>
    <t>CESP</t>
  </si>
  <si>
    <t>$ to Shift</t>
  </si>
  <si>
    <t>$ Incentive per</t>
  </si>
  <si>
    <t>Est Oct-Dec 2025</t>
  </si>
  <si>
    <t>Act Jan-Sep 2025</t>
  </si>
  <si>
    <t>Est Participants Oct-Dec 2025</t>
  </si>
  <si>
    <t>2026 Budget with Shifted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</si>
</sst>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4" tint="0.3999755851924192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2" xfId="0" applyFont="1" applyBorder="1"/>
    <xf numFmtId="164" fontId="5" fillId="0" borderId="2" xfId="1" applyNumberFormat="1" applyFont="1" applyBorder="1"/>
    <xf numFmtId="164" fontId="5" fillId="0" borderId="3" xfId="1" applyNumberFormat="1" applyFont="1" applyBorder="1"/>
    <xf numFmtId="0" fontId="5" fillId="0" borderId="0" xfId="0" applyFont="1"/>
    <xf numFmtId="164" fontId="5" fillId="0" borderId="0" xfId="1" applyNumberFormat="1" applyFont="1" applyBorder="1"/>
    <xf numFmtId="164" fontId="5" fillId="0" borderId="5" xfId="1" applyNumberFormat="1" applyFont="1" applyBorder="1"/>
    <xf numFmtId="164" fontId="4" fillId="0" borderId="0" xfId="1" applyNumberFormat="1" applyFont="1" applyBorder="1"/>
    <xf numFmtId="164" fontId="4" fillId="0" borderId="5" xfId="1" applyNumberFormat="1" applyFont="1" applyBorder="1"/>
    <xf numFmtId="0" fontId="5" fillId="0" borderId="7" xfId="0" applyFont="1" applyBorder="1"/>
    <xf numFmtId="164" fontId="4" fillId="0" borderId="7" xfId="1" applyNumberFormat="1" applyFont="1" applyBorder="1"/>
    <xf numFmtId="164" fontId="4" fillId="0" borderId="8" xfId="1" applyNumberFormat="1" applyFont="1" applyBorder="1"/>
    <xf numFmtId="1" fontId="5" fillId="0" borderId="0" xfId="1" applyNumberFormat="1" applyFont="1" applyBorder="1"/>
    <xf numFmtId="164" fontId="5" fillId="0" borderId="7" xfId="1" applyNumberFormat="1" applyFont="1" applyBorder="1"/>
    <xf numFmtId="164" fontId="5" fillId="0" borderId="8" xfId="1" applyNumberFormat="1" applyFont="1" applyBorder="1"/>
    <xf numFmtId="164" fontId="5" fillId="0" borderId="0" xfId="1" applyNumberFormat="1" applyFont="1"/>
    <xf numFmtId="164" fontId="5" fillId="2" borderId="0" xfId="1" applyNumberFormat="1" applyFont="1" applyFill="1" applyBorder="1"/>
    <xf numFmtId="164" fontId="5" fillId="2" borderId="7" xfId="1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3" fillId="0" borderId="0" xfId="0" applyNumberFormat="1" applyFont="1"/>
    <xf numFmtId="44" fontId="3" fillId="0" borderId="0" xfId="0" applyNumberFormat="1" applyFont="1"/>
    <xf numFmtId="9" fontId="3" fillId="0" borderId="0" xfId="2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35</xdr:row>
      <xdr:rowOff>28575</xdr:rowOff>
    </xdr:from>
    <xdr:to>
      <xdr:col>13</xdr:col>
      <xdr:colOff>9525</xdr:colOff>
      <xdr:row>60</xdr:row>
      <xdr:rowOff>166145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41BAE0-FC4B-E966-6D6B-4CB22A91E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0950" y="6800850"/>
          <a:ext cx="5724525" cy="49000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19050</xdr:rowOff>
    </xdr:from>
    <xdr:to>
      <xdr:col>6</xdr:col>
      <xdr:colOff>15003</xdr:colOff>
      <xdr:row>60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A609A5-A3D0-D815-5170-BBFC53EF6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791325"/>
          <a:ext cx="5758578" cy="476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4B4B-5C5F-46A8-8CFF-9575D632D7CB}">
  <dimension ref="B3:P33"/>
  <sheetViews>
    <sheetView tabSelected="1" workbookViewId="0">
      <selection activeCell="Q38" sqref="Q38"/>
    </sheetView>
  </sheetViews>
  <sheetFormatPr defaultRowHeight="15" x14ac:dyDescent="0.25"/>
  <cols>
    <col min="1" max="1" width="9.140625" style="1"/>
    <col min="2" max="2" width="13.28515625" style="1" customWidth="1"/>
    <col min="3" max="3" width="30.85546875" style="1" customWidth="1"/>
    <col min="4" max="6" width="14" style="1" customWidth="1"/>
    <col min="7" max="8" width="9.140625" style="1"/>
    <col min="9" max="9" width="13.28515625" style="1" customWidth="1"/>
    <col min="10" max="10" width="30.85546875" style="1" customWidth="1"/>
    <col min="11" max="13" width="14" style="1" customWidth="1"/>
    <col min="14" max="15" width="9.140625" style="1"/>
    <col min="16" max="16" width="15.85546875" style="1" bestFit="1" customWidth="1"/>
    <col min="17" max="16384" width="9.140625" style="1"/>
  </cols>
  <sheetData>
    <row r="3" spans="2:16" ht="18.75" x14ac:dyDescent="0.3">
      <c r="B3" s="23" t="s">
        <v>0</v>
      </c>
      <c r="C3" s="23"/>
      <c r="D3" s="23"/>
      <c r="E3" s="23"/>
      <c r="F3" s="23"/>
      <c r="I3" s="24" t="s">
        <v>12</v>
      </c>
      <c r="J3" s="24"/>
      <c r="K3" s="24"/>
      <c r="L3" s="24"/>
      <c r="M3" s="24"/>
    </row>
    <row r="4" spans="2:16" ht="15.75" thickBot="1" x14ac:dyDescent="0.3">
      <c r="C4" s="2"/>
      <c r="D4" s="2">
        <v>2025</v>
      </c>
      <c r="E4" s="2">
        <v>2026</v>
      </c>
      <c r="F4" s="2">
        <v>2027</v>
      </c>
      <c r="J4" s="2"/>
      <c r="K4" s="2">
        <v>2025</v>
      </c>
      <c r="L4" s="2">
        <v>2026</v>
      </c>
      <c r="M4" s="2">
        <v>2027</v>
      </c>
    </row>
    <row r="5" spans="2:16" x14ac:dyDescent="0.25">
      <c r="B5" s="20" t="s">
        <v>9</v>
      </c>
      <c r="C5" s="3" t="s">
        <v>1</v>
      </c>
      <c r="D5" s="4">
        <v>413449</v>
      </c>
      <c r="E5" s="4">
        <v>258733</v>
      </c>
      <c r="F5" s="5">
        <v>310597</v>
      </c>
      <c r="I5" s="20" t="s">
        <v>9</v>
      </c>
      <c r="J5" s="3" t="s">
        <v>1</v>
      </c>
      <c r="K5" s="4">
        <v>334936</v>
      </c>
      <c r="L5" s="4">
        <v>388923</v>
      </c>
      <c r="M5" s="5">
        <v>265430</v>
      </c>
      <c r="O5" s="27"/>
      <c r="P5" s="26"/>
    </row>
    <row r="6" spans="2:16" x14ac:dyDescent="0.25">
      <c r="B6" s="21"/>
      <c r="C6" s="6" t="s">
        <v>2</v>
      </c>
      <c r="D6" s="7">
        <v>14750</v>
      </c>
      <c r="E6" s="7">
        <v>14000</v>
      </c>
      <c r="F6" s="8">
        <v>15400</v>
      </c>
      <c r="I6" s="21"/>
      <c r="J6" s="6" t="s">
        <v>2</v>
      </c>
      <c r="K6" s="7">
        <v>14750</v>
      </c>
      <c r="L6" s="7">
        <v>14000</v>
      </c>
      <c r="M6" s="8">
        <v>15400</v>
      </c>
      <c r="O6" s="27"/>
      <c r="P6" s="26"/>
    </row>
    <row r="7" spans="2:16" x14ac:dyDescent="0.25">
      <c r="B7" s="21"/>
      <c r="C7" s="6" t="s">
        <v>3</v>
      </c>
      <c r="D7" s="7">
        <v>99455</v>
      </c>
      <c r="E7" s="7">
        <v>58491</v>
      </c>
      <c r="F7" s="8">
        <v>39006</v>
      </c>
      <c r="I7" s="21"/>
      <c r="J7" s="6" t="s">
        <v>3</v>
      </c>
      <c r="K7" s="7">
        <v>99438</v>
      </c>
      <c r="L7" s="7">
        <v>58491</v>
      </c>
      <c r="M7" s="8">
        <v>39006</v>
      </c>
      <c r="O7" s="27"/>
      <c r="P7" s="25"/>
    </row>
    <row r="8" spans="2:16" x14ac:dyDescent="0.25">
      <c r="B8" s="21"/>
      <c r="C8" s="6" t="s">
        <v>4</v>
      </c>
      <c r="D8" s="9">
        <f>SUM(D5:D7)</f>
        <v>527654</v>
      </c>
      <c r="E8" s="9">
        <f t="shared" ref="E8:F8" si="0">SUM(E5:E7)</f>
        <v>331224</v>
      </c>
      <c r="F8" s="10">
        <f t="shared" si="0"/>
        <v>365003</v>
      </c>
      <c r="I8" s="21"/>
      <c r="J8" s="6" t="s">
        <v>4</v>
      </c>
      <c r="K8" s="9">
        <f>SUM(K5:K7)</f>
        <v>449124</v>
      </c>
      <c r="L8" s="9">
        <f t="shared" ref="L8:M8" si="1">SUM(L5:L7)</f>
        <v>461414</v>
      </c>
      <c r="M8" s="10">
        <f t="shared" si="1"/>
        <v>319836</v>
      </c>
      <c r="O8" s="27"/>
      <c r="P8" s="26"/>
    </row>
    <row r="9" spans="2:16" x14ac:dyDescent="0.25">
      <c r="B9" s="21"/>
      <c r="C9" s="6"/>
      <c r="D9" s="7"/>
      <c r="E9" s="7"/>
      <c r="F9" s="8"/>
      <c r="I9" s="21"/>
      <c r="J9" s="6"/>
      <c r="K9" s="7"/>
      <c r="L9" s="7"/>
      <c r="M9" s="8"/>
      <c r="O9" s="27"/>
    </row>
    <row r="10" spans="2:16" x14ac:dyDescent="0.25">
      <c r="B10" s="21"/>
      <c r="C10" s="6" t="s">
        <v>5</v>
      </c>
      <c r="D10" s="7">
        <v>137027</v>
      </c>
      <c r="E10" s="7">
        <v>217383</v>
      </c>
      <c r="F10" s="8">
        <v>254713</v>
      </c>
      <c r="I10" s="21"/>
      <c r="J10" s="6" t="s">
        <v>5</v>
      </c>
      <c r="K10" s="7">
        <v>260887</v>
      </c>
      <c r="L10" s="7">
        <v>317995</v>
      </c>
      <c r="M10" s="8">
        <v>367026</v>
      </c>
      <c r="O10" s="27"/>
    </row>
    <row r="11" spans="2:16" x14ac:dyDescent="0.25">
      <c r="B11" s="21"/>
      <c r="C11" s="6"/>
      <c r="D11" s="7"/>
      <c r="E11" s="7"/>
      <c r="F11" s="8"/>
      <c r="I11" s="21"/>
      <c r="J11" s="6"/>
      <c r="K11" s="7"/>
      <c r="L11" s="7"/>
      <c r="M11" s="8"/>
      <c r="O11" s="27"/>
    </row>
    <row r="12" spans="2:16" ht="15.75" thickBot="1" x14ac:dyDescent="0.3">
      <c r="B12" s="22"/>
      <c r="C12" s="11" t="s">
        <v>6</v>
      </c>
      <c r="D12" s="12">
        <f>+D10+D8</f>
        <v>664681</v>
      </c>
      <c r="E12" s="12">
        <f t="shared" ref="E12:F12" si="2">+E10+E8</f>
        <v>548607</v>
      </c>
      <c r="F12" s="13">
        <f t="shared" si="2"/>
        <v>619716</v>
      </c>
      <c r="I12" s="22"/>
      <c r="J12" s="11" t="s">
        <v>6</v>
      </c>
      <c r="K12" s="12">
        <f>+K10+K8</f>
        <v>710011</v>
      </c>
      <c r="L12" s="12">
        <f t="shared" ref="L12:M12" si="3">+L10+L8</f>
        <v>779409</v>
      </c>
      <c r="M12" s="13">
        <f t="shared" si="3"/>
        <v>686862</v>
      </c>
      <c r="O12" s="27"/>
    </row>
    <row r="13" spans="2:16" ht="15.75" thickBot="1" x14ac:dyDescent="0.3">
      <c r="C13" s="6"/>
      <c r="D13" s="7"/>
      <c r="E13" s="7"/>
      <c r="F13" s="7"/>
      <c r="J13" s="6"/>
      <c r="K13" s="7"/>
      <c r="L13" s="7"/>
      <c r="M13" s="7"/>
    </row>
    <row r="14" spans="2:16" x14ac:dyDescent="0.25">
      <c r="B14" s="20" t="s">
        <v>11</v>
      </c>
      <c r="C14" s="3" t="s">
        <v>10</v>
      </c>
      <c r="D14" s="4">
        <f>+D8/12</f>
        <v>43971.166666666664</v>
      </c>
      <c r="E14" s="4"/>
      <c r="F14" s="5"/>
      <c r="I14" s="20" t="s">
        <v>11</v>
      </c>
      <c r="J14" s="3" t="s">
        <v>10</v>
      </c>
      <c r="K14" s="4">
        <f>+K8/12</f>
        <v>37427</v>
      </c>
      <c r="L14" s="4"/>
      <c r="M14" s="5"/>
    </row>
    <row r="15" spans="2:16" x14ac:dyDescent="0.25">
      <c r="B15" s="21"/>
      <c r="C15" s="6" t="s">
        <v>15</v>
      </c>
      <c r="D15" s="7">
        <f>+D14*3</f>
        <v>131913.5</v>
      </c>
      <c r="E15" s="7"/>
      <c r="F15" s="8"/>
      <c r="I15" s="21"/>
      <c r="J15" s="6" t="s">
        <v>15</v>
      </c>
      <c r="K15" s="7">
        <f>+K14*3</f>
        <v>112281</v>
      </c>
      <c r="L15" s="7"/>
      <c r="M15" s="8"/>
    </row>
    <row r="16" spans="2:16" x14ac:dyDescent="0.25">
      <c r="B16" s="21"/>
      <c r="C16" s="6" t="s">
        <v>16</v>
      </c>
      <c r="D16" s="7">
        <v>105531</v>
      </c>
      <c r="E16" s="7"/>
      <c r="F16" s="8"/>
      <c r="I16" s="21"/>
      <c r="J16" s="6" t="s">
        <v>16</v>
      </c>
      <c r="K16" s="7">
        <v>89825</v>
      </c>
      <c r="L16" s="7"/>
      <c r="M16" s="8"/>
    </row>
    <row r="17" spans="2:16" x14ac:dyDescent="0.25">
      <c r="B17" s="21"/>
      <c r="C17" s="6" t="s">
        <v>13</v>
      </c>
      <c r="D17" s="18">
        <f>+D8-D15-D16</f>
        <v>290209.5</v>
      </c>
      <c r="E17" s="7"/>
      <c r="F17" s="8"/>
      <c r="I17" s="21"/>
      <c r="J17" s="6" t="s">
        <v>13</v>
      </c>
      <c r="K17" s="18">
        <f>+K8-K15-K16</f>
        <v>247018</v>
      </c>
      <c r="L17" s="7"/>
      <c r="M17" s="8"/>
    </row>
    <row r="18" spans="2:16" x14ac:dyDescent="0.25">
      <c r="B18" s="21"/>
      <c r="C18" s="6"/>
      <c r="D18" s="7"/>
      <c r="E18" s="7"/>
      <c r="F18" s="8"/>
      <c r="I18" s="21"/>
      <c r="J18" s="6"/>
      <c r="K18" s="7"/>
      <c r="L18" s="7"/>
      <c r="M18" s="8"/>
    </row>
    <row r="19" spans="2:16" x14ac:dyDescent="0.25">
      <c r="B19" s="21"/>
      <c r="C19" s="6" t="s">
        <v>7</v>
      </c>
      <c r="D19" s="14">
        <v>661</v>
      </c>
      <c r="E19" s="7"/>
      <c r="F19" s="8"/>
      <c r="I19" s="21"/>
      <c r="J19" s="6" t="s">
        <v>7</v>
      </c>
      <c r="K19" s="14">
        <v>130</v>
      </c>
      <c r="L19" s="7"/>
      <c r="M19" s="8"/>
    </row>
    <row r="20" spans="2:16" x14ac:dyDescent="0.25">
      <c r="B20" s="21"/>
      <c r="C20" s="6" t="s">
        <v>14</v>
      </c>
      <c r="D20" s="7">
        <f>+D10/D19</f>
        <v>207.30257186081695</v>
      </c>
      <c r="E20" s="7"/>
      <c r="F20" s="8"/>
      <c r="I20" s="21"/>
      <c r="J20" s="6" t="s">
        <v>14</v>
      </c>
      <c r="K20" s="7">
        <f>+K10/K19</f>
        <v>2006.823076923077</v>
      </c>
      <c r="L20" s="7"/>
      <c r="M20" s="8"/>
    </row>
    <row r="21" spans="2:16" x14ac:dyDescent="0.25">
      <c r="B21" s="21"/>
      <c r="C21" s="6"/>
      <c r="D21" s="7"/>
      <c r="E21" s="7"/>
      <c r="F21" s="8"/>
      <c r="I21" s="21"/>
      <c r="J21" s="6"/>
      <c r="K21" s="7"/>
      <c r="L21" s="7"/>
      <c r="M21" s="8"/>
    </row>
    <row r="22" spans="2:16" x14ac:dyDescent="0.25">
      <c r="B22" s="21"/>
      <c r="C22" s="6" t="s">
        <v>17</v>
      </c>
      <c r="D22" s="14">
        <v>100</v>
      </c>
      <c r="E22" s="7"/>
      <c r="F22" s="8"/>
      <c r="I22" s="21"/>
      <c r="J22" s="6" t="s">
        <v>17</v>
      </c>
      <c r="K22" s="14">
        <v>10</v>
      </c>
      <c r="L22" s="7"/>
      <c r="M22" s="8"/>
    </row>
    <row r="23" spans="2:16" x14ac:dyDescent="0.25">
      <c r="B23" s="21"/>
      <c r="C23" s="6" t="s">
        <v>8</v>
      </c>
      <c r="D23" s="7">
        <f>+D20*D22</f>
        <v>20730.257186081697</v>
      </c>
      <c r="E23" s="7"/>
      <c r="F23" s="8"/>
      <c r="I23" s="21"/>
      <c r="J23" s="6" t="s">
        <v>8</v>
      </c>
      <c r="K23" s="7">
        <f>+K20*K22</f>
        <v>20068.23076923077</v>
      </c>
      <c r="L23" s="7"/>
      <c r="M23" s="8"/>
    </row>
    <row r="24" spans="2:16" ht="15.75" thickBot="1" x14ac:dyDescent="0.3">
      <c r="B24" s="22"/>
      <c r="C24" s="11" t="s">
        <v>13</v>
      </c>
      <c r="D24" s="19">
        <f>+D10-D23</f>
        <v>116296.7428139183</v>
      </c>
      <c r="E24" s="15"/>
      <c r="F24" s="16"/>
      <c r="I24" s="22"/>
      <c r="J24" s="11" t="s">
        <v>13</v>
      </c>
      <c r="K24" s="19">
        <f>+K10-K23</f>
        <v>240818.76923076922</v>
      </c>
      <c r="L24" s="15"/>
      <c r="M24" s="16"/>
    </row>
    <row r="25" spans="2:16" ht="15.75" thickBot="1" x14ac:dyDescent="0.3">
      <c r="C25" s="6"/>
      <c r="D25" s="17"/>
      <c r="E25" s="17"/>
      <c r="F25" s="17"/>
      <c r="J25" s="6"/>
      <c r="K25" s="17"/>
      <c r="L25" s="17"/>
      <c r="M25" s="17"/>
    </row>
    <row r="26" spans="2:16" ht="15" customHeight="1" x14ac:dyDescent="0.25">
      <c r="B26" s="20" t="s">
        <v>18</v>
      </c>
      <c r="C26" s="3" t="s">
        <v>1</v>
      </c>
      <c r="D26" s="4"/>
      <c r="E26" s="4">
        <f>((D5/$D$8)*$D$17)+E5</f>
        <v>486129.79328783636</v>
      </c>
      <c r="F26" s="5"/>
      <c r="I26" s="20" t="s">
        <v>18</v>
      </c>
      <c r="J26" s="3" t="s">
        <v>1</v>
      </c>
      <c r="K26" s="4"/>
      <c r="L26" s="4">
        <f>((K5/$K$8)*$K$17)+L5</f>
        <v>573137.6508492087</v>
      </c>
      <c r="M26" s="5"/>
      <c r="O26" s="27"/>
      <c r="P26" s="26"/>
    </row>
    <row r="27" spans="2:16" x14ac:dyDescent="0.25">
      <c r="B27" s="21"/>
      <c r="C27" s="6" t="s">
        <v>2</v>
      </c>
      <c r="D27" s="7"/>
      <c r="E27" s="7">
        <f t="shared" ref="E27:E28" si="4">((D6/$D$8)*$D$17)+E6</f>
        <v>22112.494409215131</v>
      </c>
      <c r="F27" s="8"/>
      <c r="I27" s="21"/>
      <c r="J27" s="6" t="s">
        <v>2</v>
      </c>
      <c r="K27" s="7"/>
      <c r="L27" s="7">
        <f t="shared" ref="L27:L28" si="5">((K6/$K$8)*$K$17)+L6</f>
        <v>22112.493431658073</v>
      </c>
      <c r="M27" s="8"/>
      <c r="O27" s="27"/>
      <c r="P27" s="26"/>
    </row>
    <row r="28" spans="2:16" x14ac:dyDescent="0.25">
      <c r="B28" s="21"/>
      <c r="C28" s="6" t="s">
        <v>3</v>
      </c>
      <c r="D28" s="7"/>
      <c r="E28" s="7">
        <f t="shared" si="4"/>
        <v>113191.21230294852</v>
      </c>
      <c r="F28" s="8"/>
      <c r="I28" s="21"/>
      <c r="J28" s="6" t="s">
        <v>3</v>
      </c>
      <c r="K28" s="7"/>
      <c r="L28" s="7">
        <f t="shared" si="5"/>
        <v>113181.85571913325</v>
      </c>
      <c r="M28" s="8"/>
      <c r="O28" s="27"/>
      <c r="P28" s="25"/>
    </row>
    <row r="29" spans="2:16" x14ac:dyDescent="0.25">
      <c r="B29" s="21"/>
      <c r="C29" s="6" t="s">
        <v>4</v>
      </c>
      <c r="D29" s="9"/>
      <c r="E29" s="9">
        <f t="shared" ref="E29:F29" si="6">SUM(E26:E28)</f>
        <v>621433.5</v>
      </c>
      <c r="F29" s="10"/>
      <c r="I29" s="21"/>
      <c r="J29" s="6" t="s">
        <v>4</v>
      </c>
      <c r="K29" s="9"/>
      <c r="L29" s="9">
        <f t="shared" ref="L29" si="7">SUM(L26:L28)</f>
        <v>708432</v>
      </c>
      <c r="M29" s="10"/>
      <c r="O29" s="27"/>
      <c r="P29" s="26"/>
    </row>
    <row r="30" spans="2:16" x14ac:dyDescent="0.25">
      <c r="B30" s="21"/>
      <c r="C30" s="6"/>
      <c r="D30" s="7"/>
      <c r="E30" s="7"/>
      <c r="F30" s="8"/>
      <c r="I30" s="21"/>
      <c r="J30" s="6"/>
      <c r="K30" s="7"/>
      <c r="L30" s="7"/>
      <c r="M30" s="8"/>
      <c r="O30" s="27"/>
    </row>
    <row r="31" spans="2:16" x14ac:dyDescent="0.25">
      <c r="B31" s="21"/>
      <c r="C31" s="6" t="s">
        <v>5</v>
      </c>
      <c r="D31" s="7"/>
      <c r="E31" s="7">
        <f>D24+E10</f>
        <v>333679.74281391827</v>
      </c>
      <c r="F31" s="8"/>
      <c r="I31" s="21"/>
      <c r="J31" s="6" t="s">
        <v>5</v>
      </c>
      <c r="K31" s="7"/>
      <c r="L31" s="7">
        <f>K24+L10</f>
        <v>558813.76923076925</v>
      </c>
      <c r="M31" s="8"/>
      <c r="O31" s="27"/>
    </row>
    <row r="32" spans="2:16" x14ac:dyDescent="0.25">
      <c r="B32" s="21"/>
      <c r="C32" s="6"/>
      <c r="D32" s="7"/>
      <c r="E32" s="7"/>
      <c r="F32" s="8"/>
      <c r="I32" s="21"/>
      <c r="J32" s="6"/>
      <c r="K32" s="7"/>
      <c r="L32" s="7"/>
      <c r="M32" s="8"/>
      <c r="O32" s="27"/>
    </row>
    <row r="33" spans="2:15" ht="15.75" thickBot="1" x14ac:dyDescent="0.3">
      <c r="B33" s="22"/>
      <c r="C33" s="11" t="s">
        <v>6</v>
      </c>
      <c r="D33" s="12"/>
      <c r="E33" s="12">
        <f t="shared" ref="E33:F33" si="8">+E31+E29</f>
        <v>955113.24281391827</v>
      </c>
      <c r="F33" s="13"/>
      <c r="I33" s="22"/>
      <c r="J33" s="11" t="s">
        <v>6</v>
      </c>
      <c r="K33" s="12"/>
      <c r="L33" s="12">
        <f t="shared" ref="L33" si="9">+L31+L29</f>
        <v>1267245.7692307692</v>
      </c>
      <c r="M33" s="13"/>
      <c r="O33" s="27"/>
    </row>
  </sheetData>
  <mergeCells count="8">
    <mergeCell ref="B26:B33"/>
    <mergeCell ref="I26:I33"/>
    <mergeCell ref="B5:B12"/>
    <mergeCell ref="B14:B24"/>
    <mergeCell ref="B3:F3"/>
    <mergeCell ref="I3:M3"/>
    <mergeCell ref="I5:I12"/>
    <mergeCell ref="I14:I24"/>
  </mergeCells>
  <pageMargins left="0.7" right="0.7" top="0.75" bottom="0.75" header="0.3" footer="0.3"/>
  <ignoredErrors>
    <ignoredError sqref="D8:N14 D18:N19 D17:I17 K17:N17 D25:N25 D24:I24 K24:N24 D21:N21 D20:I20 K20:N20 D16:I16 D15:I15 K15:N15 K16:N16 D23:N23 D22:I22 K22:N22 D5:N5 D6:N6 D7:N7 D34:N34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JEN0EyMEFCLUU5RDgtNEU3My1BNkU4LTg1MTlEREMzMTFCNX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xLzI3LzIwMjYgNzoxMTo0MSBQTTwvRGF0ZVRpbWU+PExhYmVsU3RyaW5nPkFFUCBJbnRlcm5hb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FADfYGkeyeT++X97pncKW/32DgrwrVtkX4URSeymxpI=</DigestValue>
      </Reference>
      <Reference URI="#CLASSIFICATIONHISTORY">
        <DigestMethod Algorithm="http://www.w3.org/2001/04/xmlenc#sha256"/>
        <DigestValue>e9zA2Li7DaFEAgreN63kHh3OuUERJ1DdhdL4rrPjyhc=</DigestValue>
      </Reference>
    </SignedInfo>
    <SignatureValue>WLj4KnOZjybBjbUr4+kP4aZKHf1nxGKvRNUt+0ZiEBiJS8EWZTl2bf5TGPGzeomgKsN9Kngs8CkYX07W/J84ow==</SignatureValue>
    <Object Id="CLASSIFICATIONHISTORY">
      <ArrayOfString xmlns:xsd="http://www.w3.org/2001/XMLSchema" xmlns:xsi="http://www.w3.org/2001/XMLSchema-instance" xmlns="">
        <string>4xFA9NMDRFNmRl1Tqiv/Anabb4yoWHHg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BD7A20AB-E9D8-4E73-A6E8-8519DDC311B5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A9EEECC0-3D26-4D67-BD1B-997D3B656504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8D4CD7C2-FFAD-4FCE-B97C-F6DE7670072D}"/>
</file>

<file path=customXml/itemProps4.xml><?xml version="1.0" encoding="utf-8"?>
<ds:datastoreItem xmlns:ds="http://schemas.openxmlformats.org/officeDocument/2006/customXml" ds:itemID="{F444FF61-BC34-4535-9D49-FD85396F189E}"/>
</file>

<file path=customXml/itemProps5.xml><?xml version="1.0" encoding="utf-8"?>
<ds:datastoreItem xmlns:ds="http://schemas.openxmlformats.org/officeDocument/2006/customXml" ds:itemID="{0BA02837-AFD6-4B31-8F99-963D0B712F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Lerah M Kahn</dc:creator>
  <cp:lastModifiedBy>Lerah M Kahn</cp:lastModifiedBy>
  <dcterms:created xsi:type="dcterms:W3CDTF">2026-01-27T18:58:19Z</dcterms:created>
  <dcterms:modified xsi:type="dcterms:W3CDTF">2026-02-03T20:58:05Z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10b2c37d-3824-424f-82ba-56c2a1198017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{BD7A20AB-E9D8-4E73-A6E8-8519DDC311B5}</vt:lpwstr>
  </property>
  <property fmtid="{D5CDD505-2E9C-101B-9397-08002B2CF9AE}" pid="13" name="ContentTypeId">
    <vt:lpwstr>0x0101004DF805D1E1DA4A49A223477D3B105720</vt:lpwstr>
  </property>
</Properties>
</file>