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luegrass Water 2025 Rate Case\4th PSC DRs\Proposed Exhibits\"/>
    </mc:Choice>
  </mc:AlternateContent>
  <xr:revisionPtr revIDLastSave="0" documentId="13_ncr:1_{89BF97D6-1315-4033-BBE4-93B7FE8039B2}" xr6:coauthVersionLast="47" xr6:coauthVersionMax="47" xr10:uidLastSave="{00000000-0000-0000-0000-000000000000}"/>
  <bookViews>
    <workbookView xWindow="-120" yWindow="-120" windowWidth="29040" windowHeight="15720" activeTab="5" xr2:uid="{4B464D92-9C1C-454A-9A23-98904773C700}"/>
  </bookViews>
  <sheets>
    <sheet name="Q1 2025" sheetId="4" r:id="rId1"/>
    <sheet name="Q2 2025" sheetId="7" r:id="rId2"/>
    <sheet name="Q3 2025" sheetId="8" r:id="rId3"/>
    <sheet name="Q4 2025" sheetId="9" r:id="rId4"/>
    <sheet name="Q1 2026" sheetId="1" r:id="rId5"/>
    <sheet name="Q2 2026" sheetId="2" r:id="rId6"/>
  </sheets>
  <externalReferences>
    <externalReference r:id="rId7"/>
    <externalReference r:id="rId8"/>
    <externalReference r:id="rId9"/>
  </externalReferenc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2" i="9" l="1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K24" i="9"/>
  <c r="L22" i="9" s="1"/>
  <c r="L18" i="9" l="1"/>
  <c r="L12" i="9"/>
  <c r="L24" i="9"/>
  <c r="L14" i="9"/>
  <c r="L17" i="9"/>
  <c r="L19" i="9"/>
  <c r="L20" i="9"/>
  <c r="L10" i="9"/>
  <c r="L23" i="9"/>
  <c r="L11" i="9"/>
  <c r="E24" i="9"/>
  <c r="F8" i="9" s="1"/>
  <c r="L13" i="9"/>
  <c r="L21" i="9"/>
  <c r="L8" i="9"/>
  <c r="L15" i="9"/>
  <c r="L9" i="9"/>
  <c r="E43" i="9"/>
  <c r="F43" i="9" s="1"/>
  <c r="L16" i="9"/>
  <c r="F42" i="9" l="1"/>
  <c r="F36" i="9"/>
  <c r="F34" i="9"/>
  <c r="F33" i="9"/>
  <c r="F31" i="9"/>
  <c r="F41" i="9"/>
  <c r="F37" i="9"/>
  <c r="F35" i="9"/>
  <c r="F29" i="9"/>
  <c r="F32" i="9"/>
  <c r="F16" i="9"/>
  <c r="L35" i="9" s="1"/>
  <c r="F13" i="9"/>
  <c r="L32" i="9" s="1"/>
  <c r="F19" i="9"/>
  <c r="F14" i="9"/>
  <c r="L33" i="9" s="1"/>
  <c r="F12" i="9"/>
  <c r="L31" i="9" s="1"/>
  <c r="F21" i="9"/>
  <c r="F15" i="9"/>
  <c r="L34" i="9" s="1"/>
  <c r="F11" i="9"/>
  <c r="L30" i="9" s="1"/>
  <c r="F20" i="9"/>
  <c r="F22" i="9"/>
  <c r="F9" i="9"/>
  <c r="F30" i="9"/>
  <c r="F40" i="9"/>
  <c r="F28" i="9"/>
  <c r="F39" i="9"/>
  <c r="F27" i="9"/>
  <c r="L27" i="9"/>
  <c r="F10" i="9"/>
  <c r="F24" i="9"/>
  <c r="L43" i="9" s="1"/>
  <c r="F18" i="9"/>
  <c r="L37" i="9" s="1"/>
  <c r="F17" i="9"/>
  <c r="L36" i="9" s="1"/>
  <c r="F38" i="9"/>
  <c r="F23" i="9"/>
  <c r="L42" i="9" s="1"/>
  <c r="L38" i="9" l="1"/>
  <c r="L29" i="9"/>
  <c r="L41" i="9"/>
  <c r="L40" i="9"/>
  <c r="L28" i="9"/>
  <c r="L39" i="9"/>
  <c r="E42" i="8" l="1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K24" i="8"/>
  <c r="L22" i="8" s="1"/>
  <c r="E43" i="8" l="1"/>
  <c r="F43" i="8" s="1"/>
  <c r="L17" i="8"/>
  <c r="L11" i="8"/>
  <c r="L10" i="8"/>
  <c r="L23" i="8"/>
  <c r="L18" i="8"/>
  <c r="L19" i="8"/>
  <c r="E24" i="8"/>
  <c r="F19" i="8" s="1"/>
  <c r="L15" i="8"/>
  <c r="L8" i="8"/>
  <c r="F29" i="8"/>
  <c r="F16" i="8"/>
  <c r="F34" i="8"/>
  <c r="F38" i="8"/>
  <c r="F12" i="8"/>
  <c r="F28" i="8"/>
  <c r="F31" i="8"/>
  <c r="F33" i="8"/>
  <c r="F18" i="8"/>
  <c r="L37" i="8" s="1"/>
  <c r="F36" i="8"/>
  <c r="F39" i="8"/>
  <c r="F30" i="8"/>
  <c r="F32" i="8"/>
  <c r="F35" i="8"/>
  <c r="F37" i="8"/>
  <c r="F8" i="8"/>
  <c r="F42" i="8"/>
  <c r="L12" i="8"/>
  <c r="L24" i="8"/>
  <c r="L13" i="8"/>
  <c r="F27" i="8"/>
  <c r="L20" i="8"/>
  <c r="L14" i="8"/>
  <c r="L21" i="8"/>
  <c r="L9" i="8"/>
  <c r="L16" i="8"/>
  <c r="F41" i="8" l="1"/>
  <c r="F40" i="8"/>
  <c r="F20" i="8"/>
  <c r="L39" i="8" s="1"/>
  <c r="F13" i="8"/>
  <c r="L32" i="8" s="1"/>
  <c r="L38" i="8"/>
  <c r="F17" i="8"/>
  <c r="L36" i="8" s="1"/>
  <c r="F24" i="8"/>
  <c r="L43" i="8" s="1"/>
  <c r="F14" i="8"/>
  <c r="F21" i="8"/>
  <c r="F15" i="8"/>
  <c r="L33" i="8"/>
  <c r="L40" i="8"/>
  <c r="L34" i="8"/>
  <c r="F11" i="8"/>
  <c r="L30" i="8" s="1"/>
  <c r="F22" i="8"/>
  <c r="F9" i="8"/>
  <c r="L28" i="8" s="1"/>
  <c r="F23" i="8"/>
  <c r="L42" i="8" s="1"/>
  <c r="F10" i="8"/>
  <c r="L29" i="8" s="1"/>
  <c r="L41" i="8"/>
  <c r="L27" i="8"/>
  <c r="L31" i="8"/>
  <c r="L35" i="8"/>
  <c r="E43" i="7" l="1"/>
  <c r="E41" i="7"/>
  <c r="K24" i="7"/>
  <c r="L18" i="7" s="1"/>
  <c r="E24" i="7"/>
  <c r="F23" i="7" s="1"/>
  <c r="L15" i="7"/>
  <c r="F9" i="7"/>
  <c r="F8" i="7"/>
  <c r="F19" i="7" l="1"/>
  <c r="F10" i="7"/>
  <c r="F11" i="7"/>
  <c r="F12" i="7"/>
  <c r="F15" i="7"/>
  <c r="F16" i="7"/>
  <c r="F17" i="7"/>
  <c r="F18" i="7"/>
  <c r="F20" i="7"/>
  <c r="F24" i="7"/>
  <c r="F21" i="7"/>
  <c r="F32" i="7"/>
  <c r="F31" i="7"/>
  <c r="F35" i="7"/>
  <c r="F34" i="7"/>
  <c r="L34" i="7" s="1"/>
  <c r="F27" i="7"/>
  <c r="F43" i="7"/>
  <c r="F38" i="7"/>
  <c r="F37" i="7"/>
  <c r="L37" i="7" s="1"/>
  <c r="F30" i="7"/>
  <c r="F42" i="7"/>
  <c r="F33" i="7"/>
  <c r="F36" i="7"/>
  <c r="F29" i="7"/>
  <c r="F28" i="7"/>
  <c r="F40" i="7"/>
  <c r="F39" i="7"/>
  <c r="L16" i="7"/>
  <c r="L8" i="7"/>
  <c r="L19" i="7"/>
  <c r="L24" i="7"/>
  <c r="L11" i="7"/>
  <c r="L21" i="7"/>
  <c r="F41" i="7"/>
  <c r="L10" i="7"/>
  <c r="L12" i="7"/>
  <c r="L31" i="7" s="1"/>
  <c r="L9" i="7"/>
  <c r="L20" i="7"/>
  <c r="L39" i="7" s="1"/>
  <c r="F13" i="7"/>
  <c r="F22" i="7"/>
  <c r="L22" i="7"/>
  <c r="F14" i="7"/>
  <c r="L17" i="7"/>
  <c r="L13" i="7"/>
  <c r="L14" i="7"/>
  <c r="L23" i="7"/>
  <c r="L36" i="7" l="1"/>
  <c r="L42" i="7"/>
  <c r="L32" i="7"/>
  <c r="L40" i="7"/>
  <c r="L29" i="7"/>
  <c r="L43" i="7"/>
  <c r="L28" i="7"/>
  <c r="L38" i="7"/>
  <c r="L30" i="7"/>
  <c r="L35" i="7"/>
  <c r="L33" i="7"/>
  <c r="L27" i="7"/>
  <c r="L41" i="7"/>
  <c r="E43" i="4" l="1"/>
  <c r="F38" i="4" s="1"/>
  <c r="F35" i="4"/>
  <c r="F31" i="4"/>
  <c r="F28" i="4"/>
  <c r="F27" i="4"/>
  <c r="K24" i="4"/>
  <c r="L23" i="4" s="1"/>
  <c r="E24" i="4"/>
  <c r="F23" i="4" s="1"/>
  <c r="L15" i="4"/>
  <c r="F15" i="4"/>
  <c r="F39" i="4" l="1"/>
  <c r="F32" i="4"/>
  <c r="F33" i="4"/>
  <c r="F34" i="4"/>
  <c r="L34" i="4" s="1"/>
  <c r="F40" i="4"/>
  <c r="F17" i="4"/>
  <c r="F16" i="4"/>
  <c r="F18" i="4"/>
  <c r="F24" i="4"/>
  <c r="F8" i="4"/>
  <c r="L24" i="4"/>
  <c r="L8" i="4"/>
  <c r="L27" i="4" s="1"/>
  <c r="L18" i="4"/>
  <c r="F9" i="4"/>
  <c r="F19" i="4"/>
  <c r="L9" i="4"/>
  <c r="L19" i="4"/>
  <c r="F10" i="4"/>
  <c r="F20" i="4"/>
  <c r="F41" i="4"/>
  <c r="L10" i="4"/>
  <c r="L20" i="4"/>
  <c r="F29" i="4"/>
  <c r="L16" i="4"/>
  <c r="F11" i="4"/>
  <c r="F21" i="4"/>
  <c r="F36" i="4"/>
  <c r="L11" i="4"/>
  <c r="L21" i="4"/>
  <c r="F42" i="4"/>
  <c r="L42" i="4" s="1"/>
  <c r="F12" i="4"/>
  <c r="F30" i="4"/>
  <c r="L12" i="4"/>
  <c r="F37" i="4"/>
  <c r="L17" i="4"/>
  <c r="F13" i="4"/>
  <c r="F22" i="4"/>
  <c r="L13" i="4"/>
  <c r="L22" i="4"/>
  <c r="F43" i="4"/>
  <c r="F14" i="4"/>
  <c r="L14" i="4"/>
  <c r="L35" i="4" l="1"/>
  <c r="L33" i="4"/>
  <c r="L36" i="4"/>
  <c r="L37" i="4"/>
  <c r="L31" i="4"/>
  <c r="L43" i="4"/>
  <c r="L41" i="4"/>
  <c r="L29" i="4"/>
  <c r="L28" i="4"/>
  <c r="L32" i="4"/>
  <c r="L39" i="4"/>
  <c r="L38" i="4"/>
  <c r="L40" i="4"/>
  <c r="L30" i="4"/>
  <c r="E42" i="2" l="1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K24" i="2"/>
  <c r="L22" i="2" s="1"/>
  <c r="E24" i="2"/>
  <c r="F18" i="2" s="1"/>
  <c r="F10" i="2" l="1"/>
  <c r="F8" i="2"/>
  <c r="L8" i="2"/>
  <c r="L11" i="2"/>
  <c r="L12" i="2"/>
  <c r="L13" i="2"/>
  <c r="L14" i="2"/>
  <c r="E43" i="2"/>
  <c r="F27" i="2" s="1"/>
  <c r="L27" i="2" s="1"/>
  <c r="L15" i="2"/>
  <c r="L24" i="2"/>
  <c r="L17" i="2"/>
  <c r="L10" i="2"/>
  <c r="L18" i="2"/>
  <c r="L19" i="2"/>
  <c r="L9" i="2"/>
  <c r="L20" i="2"/>
  <c r="L23" i="2"/>
  <c r="F16" i="2"/>
  <c r="F43" i="2"/>
  <c r="F32" i="2"/>
  <c r="F21" i="2"/>
  <c r="F23" i="2"/>
  <c r="F9" i="2"/>
  <c r="F15" i="2"/>
  <c r="F24" i="2"/>
  <c r="F14" i="2"/>
  <c r="F20" i="2"/>
  <c r="F13" i="2"/>
  <c r="F19" i="2"/>
  <c r="F17" i="2"/>
  <c r="F39" i="2"/>
  <c r="F12" i="2"/>
  <c r="F22" i="2"/>
  <c r="F11" i="2"/>
  <c r="L21" i="2"/>
  <c r="L16" i="2"/>
  <c r="F38" i="2" l="1"/>
  <c r="L43" i="2"/>
  <c r="F29" i="2"/>
  <c r="L29" i="2" s="1"/>
  <c r="F35" i="2"/>
  <c r="F34" i="2"/>
  <c r="F33" i="2"/>
  <c r="L33" i="2" s="1"/>
  <c r="F36" i="2"/>
  <c r="F42" i="2"/>
  <c r="L42" i="2" s="1"/>
  <c r="F31" i="2"/>
  <c r="L31" i="2" s="1"/>
  <c r="L35" i="2"/>
  <c r="L32" i="2"/>
  <c r="F37" i="2"/>
  <c r="L37" i="2" s="1"/>
  <c r="F28" i="2"/>
  <c r="L28" i="2" s="1"/>
  <c r="F30" i="2"/>
  <c r="L30" i="2" s="1"/>
  <c r="F40" i="2"/>
  <c r="L40" i="2" s="1"/>
  <c r="F41" i="2"/>
  <c r="L41" i="2" s="1"/>
  <c r="L36" i="2"/>
  <c r="L38" i="2"/>
  <c r="L39" i="2"/>
  <c r="L34" i="2"/>
  <c r="K24" i="1" l="1"/>
  <c r="L24" i="1" s="1"/>
  <c r="L15" i="1" l="1"/>
  <c r="L8" i="1"/>
  <c r="L11" i="1"/>
  <c r="L13" i="1"/>
  <c r="L16" i="1"/>
  <c r="L17" i="1"/>
  <c r="L9" i="1"/>
  <c r="L14" i="1"/>
  <c r="L18" i="1"/>
  <c r="L19" i="1"/>
  <c r="L20" i="1"/>
  <c r="L21" i="1"/>
  <c r="E24" i="1"/>
  <c r="F23" i="1" s="1"/>
  <c r="L22" i="1"/>
  <c r="L23" i="1"/>
  <c r="F15" i="1"/>
  <c r="F11" i="1"/>
  <c r="L10" i="1"/>
  <c r="E43" i="1"/>
  <c r="F35" i="1" s="1"/>
  <c r="L12" i="1"/>
  <c r="F14" i="1" l="1"/>
  <c r="F16" i="1"/>
  <c r="F13" i="1"/>
  <c r="F8" i="1"/>
  <c r="F20" i="1"/>
  <c r="L39" i="1" s="1"/>
  <c r="F24" i="1"/>
  <c r="F37" i="1"/>
  <c r="F39" i="1"/>
  <c r="F29" i="1"/>
  <c r="F32" i="1"/>
  <c r="L32" i="1" s="1"/>
  <c r="F40" i="1"/>
  <c r="F42" i="1"/>
  <c r="L42" i="1" s="1"/>
  <c r="F9" i="1"/>
  <c r="F22" i="1"/>
  <c r="F19" i="1"/>
  <c r="L38" i="1" s="1"/>
  <c r="L35" i="1"/>
  <c r="F17" i="1"/>
  <c r="F30" i="1"/>
  <c r="L30" i="1" s="1"/>
  <c r="F12" i="1"/>
  <c r="F33" i="1"/>
  <c r="L33" i="1" s="1"/>
  <c r="F21" i="1"/>
  <c r="F18" i="1"/>
  <c r="F28" i="1"/>
  <c r="F10" i="1"/>
  <c r="F31" i="1"/>
  <c r="F43" i="1"/>
  <c r="L43" i="1" s="1"/>
  <c r="F38" i="1"/>
  <c r="F36" i="1"/>
  <c r="F34" i="1"/>
  <c r="L34" i="1" s="1"/>
  <c r="F41" i="1"/>
  <c r="F27" i="1"/>
  <c r="L27" i="1" s="1"/>
  <c r="L41" i="1" l="1"/>
  <c r="L29" i="1"/>
  <c r="L28" i="1"/>
  <c r="L37" i="1"/>
  <c r="L40" i="1"/>
  <c r="L36" i="1"/>
  <c r="L31" i="1"/>
</calcChain>
</file>

<file path=xl/sharedStrings.xml><?xml version="1.0" encoding="utf-8"?>
<sst xmlns="http://schemas.openxmlformats.org/spreadsheetml/2006/main" count="474" uniqueCount="37">
  <si>
    <t>CSWR, LLC</t>
  </si>
  <si>
    <t>Overhead Allocation</t>
  </si>
  <si>
    <t>Q1 - 2025</t>
  </si>
  <si>
    <t>Utility Plant in Service</t>
  </si>
  <si>
    <t>Amount</t>
  </si>
  <si>
    <t>Percent</t>
  </si>
  <si>
    <t>Customer Connections Owned</t>
  </si>
  <si>
    <t>Confluence Rivers</t>
  </si>
  <si>
    <t>Hayden's Place</t>
  </si>
  <si>
    <t>St. Joseph's Glen</t>
  </si>
  <si>
    <t>Sebastian Lake</t>
  </si>
  <si>
    <t>Eagle Ridge</t>
  </si>
  <si>
    <t>Oak Hill</t>
  </si>
  <si>
    <t>CSWR-Texas</t>
  </si>
  <si>
    <t>Limestone</t>
  </si>
  <si>
    <t>Great River</t>
  </si>
  <si>
    <t>Flushing Meadows</t>
  </si>
  <si>
    <t>Cactus Water</t>
  </si>
  <si>
    <t>RedBird</t>
  </si>
  <si>
    <t>CSWR-Florida</t>
  </si>
  <si>
    <t>CSWR-SC</t>
  </si>
  <si>
    <t>Magnolia</t>
  </si>
  <si>
    <t>Bluegrass</t>
  </si>
  <si>
    <t>Direct Labor</t>
  </si>
  <si>
    <t>Overhead Allocation for Q1 2025</t>
  </si>
  <si>
    <t>Total Overhead Allocation</t>
  </si>
  <si>
    <t>Q2 - 2025</t>
  </si>
  <si>
    <t>Overhead Allocation for Q2 2025</t>
  </si>
  <si>
    <t>Q3 - 2025</t>
  </si>
  <si>
    <t>Overhead Allocation for Q3 2025</t>
  </si>
  <si>
    <t>Q4 - 2025</t>
  </si>
  <si>
    <t>Overhead Allocation for Q4 2025</t>
  </si>
  <si>
    <t>Q1 - 2026</t>
  </si>
  <si>
    <t>Overhead Allocation for Q1 2026</t>
  </si>
  <si>
    <t>Q2 - 2026</t>
  </si>
  <si>
    <t>Overhead Allocation for Q2 2026</t>
  </si>
  <si>
    <t>Bluegrass Water - Case No 2025-00354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</si>
</sst>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alibri  "/>
    </font>
    <font>
      <sz val="8"/>
      <color theme="1"/>
      <name val="Calibri  "/>
    </font>
    <font>
      <sz val="9"/>
      <color theme="1"/>
      <name val="Calibri  "/>
    </font>
    <font>
      <b/>
      <sz val="8"/>
      <color theme="1"/>
      <name val="Calibri  "/>
    </font>
    <font>
      <sz val="8"/>
      <color rgb="FF0070C0"/>
      <name val="Calibri  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/>
    <xf numFmtId="164" fontId="3" fillId="0" borderId="0" xfId="2" applyNumberFormat="1" applyFont="1" applyFill="1"/>
    <xf numFmtId="0" fontId="2" fillId="0" borderId="0" xfId="1" applyFont="1"/>
    <xf numFmtId="0" fontId="3" fillId="0" borderId="0" xfId="1" applyFont="1"/>
    <xf numFmtId="0" fontId="5" fillId="0" borderId="1" xfId="1" applyFont="1" applyBorder="1"/>
    <xf numFmtId="0" fontId="3" fillId="0" borderId="1" xfId="1" applyFont="1" applyBorder="1"/>
    <xf numFmtId="0" fontId="5" fillId="0" borderId="1" xfId="1" applyFont="1" applyBorder="1" applyAlignment="1">
      <alignment horizontal="center"/>
    </xf>
    <xf numFmtId="0" fontId="3" fillId="0" borderId="0" xfId="1" applyFont="1" applyAlignment="1">
      <alignment horizontal="left" indent="2"/>
    </xf>
    <xf numFmtId="10" fontId="3" fillId="0" borderId="0" xfId="3" applyNumberFormat="1" applyFont="1" applyFill="1" applyAlignment="1">
      <alignment horizontal="right" indent="2"/>
    </xf>
    <xf numFmtId="0" fontId="3" fillId="0" borderId="2" xfId="1" applyFont="1" applyBorder="1"/>
    <xf numFmtId="164" fontId="3" fillId="0" borderId="2" xfId="1" applyNumberFormat="1" applyFont="1" applyBorder="1"/>
    <xf numFmtId="10" fontId="3" fillId="0" borderId="2" xfId="3" applyNumberFormat="1" applyFont="1" applyFill="1" applyBorder="1" applyAlignment="1">
      <alignment horizontal="right" indent="2"/>
    </xf>
    <xf numFmtId="164" fontId="6" fillId="0" borderId="1" xfId="2" applyNumberFormat="1" applyFont="1" applyFill="1" applyBorder="1"/>
    <xf numFmtId="0" fontId="5" fillId="0" borderId="2" xfId="1" applyFont="1" applyBorder="1"/>
    <xf numFmtId="164" fontId="6" fillId="0" borderId="2" xfId="1" applyNumberFormat="1" applyFont="1" applyBorder="1"/>
    <xf numFmtId="43" fontId="3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</cellXfs>
  <cellStyles count="4">
    <cellStyle name="Comma 2" xfId="2" xr:uid="{18C76E14-3A02-4514-A254-51D7AC03BC26}"/>
    <cellStyle name="Normal" xfId="0" builtinId="0"/>
    <cellStyle name="Normal 3" xfId="1" xr:uid="{0CD33CC5-01FA-44F4-BFCE-C7403082B031}"/>
    <cellStyle name="Percent 2" xfId="3" xr:uid="{8023F0F9-82A5-4662-8ECD-7CA7CD09F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Accounting/Accounting/Financial%20Close/02%20-%20First%20Round%20-%20CSWR/FR%20CSWR%202025/25-07/25.07%20Overhead%20Allocation.xlsx" TargetMode="External"/><Relationship Id="rId1" Type="http://schemas.openxmlformats.org/officeDocument/2006/relationships/externalLinkPath" Target="https://cswrgroup.sharepoint.com/Accounting/Accounting/Financial%20Close/02%20-%20First%20Round%20-%20CSWR/FR%20CSWR%202025/25-07/25.07%20Overhead%20Allo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Accounting/Accounting/Financial%20Close/02%20-%20First%20Round%20-%20CSWR/FR%20CSWR%202025/25-10/25.10%20Overhead%20Allocation.xlsx" TargetMode="External"/><Relationship Id="rId1" Type="http://schemas.openxmlformats.org/officeDocument/2006/relationships/externalLinkPath" Target="https://cswrgroup.sharepoint.com/Accounting/Accounting/Financial%20Close/02%20-%20First%20Round%20-%20CSWR/FR%20CSWR%202025/25-10/25.10%20Overhead%20Alloc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Accounting/Accounting/Financial%20Close/02%20-%20First%20Round%20-%20CSWR/FR%20CSWR%202026/04.26/26.04%20Overhead%20Allocation.xlsx" TargetMode="External"/><Relationship Id="rId1" Type="http://schemas.openxmlformats.org/officeDocument/2006/relationships/externalLinkPath" Target="https://cswrgroup.sharepoint.com/Accounting/Accounting/Financial%20Close/02%20-%20First%20Round%20-%20CSWR/FR%20CSWR%202026/04.26/26.04%20Overhead%20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HA"/>
      <sheetName val="JE"/>
      <sheetName val="July 25 SGA"/>
      <sheetName val="Q2-25 IS"/>
      <sheetName val="Q2-25 BS"/>
      <sheetName val="Summary"/>
    </sheetNames>
    <sheetDataSet>
      <sheetData sheetId="0" refreshError="1"/>
      <sheetData sheetId="1" refreshError="1"/>
      <sheetData sheetId="2"/>
      <sheetData sheetId="3">
        <row r="7">
          <cell r="A7" t="str">
            <v>Financial Row</v>
          </cell>
          <cell r="B7" t="str">
            <v>Bluegrass</v>
          </cell>
          <cell r="C7" t="str">
            <v>CSWR, LLC</v>
          </cell>
          <cell r="D7" t="str">
            <v>CSWR-California</v>
          </cell>
          <cell r="E7" t="str">
            <v>CSWR-Florida</v>
          </cell>
          <cell r="F7" t="str">
            <v>CSWR-SC</v>
          </cell>
          <cell r="G7" t="str">
            <v>CSWR-Texas</v>
          </cell>
          <cell r="H7" t="str">
            <v>Cactus Water</v>
          </cell>
          <cell r="I7" t="str">
            <v>Confluence Rivers</v>
          </cell>
          <cell r="J7" t="str">
            <v>Eagle Ridge</v>
          </cell>
          <cell r="K7" t="str">
            <v>Flushing Meadows</v>
          </cell>
          <cell r="L7" t="str">
            <v>Great River</v>
          </cell>
          <cell r="M7" t="str">
            <v>Hayden's Place</v>
          </cell>
          <cell r="N7" t="str">
            <v>Limestone</v>
          </cell>
          <cell r="O7" t="str">
            <v>Magnolia</v>
          </cell>
          <cell r="P7" t="str">
            <v>Magnolia Water Services Group</v>
          </cell>
          <cell r="Q7" t="str">
            <v>Oak Hill</v>
          </cell>
          <cell r="R7" t="str">
            <v>RedBird</v>
          </cell>
          <cell r="S7" t="str">
            <v>Sebastian Lake</v>
          </cell>
          <cell r="T7" t="str">
            <v>St. Joseph's Glen</v>
          </cell>
          <cell r="U7" t="str">
            <v>Total</v>
          </cell>
        </row>
        <row r="193">
          <cell r="B193">
            <v>1310000</v>
          </cell>
          <cell r="C193">
            <v>0</v>
          </cell>
          <cell r="D193">
            <v>0</v>
          </cell>
          <cell r="E193">
            <v>2967000</v>
          </cell>
          <cell r="F193">
            <v>546000</v>
          </cell>
          <cell r="G193">
            <v>2830000</v>
          </cell>
          <cell r="H193">
            <v>1608000</v>
          </cell>
          <cell r="I193">
            <v>2784000</v>
          </cell>
          <cell r="J193">
            <v>183000</v>
          </cell>
          <cell r="K193">
            <v>64000</v>
          </cell>
          <cell r="L193">
            <v>3573000</v>
          </cell>
          <cell r="M193">
            <v>22000</v>
          </cell>
          <cell r="N193">
            <v>652000</v>
          </cell>
          <cell r="O193">
            <v>14835000</v>
          </cell>
          <cell r="P193">
            <v>0</v>
          </cell>
          <cell r="Q193">
            <v>45000</v>
          </cell>
          <cell r="R193">
            <v>835000</v>
          </cell>
          <cell r="S193">
            <v>45000</v>
          </cell>
          <cell r="T193">
            <v>100000</v>
          </cell>
          <cell r="U193">
            <v>32399000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HA"/>
      <sheetName val="JE"/>
      <sheetName val="Oct 25 SGA"/>
      <sheetName val="Q3-25 IS"/>
      <sheetName val="Q3-25 BS"/>
      <sheetName val="Summary"/>
    </sheetNames>
    <sheetDataSet>
      <sheetData sheetId="0" refreshError="1"/>
      <sheetData sheetId="1" refreshError="1"/>
      <sheetData sheetId="2">
        <row r="20">
          <cell r="N20">
            <v>890144.88073017192</v>
          </cell>
        </row>
      </sheetData>
      <sheetData sheetId="3">
        <row r="7">
          <cell r="A7" t="str">
            <v>Financial Row</v>
          </cell>
          <cell r="B7" t="str">
            <v>Bluegrass</v>
          </cell>
          <cell r="C7" t="str">
            <v>CSWR, LLC</v>
          </cell>
          <cell r="D7" t="str">
            <v>CSWR-California</v>
          </cell>
          <cell r="E7" t="str">
            <v>CSWR-Florida</v>
          </cell>
          <cell r="F7" t="str">
            <v>CSWR-SC</v>
          </cell>
          <cell r="G7" t="str">
            <v>CSWR-Texas</v>
          </cell>
          <cell r="H7" t="str">
            <v>Cactus Water</v>
          </cell>
          <cell r="I7" t="str">
            <v>Confluence Rivers</v>
          </cell>
          <cell r="J7" t="str">
            <v>Eagle Ridge</v>
          </cell>
          <cell r="K7" t="str">
            <v>Flushing Meadows</v>
          </cell>
          <cell r="L7" t="str">
            <v>Great River</v>
          </cell>
          <cell r="M7" t="str">
            <v>Hayden's Place</v>
          </cell>
          <cell r="N7" t="str">
            <v>Limestone</v>
          </cell>
          <cell r="O7" t="str">
            <v>Magnolia</v>
          </cell>
          <cell r="P7" t="str">
            <v>Magnolia Water Services Group</v>
          </cell>
          <cell r="Q7" t="str">
            <v>Oak Hill</v>
          </cell>
          <cell r="R7" t="str">
            <v>RedBird</v>
          </cell>
          <cell r="S7" t="str">
            <v>Sebastian Lake</v>
          </cell>
          <cell r="T7" t="str">
            <v>St. Joseph's Glen</v>
          </cell>
          <cell r="U7" t="str">
            <v>Total</v>
          </cell>
        </row>
        <row r="197">
          <cell r="B197">
            <v>1323000</v>
          </cell>
          <cell r="C197">
            <v>0</v>
          </cell>
          <cell r="D197">
            <v>0</v>
          </cell>
          <cell r="E197">
            <v>2971000</v>
          </cell>
          <cell r="F197">
            <v>548000</v>
          </cell>
          <cell r="G197">
            <v>2737000</v>
          </cell>
          <cell r="H197">
            <v>1657000</v>
          </cell>
          <cell r="I197">
            <v>2956000</v>
          </cell>
          <cell r="J197">
            <v>183000</v>
          </cell>
          <cell r="K197">
            <v>64000</v>
          </cell>
          <cell r="L197">
            <v>3786000</v>
          </cell>
          <cell r="M197">
            <v>22000</v>
          </cell>
          <cell r="N197">
            <v>652000</v>
          </cell>
          <cell r="O197">
            <v>17603000</v>
          </cell>
          <cell r="P197">
            <v>0</v>
          </cell>
          <cell r="Q197">
            <v>45000</v>
          </cell>
          <cell r="R197">
            <v>835000</v>
          </cell>
          <cell r="S197">
            <v>45000</v>
          </cell>
          <cell r="T197">
            <v>100000</v>
          </cell>
          <cell r="U197">
            <v>35526000</v>
          </cell>
        </row>
      </sheetData>
      <sheetData sheetId="4">
        <row r="7">
          <cell r="A7" t="str">
            <v>Financial Row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HA"/>
      <sheetName val="JE"/>
      <sheetName val="Apr 26 SGA"/>
      <sheetName val="Q1-26 IS"/>
      <sheetName val="Q1-26 BS"/>
      <sheetName val="Summary"/>
    </sheetNames>
    <sheetDataSet>
      <sheetData sheetId="0" refreshError="1"/>
      <sheetData sheetId="1" refreshError="1"/>
      <sheetData sheetId="2">
        <row r="20">
          <cell r="N20">
            <v>1287817.6766432496</v>
          </cell>
        </row>
      </sheetData>
      <sheetData sheetId="3">
        <row r="7">
          <cell r="A7" t="str">
            <v>Financial Row</v>
          </cell>
          <cell r="B7" t="str">
            <v>Bluegrass</v>
          </cell>
          <cell r="C7" t="str">
            <v>CSWR, LLC</v>
          </cell>
          <cell r="D7" t="str">
            <v>CSWR-Florida</v>
          </cell>
          <cell r="E7" t="str">
            <v>CSWR-SC</v>
          </cell>
          <cell r="F7" t="str">
            <v>CSWR-Texas</v>
          </cell>
          <cell r="G7" t="str">
            <v>Cactus Water</v>
          </cell>
          <cell r="H7" t="str">
            <v>Confluence Rivers</v>
          </cell>
          <cell r="I7" t="str">
            <v>Eagle Ridge</v>
          </cell>
          <cell r="J7" t="str">
            <v>Flushing Meadows</v>
          </cell>
          <cell r="K7" t="str">
            <v>Great River</v>
          </cell>
          <cell r="L7" t="str">
            <v>Hayden's Place</v>
          </cell>
          <cell r="M7" t="str">
            <v>Limestone</v>
          </cell>
          <cell r="N7" t="str">
            <v>Magnolia</v>
          </cell>
          <cell r="O7" t="str">
            <v>Magnolia Water Services Group</v>
          </cell>
          <cell r="P7" t="str">
            <v>Oak Hill</v>
          </cell>
          <cell r="Q7" t="str">
            <v>RedBird</v>
          </cell>
          <cell r="R7" t="str">
            <v>Sebastian Lake</v>
          </cell>
          <cell r="S7" t="str">
            <v>St. Joseph's Glen</v>
          </cell>
          <cell r="T7" t="str">
            <v>Total</v>
          </cell>
        </row>
        <row r="206">
          <cell r="B206">
            <v>1323000</v>
          </cell>
          <cell r="C206">
            <v>0</v>
          </cell>
          <cell r="D206">
            <v>2694000</v>
          </cell>
          <cell r="E206">
            <v>546000</v>
          </cell>
          <cell r="F206">
            <v>2634000</v>
          </cell>
          <cell r="G206">
            <v>2133000</v>
          </cell>
          <cell r="H206">
            <v>3581000</v>
          </cell>
          <cell r="I206">
            <v>183000</v>
          </cell>
          <cell r="J206">
            <v>64000</v>
          </cell>
          <cell r="K206">
            <v>3991000</v>
          </cell>
          <cell r="L206">
            <v>166000</v>
          </cell>
          <cell r="M206">
            <v>675000</v>
          </cell>
          <cell r="N206">
            <v>20352000</v>
          </cell>
          <cell r="O206">
            <v>0</v>
          </cell>
          <cell r="P206">
            <v>45000</v>
          </cell>
          <cell r="Q206">
            <v>835000</v>
          </cell>
          <cell r="R206">
            <v>45000</v>
          </cell>
          <cell r="S206">
            <v>100000</v>
          </cell>
          <cell r="T206">
            <v>39366000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A23D-8480-4028-BB10-AFC5B69FD22D}">
  <dimension ref="B1:M67"/>
  <sheetViews>
    <sheetView workbookViewId="0">
      <selection activeCell="D2" sqref="D2"/>
    </sheetView>
  </sheetViews>
  <sheetFormatPr defaultColWidth="8.7265625" defaultRowHeight="11.75"/>
  <cols>
    <col min="1" max="1" width="2.1328125" style="1" customWidth="1"/>
    <col min="2" max="2" width="21.40625" style="1" customWidth="1"/>
    <col min="3" max="4" width="8.7265625" style="1"/>
    <col min="5" max="5" width="11.1328125" style="1" bestFit="1" customWidth="1"/>
    <col min="6" max="6" width="20.1328125" style="1" bestFit="1" customWidth="1"/>
    <col min="7" max="7" width="1.40625" style="1" customWidth="1"/>
    <col min="8" max="8" width="13.86328125" style="1" customWidth="1"/>
    <col min="9" max="9" width="9.54296875" style="1" customWidth="1"/>
    <col min="10" max="10" width="8.7265625" style="1"/>
    <col min="11" max="11" width="10.7265625" style="1" bestFit="1" customWidth="1"/>
    <col min="12" max="12" width="14.1328125" style="1" bestFit="1" customWidth="1"/>
    <col min="13" max="13" width="7" style="1" customWidth="1"/>
    <col min="14" max="16384" width="8.7265625" style="1"/>
  </cols>
  <sheetData>
    <row r="1" spans="2:13">
      <c r="B1" s="1" t="s">
        <v>36</v>
      </c>
    </row>
    <row r="2" spans="2:13" ht="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5" t="s">
        <v>3</v>
      </c>
      <c r="C7" s="6"/>
      <c r="D7" s="6"/>
      <c r="E7" s="7" t="s">
        <v>4</v>
      </c>
      <c r="F7" s="7" t="s">
        <v>5</v>
      </c>
      <c r="G7" s="4"/>
      <c r="H7" s="5" t="s">
        <v>6</v>
      </c>
      <c r="I7" s="6"/>
      <c r="J7" s="6"/>
      <c r="K7" s="7" t="s">
        <v>4</v>
      </c>
      <c r="L7" s="7" t="s">
        <v>5</v>
      </c>
      <c r="M7" s="4"/>
    </row>
    <row r="8" spans="2:13" s="4" customFormat="1" ht="10.5">
      <c r="B8" s="8" t="s">
        <v>7</v>
      </c>
      <c r="E8" s="2">
        <v>28394000</v>
      </c>
      <c r="F8" s="9">
        <f t="shared" ref="F8:F24" si="0">E8/E$24</f>
        <v>6.8761094307364073E-2</v>
      </c>
      <c r="H8" s="8" t="s">
        <v>7</v>
      </c>
      <c r="K8" s="2">
        <v>12835</v>
      </c>
      <c r="L8" s="9">
        <f t="shared" ref="L8:L24" si="1">K8/K$24</f>
        <v>7.269442289067235E-2</v>
      </c>
    </row>
    <row r="9" spans="2:13" s="4" customFormat="1" ht="10.5">
      <c r="B9" s="8" t="s">
        <v>8</v>
      </c>
      <c r="E9" s="2">
        <v>385000</v>
      </c>
      <c r="F9" s="9">
        <f t="shared" si="0"/>
        <v>9.3234561204251498E-4</v>
      </c>
      <c r="H9" s="8" t="s">
        <v>8</v>
      </c>
      <c r="K9" s="2">
        <v>121</v>
      </c>
      <c r="L9" s="9">
        <f t="shared" si="1"/>
        <v>6.853155566631363E-4</v>
      </c>
    </row>
    <row r="10" spans="2:13" s="4" customFormat="1" ht="10.5">
      <c r="B10" s="8" t="s">
        <v>9</v>
      </c>
      <c r="E10" s="2">
        <v>2145000</v>
      </c>
      <c r="F10" s="9">
        <f t="shared" si="0"/>
        <v>5.1944969813797265E-3</v>
      </c>
      <c r="H10" s="8" t="s">
        <v>9</v>
      </c>
      <c r="K10" s="2">
        <v>499</v>
      </c>
      <c r="L10" s="9">
        <f t="shared" si="1"/>
        <v>2.8262187006190495E-3</v>
      </c>
    </row>
    <row r="11" spans="2:13" s="4" customFormat="1" ht="10.5">
      <c r="B11" s="8" t="s">
        <v>10</v>
      </c>
      <c r="E11" s="2">
        <v>387000</v>
      </c>
      <c r="F11" s="9">
        <f t="shared" si="0"/>
        <v>9.3718896587130724E-4</v>
      </c>
      <c r="H11" s="8" t="s">
        <v>10</v>
      </c>
      <c r="K11" s="2">
        <v>231</v>
      </c>
      <c r="L11" s="9">
        <f t="shared" si="1"/>
        <v>1.3083296990841692E-3</v>
      </c>
    </row>
    <row r="12" spans="2:13" s="4" customFormat="1" ht="10.5">
      <c r="B12" s="8" t="s">
        <v>11</v>
      </c>
      <c r="E12" s="2">
        <v>3190000</v>
      </c>
      <c r="F12" s="9">
        <f t="shared" si="0"/>
        <v>7.7251493569236952E-3</v>
      </c>
      <c r="H12" s="8" t="s">
        <v>11</v>
      </c>
      <c r="K12" s="2">
        <v>428</v>
      </c>
      <c r="L12" s="9">
        <f t="shared" si="1"/>
        <v>2.424091390510928E-3</v>
      </c>
    </row>
    <row r="13" spans="2:13" s="4" customFormat="1" ht="10.5">
      <c r="B13" s="8" t="s">
        <v>12</v>
      </c>
      <c r="E13" s="2">
        <v>587000</v>
      </c>
      <c r="F13" s="9">
        <f t="shared" si="0"/>
        <v>1.4215243487505358E-3</v>
      </c>
      <c r="H13" s="8" t="s">
        <v>12</v>
      </c>
      <c r="K13" s="2">
        <v>198</v>
      </c>
      <c r="L13" s="9">
        <f t="shared" si="1"/>
        <v>1.1214254563578594E-3</v>
      </c>
    </row>
    <row r="14" spans="2:13" s="4" customFormat="1" ht="10.5">
      <c r="B14" s="8" t="s">
        <v>13</v>
      </c>
      <c r="E14" s="2">
        <v>49781000</v>
      </c>
      <c r="F14" s="9">
        <f t="shared" si="0"/>
        <v>0.12055349847555438</v>
      </c>
      <c r="H14" s="8" t="s">
        <v>13</v>
      </c>
      <c r="K14" s="2">
        <v>15569</v>
      </c>
      <c r="L14" s="9">
        <f t="shared" si="1"/>
        <v>8.8179156212300561E-2</v>
      </c>
    </row>
    <row r="15" spans="2:13" s="4" customFormat="1" ht="10.5">
      <c r="B15" s="8" t="s">
        <v>14</v>
      </c>
      <c r="E15" s="2">
        <v>8857000</v>
      </c>
      <c r="F15" s="9">
        <f t="shared" si="0"/>
        <v>2.1448792430806635E-2</v>
      </c>
      <c r="H15" s="8" t="s">
        <v>14</v>
      </c>
      <c r="K15" s="2">
        <v>2653</v>
      </c>
      <c r="L15" s="9">
        <f t="shared" si="1"/>
        <v>1.5025968362209095E-2</v>
      </c>
    </row>
    <row r="16" spans="2:13" s="4" customFormat="1" ht="10.5">
      <c r="B16" s="8" t="s">
        <v>15</v>
      </c>
      <c r="E16" s="2">
        <v>70990000</v>
      </c>
      <c r="F16" s="9">
        <f t="shared" si="0"/>
        <v>0.17191484415298217</v>
      </c>
      <c r="H16" s="8" t="s">
        <v>15</v>
      </c>
      <c r="K16" s="2">
        <v>29454</v>
      </c>
      <c r="L16" s="9">
        <f t="shared" si="1"/>
        <v>0.16682053228062824</v>
      </c>
    </row>
    <row r="17" spans="2:13" s="4" customFormat="1" ht="10.5">
      <c r="B17" s="8" t="s">
        <v>16</v>
      </c>
      <c r="E17" s="2">
        <v>1983000</v>
      </c>
      <c r="F17" s="9">
        <f t="shared" si="0"/>
        <v>4.8021853212475507E-3</v>
      </c>
      <c r="H17" s="8" t="s">
        <v>16</v>
      </c>
      <c r="K17" s="2">
        <v>294</v>
      </c>
      <c r="L17" s="9">
        <f t="shared" si="1"/>
        <v>1.665146889743488E-3</v>
      </c>
    </row>
    <row r="18" spans="2:13" s="4" customFormat="1" ht="10.5">
      <c r="B18" s="8" t="s">
        <v>17</v>
      </c>
      <c r="E18" s="2">
        <v>11208000</v>
      </c>
      <c r="F18" s="9">
        <f t="shared" si="0"/>
        <v>2.7142154856551966E-2</v>
      </c>
      <c r="H18" s="8" t="s">
        <v>17</v>
      </c>
      <c r="K18" s="2">
        <v>6413</v>
      </c>
      <c r="L18" s="9">
        <f t="shared" si="1"/>
        <v>3.6321724503146219E-2</v>
      </c>
    </row>
    <row r="19" spans="2:13" s="4" customFormat="1" ht="10.5">
      <c r="B19" s="8" t="s">
        <v>18</v>
      </c>
      <c r="E19" s="2">
        <v>1381000</v>
      </c>
      <c r="F19" s="9">
        <f t="shared" si="0"/>
        <v>3.3443358187810733E-3</v>
      </c>
      <c r="H19" s="8" t="s">
        <v>18</v>
      </c>
      <c r="K19" s="2">
        <v>3324</v>
      </c>
      <c r="L19" s="9">
        <f t="shared" si="1"/>
        <v>1.8826354630977395E-2</v>
      </c>
    </row>
    <row r="20" spans="2:13" s="4" customFormat="1" ht="10.5">
      <c r="B20" s="8" t="s">
        <v>19</v>
      </c>
      <c r="E20" s="2">
        <v>18828000</v>
      </c>
      <c r="F20" s="9">
        <f t="shared" si="0"/>
        <v>4.5595332944250576E-2</v>
      </c>
      <c r="H20" s="8" t="s">
        <v>19</v>
      </c>
      <c r="K20" s="2">
        <v>20675</v>
      </c>
      <c r="L20" s="9">
        <f t="shared" si="1"/>
        <v>0.11709833995049869</v>
      </c>
    </row>
    <row r="21" spans="2:13" s="4" customFormat="1" ht="10.5">
      <c r="B21" s="8" t="s">
        <v>20</v>
      </c>
      <c r="E21" s="2">
        <v>2335000</v>
      </c>
      <c r="F21" s="9">
        <f t="shared" si="0"/>
        <v>5.6546155951149937E-3</v>
      </c>
      <c r="H21" s="8" t="s">
        <v>20</v>
      </c>
      <c r="K21" s="2">
        <v>2432</v>
      </c>
      <c r="L21" s="9">
        <f t="shared" si="1"/>
        <v>1.3774276312435928E-2</v>
      </c>
    </row>
    <row r="22" spans="2:13" s="4" customFormat="1" ht="10.5">
      <c r="B22" s="8" t="s">
        <v>21</v>
      </c>
      <c r="E22" s="2">
        <v>206298000</v>
      </c>
      <c r="F22" s="9">
        <f t="shared" si="0"/>
        <v>0.49958710408609547</v>
      </c>
      <c r="H22" s="8" t="s">
        <v>21</v>
      </c>
      <c r="K22" s="2">
        <v>77792</v>
      </c>
      <c r="L22" s="9">
        <f t="shared" si="1"/>
        <v>0.44059560152015453</v>
      </c>
    </row>
    <row r="23" spans="2:13" s="4" customFormat="1" ht="10.5">
      <c r="B23" s="8" t="s">
        <v>22</v>
      </c>
      <c r="E23" s="2">
        <v>6188000</v>
      </c>
      <c r="F23" s="9">
        <f t="shared" si="0"/>
        <v>1.4985336746283332E-2</v>
      </c>
      <c r="H23" s="8" t="s">
        <v>22</v>
      </c>
      <c r="K23" s="2">
        <v>3643</v>
      </c>
      <c r="L23" s="9">
        <f t="shared" si="1"/>
        <v>2.063309564399839E-2</v>
      </c>
    </row>
    <row r="24" spans="2:13" s="4" customFormat="1" ht="10.5">
      <c r="B24" s="10"/>
      <c r="C24" s="10"/>
      <c r="D24" s="10"/>
      <c r="E24" s="11">
        <f>SUM(E8:E23)</f>
        <v>412937000</v>
      </c>
      <c r="F24" s="12">
        <f t="shared" si="0"/>
        <v>1</v>
      </c>
      <c r="H24" s="10"/>
      <c r="I24" s="10"/>
      <c r="J24" s="10"/>
      <c r="K24" s="11">
        <f>SUM(K8:K23)</f>
        <v>176561</v>
      </c>
      <c r="L24" s="12">
        <f t="shared" si="1"/>
        <v>1</v>
      </c>
    </row>
    <row r="25" spans="2:13" s="4" customFormat="1" ht="10.5"/>
    <row r="26" spans="2:13" s="4" customFormat="1" ht="10.5">
      <c r="B26" s="5" t="s">
        <v>23</v>
      </c>
      <c r="C26" s="6"/>
      <c r="D26" s="6"/>
      <c r="E26" s="7" t="s">
        <v>4</v>
      </c>
      <c r="F26" s="7" t="s">
        <v>5</v>
      </c>
      <c r="H26" s="5" t="s">
        <v>24</v>
      </c>
      <c r="I26" s="6"/>
      <c r="J26" s="6"/>
      <c r="K26" s="13"/>
      <c r="L26" s="6"/>
    </row>
    <row r="27" spans="2:13" s="4" customFormat="1" ht="10.5">
      <c r="B27" s="8" t="s">
        <v>7</v>
      </c>
      <c r="E27" s="2">
        <v>2469000</v>
      </c>
      <c r="F27" s="9">
        <f t="shared" ref="F27:F43" si="2">E27/E$43</f>
        <v>8.3533511520113679E-2</v>
      </c>
      <c r="H27" s="8" t="s">
        <v>7</v>
      </c>
      <c r="K27" s="2"/>
      <c r="L27" s="9">
        <f t="shared" ref="L27:L43" si="3">SUM(F8,L8,F27)/3</f>
        <v>7.4996342906050034E-2</v>
      </c>
    </row>
    <row r="28" spans="2:13" s="4" customFormat="1" ht="10.5">
      <c r="B28" s="8" t="s">
        <v>8</v>
      </c>
      <c r="E28" s="2">
        <v>25000</v>
      </c>
      <c r="F28" s="9">
        <f t="shared" si="2"/>
        <v>8.4582332442399428E-4</v>
      </c>
      <c r="H28" s="8" t="s">
        <v>8</v>
      </c>
      <c r="K28" s="2"/>
      <c r="L28" s="9">
        <f t="shared" si="3"/>
        <v>8.2116149770988193E-4</v>
      </c>
    </row>
    <row r="29" spans="2:13">
      <c r="B29" s="8" t="s">
        <v>9</v>
      </c>
      <c r="C29" s="4"/>
      <c r="D29" s="4"/>
      <c r="E29" s="2">
        <v>107000</v>
      </c>
      <c r="F29" s="9">
        <f t="shared" si="2"/>
        <v>3.6201238285346955E-3</v>
      </c>
      <c r="G29" s="4"/>
      <c r="H29" s="8" t="s">
        <v>9</v>
      </c>
      <c r="I29" s="4"/>
      <c r="J29" s="4"/>
      <c r="K29" s="2"/>
      <c r="L29" s="9">
        <f t="shared" si="3"/>
        <v>3.8802798368444903E-3</v>
      </c>
      <c r="M29" s="4"/>
    </row>
    <row r="30" spans="2:13">
      <c r="B30" s="8" t="s">
        <v>10</v>
      </c>
      <c r="C30" s="4"/>
      <c r="D30" s="4"/>
      <c r="E30" s="2">
        <v>40000</v>
      </c>
      <c r="F30" s="9">
        <f t="shared" si="2"/>
        <v>1.3533173190783908E-3</v>
      </c>
      <c r="G30" s="4"/>
      <c r="H30" s="8" t="s">
        <v>10</v>
      </c>
      <c r="I30" s="4"/>
      <c r="J30" s="4"/>
      <c r="K30" s="2"/>
      <c r="L30" s="9">
        <f t="shared" si="3"/>
        <v>1.1996119946779558E-3</v>
      </c>
      <c r="M30" s="4"/>
    </row>
    <row r="31" spans="2:13" s="4" customFormat="1" ht="10.5">
      <c r="B31" s="8" t="s">
        <v>11</v>
      </c>
      <c r="E31" s="2">
        <v>183000</v>
      </c>
      <c r="F31" s="9">
        <f t="shared" si="2"/>
        <v>6.1914267347836383E-3</v>
      </c>
      <c r="H31" s="8" t="s">
        <v>11</v>
      </c>
      <c r="K31" s="2"/>
      <c r="L31" s="9">
        <f t="shared" si="3"/>
        <v>5.4468891607394208E-3</v>
      </c>
    </row>
    <row r="32" spans="2:13" s="4" customFormat="1" ht="10.5">
      <c r="B32" s="8" t="s">
        <v>12</v>
      </c>
      <c r="E32" s="2">
        <v>40000</v>
      </c>
      <c r="F32" s="9">
        <f t="shared" si="2"/>
        <v>1.3533173190783908E-3</v>
      </c>
      <c r="H32" s="8" t="s">
        <v>12</v>
      </c>
      <c r="K32" s="2"/>
      <c r="L32" s="9">
        <f t="shared" si="3"/>
        <v>1.298755708062262E-3</v>
      </c>
    </row>
    <row r="33" spans="2:13" s="4" customFormat="1" ht="10.5">
      <c r="B33" s="8" t="s">
        <v>13</v>
      </c>
      <c r="E33" s="2">
        <v>2970000</v>
      </c>
      <c r="F33" s="9">
        <f t="shared" si="2"/>
        <v>0.10048381094157052</v>
      </c>
      <c r="H33" s="8" t="s">
        <v>13</v>
      </c>
      <c r="K33" s="2"/>
      <c r="L33" s="9">
        <f t="shared" si="3"/>
        <v>0.1030721552098085</v>
      </c>
    </row>
    <row r="34" spans="2:13" s="4" customFormat="1" ht="10.5">
      <c r="B34" s="8" t="s">
        <v>14</v>
      </c>
      <c r="E34" s="2">
        <v>585000</v>
      </c>
      <c r="F34" s="9">
        <f t="shared" si="2"/>
        <v>1.9792265791521466E-2</v>
      </c>
      <c r="H34" s="8" t="s">
        <v>14</v>
      </c>
      <c r="K34" s="2"/>
      <c r="L34" s="9">
        <f t="shared" si="3"/>
        <v>1.8755675528179066E-2</v>
      </c>
    </row>
    <row r="35" spans="2:13" s="4" customFormat="1" ht="10.5">
      <c r="B35" s="8" t="s">
        <v>15</v>
      </c>
      <c r="E35" s="2">
        <v>3355000</v>
      </c>
      <c r="F35" s="9">
        <f t="shared" si="2"/>
        <v>0.11350949013770004</v>
      </c>
      <c r="H35" s="8" t="s">
        <v>15</v>
      </c>
      <c r="K35" s="2"/>
      <c r="L35" s="9">
        <f t="shared" si="3"/>
        <v>0.15074828885710348</v>
      </c>
    </row>
    <row r="36" spans="2:13" s="4" customFormat="1" ht="10.5">
      <c r="B36" s="8" t="s">
        <v>16</v>
      </c>
      <c r="E36" s="2">
        <v>62000</v>
      </c>
      <c r="F36" s="9">
        <f t="shared" si="2"/>
        <v>2.097641844571506E-3</v>
      </c>
      <c r="H36" s="8" t="s">
        <v>16</v>
      </c>
      <c r="K36" s="2"/>
      <c r="L36" s="9">
        <f t="shared" si="3"/>
        <v>2.8549913518541819E-3</v>
      </c>
    </row>
    <row r="37" spans="2:13" s="4" customFormat="1" ht="10.5">
      <c r="B37" s="8" t="s">
        <v>17</v>
      </c>
      <c r="E37" s="2">
        <v>1318000</v>
      </c>
      <c r="F37" s="9">
        <f t="shared" si="2"/>
        <v>4.459180566363298E-2</v>
      </c>
      <c r="H37" s="8" t="s">
        <v>17</v>
      </c>
      <c r="K37" s="2"/>
      <c r="L37" s="9">
        <f t="shared" si="3"/>
        <v>3.6018561674443721E-2</v>
      </c>
    </row>
    <row r="38" spans="2:13" s="4" customFormat="1" ht="10.5">
      <c r="B38" s="8" t="s">
        <v>18</v>
      </c>
      <c r="E38" s="2">
        <v>729000</v>
      </c>
      <c r="F38" s="9">
        <f t="shared" si="2"/>
        <v>2.4664208140203675E-2</v>
      </c>
      <c r="H38" s="8" t="s">
        <v>18</v>
      </c>
      <c r="K38" s="2"/>
      <c r="L38" s="9">
        <f t="shared" si="3"/>
        <v>1.5611632863320716E-2</v>
      </c>
    </row>
    <row r="39" spans="2:13" s="4" customFormat="1" ht="10.5">
      <c r="B39" s="8" t="s">
        <v>19</v>
      </c>
      <c r="E39" s="2">
        <v>2433000</v>
      </c>
      <c r="F39" s="9">
        <f t="shared" si="2"/>
        <v>8.2315525932943126E-2</v>
      </c>
      <c r="H39" s="8" t="s">
        <v>19</v>
      </c>
      <c r="K39" s="2"/>
      <c r="L39" s="9">
        <f t="shared" si="3"/>
        <v>8.1669732942564133E-2</v>
      </c>
    </row>
    <row r="40" spans="2:13" s="4" customFormat="1" ht="10.5">
      <c r="B40" s="8" t="s">
        <v>20</v>
      </c>
      <c r="E40" s="2">
        <v>554000</v>
      </c>
      <c r="F40" s="9">
        <f t="shared" si="2"/>
        <v>1.8743444869235713E-2</v>
      </c>
      <c r="H40" s="8" t="s">
        <v>20</v>
      </c>
      <c r="K40" s="2"/>
      <c r="L40" s="9">
        <f t="shared" si="3"/>
        <v>1.2724112258928879E-2</v>
      </c>
    </row>
    <row r="41" spans="2:13" s="4" customFormat="1" ht="10.5">
      <c r="B41" s="8" t="s">
        <v>21</v>
      </c>
      <c r="E41" s="2">
        <v>13517000</v>
      </c>
      <c r="F41" s="9">
        <f t="shared" si="2"/>
        <v>0.45731975504956524</v>
      </c>
      <c r="H41" s="8" t="s">
        <v>21</v>
      </c>
      <c r="K41" s="2"/>
      <c r="L41" s="9">
        <f t="shared" si="3"/>
        <v>0.46583415355193836</v>
      </c>
    </row>
    <row r="42" spans="2:13" s="4" customFormat="1" ht="10.5">
      <c r="B42" s="8" t="s">
        <v>22</v>
      </c>
      <c r="E42" s="2">
        <v>1170000</v>
      </c>
      <c r="F42" s="9">
        <f t="shared" si="2"/>
        <v>3.9584531583042933E-2</v>
      </c>
      <c r="H42" s="8" t="s">
        <v>22</v>
      </c>
      <c r="K42" s="2"/>
      <c r="L42" s="9">
        <f t="shared" si="3"/>
        <v>2.5067654657774885E-2</v>
      </c>
    </row>
    <row r="43" spans="2:13" s="4" customFormat="1" ht="10.5">
      <c r="B43" s="10"/>
      <c r="C43" s="10"/>
      <c r="D43" s="10"/>
      <c r="E43" s="11">
        <f>SUM(E27:E42)</f>
        <v>29557000</v>
      </c>
      <c r="F43" s="12">
        <f t="shared" si="2"/>
        <v>1</v>
      </c>
      <c r="H43" s="14" t="s">
        <v>25</v>
      </c>
      <c r="I43" s="10"/>
      <c r="J43" s="10"/>
      <c r="K43" s="15"/>
      <c r="L43" s="12">
        <f t="shared" si="3"/>
        <v>1</v>
      </c>
    </row>
    <row r="44" spans="2:13" s="4" customFormat="1" ht="10.5"/>
    <row r="45" spans="2:13" s="4" customFormat="1" ht="10.5">
      <c r="K45" s="16"/>
    </row>
    <row r="46" spans="2:13" s="4" customFormat="1">
      <c r="B46" s="1"/>
      <c r="C46" s="1"/>
      <c r="D46" s="1"/>
      <c r="E46" s="1"/>
      <c r="F46" s="1"/>
      <c r="G46" s="1"/>
      <c r="H46" s="1"/>
      <c r="I46" s="1"/>
      <c r="J46" s="1"/>
      <c r="K46" s="17"/>
    </row>
    <row r="47" spans="2:13" s="4" customFormat="1">
      <c r="B47" s="1"/>
      <c r="C47" s="1"/>
      <c r="D47" s="1"/>
      <c r="E47" s="18"/>
      <c r="F47" s="1"/>
      <c r="G47" s="1"/>
      <c r="H47" s="1"/>
      <c r="I47" s="1"/>
      <c r="J47" s="1"/>
      <c r="K47" s="1"/>
      <c r="L47" s="1"/>
      <c r="M47" s="1"/>
    </row>
    <row r="48" spans="2:13" s="4" customFormat="1">
      <c r="B48" s="1"/>
      <c r="C48" s="1"/>
      <c r="D48" s="1"/>
      <c r="E48" s="18"/>
      <c r="F48" s="1"/>
      <c r="G48" s="1"/>
      <c r="H48" s="1"/>
      <c r="I48" s="1"/>
      <c r="J48" s="1"/>
      <c r="K48" s="1"/>
      <c r="L48" s="1"/>
      <c r="M48" s="1"/>
    </row>
    <row r="49" spans="2:13" s="4" customFormat="1">
      <c r="B49" s="1"/>
      <c r="C49" s="1"/>
      <c r="D49" s="1"/>
      <c r="E49" s="18"/>
      <c r="F49" s="1"/>
      <c r="G49" s="1"/>
      <c r="H49" s="1"/>
      <c r="I49" s="1"/>
      <c r="J49" s="1"/>
      <c r="K49" s="1"/>
      <c r="L49" s="1"/>
      <c r="M49" s="1"/>
    </row>
    <row r="50" spans="2:13" s="4" customFormat="1">
      <c r="B50" s="1"/>
      <c r="C50" s="1"/>
      <c r="D50" s="1"/>
      <c r="E50" s="18"/>
      <c r="F50" s="1"/>
      <c r="G50" s="1"/>
      <c r="H50" s="1"/>
      <c r="I50" s="1"/>
      <c r="J50" s="1"/>
      <c r="K50" s="1"/>
      <c r="L50" s="1"/>
      <c r="M50" s="1"/>
    </row>
    <row r="51" spans="2:13">
      <c r="E51" s="18"/>
    </row>
    <row r="52" spans="2:13">
      <c r="E52" s="18"/>
    </row>
    <row r="53" spans="2:13">
      <c r="E53" s="18"/>
    </row>
    <row r="54" spans="2:13">
      <c r="E54" s="18"/>
    </row>
    <row r="55" spans="2:13">
      <c r="E55" s="18"/>
    </row>
    <row r="56" spans="2:13">
      <c r="E56" s="18"/>
    </row>
    <row r="57" spans="2:13">
      <c r="E57" s="18"/>
    </row>
    <row r="58" spans="2:13">
      <c r="E58" s="18"/>
    </row>
    <row r="59" spans="2:13">
      <c r="E59" s="18"/>
    </row>
    <row r="60" spans="2:13">
      <c r="E60" s="18"/>
    </row>
    <row r="61" spans="2:13">
      <c r="E61" s="18"/>
    </row>
    <row r="62" spans="2:13">
      <c r="E62" s="18"/>
    </row>
    <row r="63" spans="2:13">
      <c r="E63" s="18"/>
    </row>
    <row r="64" spans="2:13">
      <c r="E64" s="18"/>
    </row>
    <row r="65" spans="5:5">
      <c r="E65" s="18"/>
    </row>
    <row r="66" spans="5:5">
      <c r="E66" s="18"/>
    </row>
    <row r="67" spans="5:5">
      <c r="E6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01-C7B4-4DA3-8717-B80D7B2584F9}">
  <dimension ref="B1:M67"/>
  <sheetViews>
    <sheetView workbookViewId="0">
      <selection activeCell="D3" sqref="D3"/>
    </sheetView>
  </sheetViews>
  <sheetFormatPr defaultColWidth="8.7265625" defaultRowHeight="11.75"/>
  <cols>
    <col min="1" max="1" width="2.1328125" style="1" customWidth="1"/>
    <col min="2" max="2" width="21.40625" style="1" customWidth="1"/>
    <col min="3" max="4" width="8.7265625" style="1"/>
    <col min="5" max="5" width="11.1328125" style="1" bestFit="1" customWidth="1"/>
    <col min="6" max="6" width="20.1328125" style="1" bestFit="1" customWidth="1"/>
    <col min="7" max="7" width="1.40625" style="1" customWidth="1"/>
    <col min="8" max="8" width="13.86328125" style="1" customWidth="1"/>
    <col min="9" max="9" width="9.54296875" style="1" customWidth="1"/>
    <col min="10" max="10" width="8.7265625" style="1"/>
    <col min="11" max="11" width="10.7265625" style="1" bestFit="1" customWidth="1"/>
    <col min="12" max="12" width="14.1328125" style="1" bestFit="1" customWidth="1"/>
    <col min="13" max="13" width="7" style="1" customWidth="1"/>
    <col min="14" max="16384" width="8.7265625" style="1"/>
  </cols>
  <sheetData>
    <row r="1" spans="2:13">
      <c r="B1" s="1" t="s">
        <v>36</v>
      </c>
    </row>
    <row r="2" spans="2:13" ht="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" t="s">
        <v>26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5" t="s">
        <v>3</v>
      </c>
      <c r="C7" s="6"/>
      <c r="D7" s="6"/>
      <c r="E7" s="7" t="s">
        <v>4</v>
      </c>
      <c r="F7" s="7" t="s">
        <v>5</v>
      </c>
      <c r="G7" s="4"/>
      <c r="H7" s="5" t="s">
        <v>6</v>
      </c>
      <c r="I7" s="6"/>
      <c r="J7" s="6"/>
      <c r="K7" s="7" t="s">
        <v>4</v>
      </c>
      <c r="L7" s="7" t="s">
        <v>5</v>
      </c>
      <c r="M7" s="4"/>
    </row>
    <row r="8" spans="2:13" s="4" customFormat="1" ht="10.5">
      <c r="B8" s="8" t="s">
        <v>7</v>
      </c>
      <c r="E8" s="2">
        <v>28398000</v>
      </c>
      <c r="F8" s="9">
        <f t="shared" ref="F8:F24" si="0">E8/E$24</f>
        <v>6.773136421528643E-2</v>
      </c>
      <c r="H8" s="8" t="s">
        <v>7</v>
      </c>
      <c r="K8" s="2">
        <v>13063</v>
      </c>
      <c r="L8" s="9">
        <f t="shared" ref="L8:L24" si="1">K8/K$24</f>
        <v>7.3632945712401421E-2</v>
      </c>
    </row>
    <row r="9" spans="2:13" s="4" customFormat="1" ht="10.5">
      <c r="B9" s="8" t="s">
        <v>8</v>
      </c>
      <c r="E9" s="2">
        <v>380000</v>
      </c>
      <c r="F9" s="9">
        <f t="shared" si="0"/>
        <v>9.0632855841287559E-4</v>
      </c>
      <c r="H9" s="8" t="s">
        <v>8</v>
      </c>
      <c r="K9" s="2">
        <v>121</v>
      </c>
      <c r="L9" s="9">
        <f t="shared" si="1"/>
        <v>6.8204749530740053E-4</v>
      </c>
    </row>
    <row r="10" spans="2:13" s="4" customFormat="1" ht="10.5">
      <c r="B10" s="8" t="s">
        <v>9</v>
      </c>
      <c r="E10" s="2">
        <v>2125000</v>
      </c>
      <c r="F10" s="9">
        <f t="shared" si="0"/>
        <v>5.0682847016509493E-3</v>
      </c>
      <c r="H10" s="8" t="s">
        <v>9</v>
      </c>
      <c r="K10" s="2">
        <v>499</v>
      </c>
      <c r="L10" s="9">
        <f t="shared" si="1"/>
        <v>2.8127413236230816E-3</v>
      </c>
    </row>
    <row r="11" spans="2:13" s="4" customFormat="1" ht="10.5">
      <c r="B11" s="8" t="s">
        <v>10</v>
      </c>
      <c r="E11" s="2">
        <v>381000</v>
      </c>
      <c r="F11" s="9">
        <f t="shared" si="0"/>
        <v>9.0871363356659373E-4</v>
      </c>
      <c r="H11" s="8" t="s">
        <v>10</v>
      </c>
      <c r="K11" s="2">
        <v>231</v>
      </c>
      <c r="L11" s="9">
        <f t="shared" si="1"/>
        <v>1.3020906728595828E-3</v>
      </c>
    </row>
    <row r="12" spans="2:13" s="4" customFormat="1" ht="10.5">
      <c r="B12" s="8" t="s">
        <v>11</v>
      </c>
      <c r="E12" s="2">
        <v>3158000</v>
      </c>
      <c r="F12" s="9">
        <f t="shared" si="0"/>
        <v>7.5320673354417394E-3</v>
      </c>
      <c r="H12" s="8" t="s">
        <v>11</v>
      </c>
      <c r="K12" s="2">
        <v>428</v>
      </c>
      <c r="L12" s="9">
        <f t="shared" si="1"/>
        <v>2.4125316362939454E-3</v>
      </c>
    </row>
    <row r="13" spans="2:13" s="4" customFormat="1" ht="10.5">
      <c r="B13" s="8" t="s">
        <v>12</v>
      </c>
      <c r="E13" s="2">
        <v>579000</v>
      </c>
      <c r="F13" s="9">
        <f t="shared" si="0"/>
        <v>1.3809585140027762E-3</v>
      </c>
      <c r="H13" s="8" t="s">
        <v>12</v>
      </c>
      <c r="K13" s="2">
        <v>198</v>
      </c>
      <c r="L13" s="9">
        <f t="shared" si="1"/>
        <v>1.1160777195939281E-3</v>
      </c>
    </row>
    <row r="14" spans="2:13" s="4" customFormat="1" ht="10.5">
      <c r="B14" s="8" t="s">
        <v>13</v>
      </c>
      <c r="E14" s="2">
        <v>49224000</v>
      </c>
      <c r="F14" s="9">
        <f t="shared" si="0"/>
        <v>0.11740293936661944</v>
      </c>
      <c r="H14" s="8" t="s">
        <v>13</v>
      </c>
      <c r="K14" s="2">
        <v>15593</v>
      </c>
      <c r="L14" s="9">
        <f t="shared" si="1"/>
        <v>8.789393879610162E-2</v>
      </c>
    </row>
    <row r="15" spans="2:13" s="4" customFormat="1" ht="10.5">
      <c r="B15" s="8" t="s">
        <v>14</v>
      </c>
      <c r="E15" s="2">
        <v>8974000</v>
      </c>
      <c r="F15" s="9">
        <f t="shared" si="0"/>
        <v>2.1403664429466174E-2</v>
      </c>
      <c r="H15" s="8" t="s">
        <v>14</v>
      </c>
      <c r="K15" s="2">
        <v>2653</v>
      </c>
      <c r="L15" s="9">
        <f t="shared" si="1"/>
        <v>1.4954314091326724E-2</v>
      </c>
    </row>
    <row r="16" spans="2:13" s="4" customFormat="1" ht="10.5">
      <c r="B16" s="8" t="s">
        <v>15</v>
      </c>
      <c r="E16" s="2">
        <v>75189000</v>
      </c>
      <c r="F16" s="9">
        <f t="shared" si="0"/>
        <v>0.17933141573290975</v>
      </c>
      <c r="H16" s="8" t="s">
        <v>15</v>
      </c>
      <c r="K16" s="2">
        <v>29454</v>
      </c>
      <c r="L16" s="9">
        <f t="shared" si="1"/>
        <v>0.16602501592383614</v>
      </c>
    </row>
    <row r="17" spans="2:13" s="4" customFormat="1" ht="10.5">
      <c r="B17" s="8" t="s">
        <v>16</v>
      </c>
      <c r="E17" s="2">
        <v>1958000</v>
      </c>
      <c r="F17" s="9">
        <f t="shared" si="0"/>
        <v>4.6699771509800276E-3</v>
      </c>
      <c r="H17" s="8" t="s">
        <v>16</v>
      </c>
      <c r="K17" s="2">
        <v>294</v>
      </c>
      <c r="L17" s="9">
        <f t="shared" si="1"/>
        <v>1.6572063109121962E-3</v>
      </c>
    </row>
    <row r="18" spans="2:13" s="4" customFormat="1" ht="10.5">
      <c r="B18" s="8" t="s">
        <v>17</v>
      </c>
      <c r="E18" s="2">
        <v>11958000</v>
      </c>
      <c r="F18" s="9">
        <f t="shared" si="0"/>
        <v>2.8520728688160964E-2</v>
      </c>
      <c r="H18" s="8" t="s">
        <v>17</v>
      </c>
      <c r="K18" s="2">
        <v>6790</v>
      </c>
      <c r="L18" s="9">
        <f t="shared" si="1"/>
        <v>3.8273574323448342E-2</v>
      </c>
    </row>
    <row r="19" spans="2:13" s="4" customFormat="1" ht="10.5">
      <c r="B19" s="8" t="s">
        <v>18</v>
      </c>
      <c r="E19" s="2">
        <v>1367000</v>
      </c>
      <c r="F19" s="9">
        <f t="shared" si="0"/>
        <v>3.260397735132634E-3</v>
      </c>
      <c r="H19" s="8" t="s">
        <v>18</v>
      </c>
      <c r="K19" s="2">
        <v>3324</v>
      </c>
      <c r="L19" s="9">
        <f t="shared" si="1"/>
        <v>1.8736577474395034E-2</v>
      </c>
    </row>
    <row r="20" spans="2:13" s="4" customFormat="1" ht="10.5">
      <c r="B20" s="8" t="s">
        <v>19</v>
      </c>
      <c r="E20" s="2">
        <v>18066000</v>
      </c>
      <c r="F20" s="9">
        <f t="shared" si="0"/>
        <v>4.3088767727071077E-2</v>
      </c>
      <c r="H20" s="8" t="s">
        <v>19</v>
      </c>
      <c r="K20" s="2">
        <v>20675</v>
      </c>
      <c r="L20" s="9">
        <f t="shared" si="1"/>
        <v>0.11653993359901244</v>
      </c>
    </row>
    <row r="21" spans="2:13" s="4" customFormat="1" ht="10.5">
      <c r="B21" s="8" t="s">
        <v>20</v>
      </c>
      <c r="E21" s="2">
        <v>2304000</v>
      </c>
      <c r="F21" s="9">
        <f t="shared" si="0"/>
        <v>5.4952131541664874E-3</v>
      </c>
      <c r="H21" s="8" t="s">
        <v>20</v>
      </c>
      <c r="K21" s="2">
        <v>2432</v>
      </c>
      <c r="L21" s="9">
        <f t="shared" si="1"/>
        <v>1.3708590980062793E-2</v>
      </c>
    </row>
    <row r="22" spans="2:13" s="4" customFormat="1" ht="10.5">
      <c r="B22" s="8" t="s">
        <v>21</v>
      </c>
      <c r="E22" s="2">
        <v>209092000</v>
      </c>
      <c r="F22" s="9">
        <f t="shared" si="0"/>
        <v>0.49870013404122365</v>
      </c>
      <c r="H22" s="8" t="s">
        <v>21</v>
      </c>
      <c r="K22" s="2">
        <v>78009</v>
      </c>
      <c r="L22" s="9">
        <f t="shared" si="1"/>
        <v>0.43971771125152898</v>
      </c>
    </row>
    <row r="23" spans="2:13" s="4" customFormat="1" ht="10.5">
      <c r="B23" s="8" t="s">
        <v>22</v>
      </c>
      <c r="E23" s="2">
        <v>6121000</v>
      </c>
      <c r="F23" s="9">
        <f t="shared" si="0"/>
        <v>1.4599045015908451E-2</v>
      </c>
      <c r="H23" s="8" t="s">
        <v>22</v>
      </c>
      <c r="K23" s="2">
        <v>3643</v>
      </c>
      <c r="L23" s="9">
        <f t="shared" si="1"/>
        <v>2.0534702689296365E-2</v>
      </c>
    </row>
    <row r="24" spans="2:13" s="4" customFormat="1" ht="10.5">
      <c r="B24" s="10"/>
      <c r="C24" s="10"/>
      <c r="D24" s="10"/>
      <c r="E24" s="11">
        <f>SUM(E8:E23)</f>
        <v>419274000</v>
      </c>
      <c r="F24" s="12">
        <f t="shared" si="0"/>
        <v>1</v>
      </c>
      <c r="H24" s="10"/>
      <c r="I24" s="10"/>
      <c r="J24" s="10"/>
      <c r="K24" s="11">
        <f>SUM(K8:K23)</f>
        <v>177407</v>
      </c>
      <c r="L24" s="12">
        <f t="shared" si="1"/>
        <v>1</v>
      </c>
    </row>
    <row r="25" spans="2:13" s="4" customFormat="1" ht="10.5"/>
    <row r="26" spans="2:13" s="4" customFormat="1" ht="10.5">
      <c r="B26" s="5" t="s">
        <v>23</v>
      </c>
      <c r="C26" s="6"/>
      <c r="D26" s="6"/>
      <c r="E26" s="7" t="s">
        <v>4</v>
      </c>
      <c r="F26" s="7" t="s">
        <v>5</v>
      </c>
      <c r="H26" s="5" t="s">
        <v>27</v>
      </c>
      <c r="I26" s="6"/>
      <c r="J26" s="6"/>
      <c r="K26" s="13"/>
      <c r="L26" s="6"/>
    </row>
    <row r="27" spans="2:13" s="4" customFormat="1" ht="10.5">
      <c r="B27" s="8" t="s">
        <v>7</v>
      </c>
      <c r="E27" s="2">
        <v>2786000</v>
      </c>
      <c r="F27" s="9">
        <f t="shared" ref="F27:F43" si="2">E27/E$43</f>
        <v>9.0214364354640239E-2</v>
      </c>
      <c r="H27" s="8" t="s">
        <v>7</v>
      </c>
      <c r="K27" s="2"/>
      <c r="L27" s="9">
        <f t="shared" ref="L27:L43" si="3">SUM(F8,L8,F27)/3</f>
        <v>7.7192891427442692E-2</v>
      </c>
    </row>
    <row r="28" spans="2:13" s="4" customFormat="1" ht="10.5">
      <c r="B28" s="8" t="s">
        <v>8</v>
      </c>
      <c r="E28" s="2">
        <v>22000</v>
      </c>
      <c r="F28" s="9">
        <f t="shared" si="2"/>
        <v>7.1238909397059781E-4</v>
      </c>
      <c r="H28" s="8" t="s">
        <v>8</v>
      </c>
      <c r="K28" s="2"/>
      <c r="L28" s="9">
        <f t="shared" si="3"/>
        <v>7.6692171589695798E-4</v>
      </c>
    </row>
    <row r="29" spans="2:13">
      <c r="B29" s="8" t="s">
        <v>9</v>
      </c>
      <c r="C29" s="4"/>
      <c r="D29" s="4"/>
      <c r="E29" s="2">
        <v>100000</v>
      </c>
      <c r="F29" s="9">
        <f t="shared" si="2"/>
        <v>3.2381322453208989E-3</v>
      </c>
      <c r="G29" s="4"/>
      <c r="H29" s="8" t="s">
        <v>9</v>
      </c>
      <c r="I29" s="4"/>
      <c r="J29" s="4"/>
      <c r="K29" s="2"/>
      <c r="L29" s="9">
        <f t="shared" si="3"/>
        <v>3.7063860901983096E-3</v>
      </c>
      <c r="M29" s="4"/>
    </row>
    <row r="30" spans="2:13">
      <c r="B30" s="8" t="s">
        <v>10</v>
      </c>
      <c r="C30" s="4"/>
      <c r="D30" s="4"/>
      <c r="E30" s="2">
        <v>45000</v>
      </c>
      <c r="F30" s="9">
        <f t="shared" si="2"/>
        <v>1.4571595103944044E-3</v>
      </c>
      <c r="G30" s="4"/>
      <c r="H30" s="8" t="s">
        <v>10</v>
      </c>
      <c r="I30" s="4"/>
      <c r="J30" s="4"/>
      <c r="K30" s="2"/>
      <c r="L30" s="9">
        <f t="shared" si="3"/>
        <v>1.2226546056068601E-3</v>
      </c>
      <c r="M30" s="4"/>
    </row>
    <row r="31" spans="2:13" s="4" customFormat="1" ht="10.5">
      <c r="B31" s="8" t="s">
        <v>11</v>
      </c>
      <c r="E31" s="2">
        <v>184000</v>
      </c>
      <c r="F31" s="9">
        <f t="shared" si="2"/>
        <v>5.958163331390454E-3</v>
      </c>
      <c r="H31" s="8" t="s">
        <v>11</v>
      </c>
      <c r="K31" s="2"/>
      <c r="L31" s="9">
        <f t="shared" si="3"/>
        <v>5.3009207677087123E-3</v>
      </c>
    </row>
    <row r="32" spans="2:13" s="4" customFormat="1" ht="10.5">
      <c r="B32" s="8" t="s">
        <v>12</v>
      </c>
      <c r="E32" s="2">
        <v>45000</v>
      </c>
      <c r="F32" s="9">
        <f t="shared" si="2"/>
        <v>1.4571595103944044E-3</v>
      </c>
      <c r="H32" s="8" t="s">
        <v>12</v>
      </c>
      <c r="K32" s="2"/>
      <c r="L32" s="9">
        <f t="shared" si="3"/>
        <v>1.3180652479970363E-3</v>
      </c>
    </row>
    <row r="33" spans="2:13" s="4" customFormat="1" ht="10.5">
      <c r="B33" s="8" t="s">
        <v>13</v>
      </c>
      <c r="E33" s="2">
        <v>2698000</v>
      </c>
      <c r="F33" s="9">
        <f t="shared" si="2"/>
        <v>8.7364807978757855E-2</v>
      </c>
      <c r="H33" s="8" t="s">
        <v>13</v>
      </c>
      <c r="K33" s="2"/>
      <c r="L33" s="9">
        <f t="shared" si="3"/>
        <v>9.7553895380492972E-2</v>
      </c>
    </row>
    <row r="34" spans="2:13" s="4" customFormat="1" ht="10.5">
      <c r="B34" s="8" t="s">
        <v>14</v>
      </c>
      <c r="E34" s="2">
        <v>600000</v>
      </c>
      <c r="F34" s="9">
        <f t="shared" si="2"/>
        <v>1.9428793471925394E-2</v>
      </c>
      <c r="H34" s="8" t="s">
        <v>14</v>
      </c>
      <c r="K34" s="2"/>
      <c r="L34" s="9">
        <f t="shared" si="3"/>
        <v>1.8595590664239429E-2</v>
      </c>
    </row>
    <row r="35" spans="2:13" s="4" customFormat="1" ht="10.5">
      <c r="B35" s="8" t="s">
        <v>15</v>
      </c>
      <c r="E35" s="2">
        <v>3579000</v>
      </c>
      <c r="F35" s="9">
        <f t="shared" si="2"/>
        <v>0.11589275306003498</v>
      </c>
      <c r="H35" s="8" t="s">
        <v>15</v>
      </c>
      <c r="K35" s="2"/>
      <c r="L35" s="9">
        <f t="shared" si="3"/>
        <v>0.15374972823892696</v>
      </c>
    </row>
    <row r="36" spans="2:13" s="4" customFormat="1" ht="10.5">
      <c r="B36" s="8" t="s">
        <v>16</v>
      </c>
      <c r="E36" s="2">
        <v>64000</v>
      </c>
      <c r="F36" s="9">
        <f t="shared" si="2"/>
        <v>2.0724046370053754E-3</v>
      </c>
      <c r="H36" s="8" t="s">
        <v>16</v>
      </c>
      <c r="K36" s="2"/>
      <c r="L36" s="9">
        <f t="shared" si="3"/>
        <v>2.7998626996325331E-3</v>
      </c>
    </row>
    <row r="37" spans="2:13" s="4" customFormat="1" ht="10.5">
      <c r="B37" s="8" t="s">
        <v>17</v>
      </c>
      <c r="E37" s="2">
        <v>1480000</v>
      </c>
      <c r="F37" s="9">
        <f t="shared" si="2"/>
        <v>4.7924357230749302E-2</v>
      </c>
      <c r="H37" s="8" t="s">
        <v>17</v>
      </c>
      <c r="K37" s="2"/>
      <c r="L37" s="9">
        <f t="shared" si="3"/>
        <v>3.8239553414119533E-2</v>
      </c>
    </row>
    <row r="38" spans="2:13" s="4" customFormat="1" ht="10.5">
      <c r="B38" s="8" t="s">
        <v>18</v>
      </c>
      <c r="E38" s="2">
        <v>784000</v>
      </c>
      <c r="F38" s="9">
        <f t="shared" si="2"/>
        <v>2.5386956803315847E-2</v>
      </c>
      <c r="H38" s="8" t="s">
        <v>18</v>
      </c>
      <c r="K38" s="2"/>
      <c r="L38" s="9">
        <f t="shared" si="3"/>
        <v>1.5794644004281173E-2</v>
      </c>
    </row>
    <row r="39" spans="2:13" s="4" customFormat="1" ht="10.5">
      <c r="B39" s="8" t="s">
        <v>19</v>
      </c>
      <c r="E39" s="2">
        <v>2960000</v>
      </c>
      <c r="F39" s="9">
        <f t="shared" si="2"/>
        <v>9.5848714461498605E-2</v>
      </c>
      <c r="H39" s="8" t="s">
        <v>19</v>
      </c>
      <c r="K39" s="2"/>
      <c r="L39" s="9">
        <f t="shared" si="3"/>
        <v>8.5159138595860703E-2</v>
      </c>
    </row>
    <row r="40" spans="2:13" s="4" customFormat="1" ht="10.5">
      <c r="B40" s="8" t="s">
        <v>20</v>
      </c>
      <c r="E40" s="2">
        <v>538000</v>
      </c>
      <c r="F40" s="9">
        <f t="shared" si="2"/>
        <v>1.7421151479826435E-2</v>
      </c>
      <c r="H40" s="8" t="s">
        <v>20</v>
      </c>
      <c r="K40" s="2"/>
      <c r="L40" s="9">
        <f t="shared" si="3"/>
        <v>1.220831853801857E-2</v>
      </c>
    </row>
    <row r="41" spans="2:13" s="4" customFormat="1" ht="10.5">
      <c r="B41" s="8" t="s">
        <v>21</v>
      </c>
      <c r="E41" s="2">
        <f>13721000+22000</f>
        <v>13743000</v>
      </c>
      <c r="F41" s="9">
        <f t="shared" si="2"/>
        <v>0.44501651447445112</v>
      </c>
      <c r="H41" s="8" t="s">
        <v>21</v>
      </c>
      <c r="K41" s="2"/>
      <c r="L41" s="9">
        <f t="shared" si="3"/>
        <v>0.46114478658906793</v>
      </c>
    </row>
    <row r="42" spans="2:13" s="4" customFormat="1" ht="10.5">
      <c r="B42" s="8" t="s">
        <v>22</v>
      </c>
      <c r="E42" s="2">
        <v>1254000</v>
      </c>
      <c r="F42" s="9">
        <f t="shared" si="2"/>
        <v>4.0606178356324074E-2</v>
      </c>
      <c r="H42" s="8" t="s">
        <v>22</v>
      </c>
      <c r="K42" s="2"/>
      <c r="L42" s="9">
        <f t="shared" si="3"/>
        <v>2.5246642020509632E-2</v>
      </c>
    </row>
    <row r="43" spans="2:13" s="4" customFormat="1" ht="10.5">
      <c r="B43" s="10"/>
      <c r="C43" s="10"/>
      <c r="D43" s="10"/>
      <c r="E43" s="11">
        <f>SUM(E27:E42)</f>
        <v>30882000</v>
      </c>
      <c r="F43" s="12">
        <f t="shared" si="2"/>
        <v>1</v>
      </c>
      <c r="H43" s="14" t="s">
        <v>25</v>
      </c>
      <c r="I43" s="10"/>
      <c r="J43" s="10"/>
      <c r="K43" s="15"/>
      <c r="L43" s="12">
        <f t="shared" si="3"/>
        <v>1</v>
      </c>
    </row>
    <row r="44" spans="2:13" s="4" customFormat="1" ht="10.5"/>
    <row r="45" spans="2:13" s="4" customFormat="1" ht="10.5">
      <c r="K45" s="16"/>
    </row>
    <row r="46" spans="2:13" s="4" customFormat="1">
      <c r="B46" s="1"/>
      <c r="C46" s="1"/>
      <c r="D46" s="1"/>
      <c r="E46" s="1"/>
      <c r="F46" s="1"/>
      <c r="G46" s="1"/>
      <c r="H46" s="1"/>
      <c r="I46" s="1"/>
      <c r="J46" s="1"/>
      <c r="K46" s="17"/>
    </row>
    <row r="47" spans="2:13" s="4" customFormat="1">
      <c r="B47" s="1"/>
      <c r="C47" s="1"/>
      <c r="D47" s="1"/>
      <c r="E47" s="18"/>
      <c r="F47" s="1"/>
      <c r="G47" s="1"/>
      <c r="H47" s="1"/>
      <c r="I47" s="1"/>
      <c r="J47" s="1"/>
      <c r="K47" s="1"/>
      <c r="L47" s="1"/>
      <c r="M47" s="1"/>
    </row>
    <row r="48" spans="2:13" s="4" customFormat="1">
      <c r="B48" s="1"/>
      <c r="C48" s="1"/>
      <c r="D48" s="1"/>
      <c r="E48" s="18"/>
      <c r="F48" s="1"/>
      <c r="G48" s="1"/>
      <c r="H48" s="1"/>
      <c r="I48" s="1"/>
      <c r="J48" s="1"/>
      <c r="K48" s="1"/>
      <c r="L48" s="1"/>
      <c r="M48" s="1"/>
    </row>
    <row r="49" spans="2:13" s="4" customFormat="1">
      <c r="B49" s="1"/>
      <c r="C49" s="1"/>
      <c r="D49" s="1"/>
      <c r="E49" s="18"/>
      <c r="F49" s="1"/>
      <c r="G49" s="1"/>
      <c r="H49" s="1"/>
      <c r="I49" s="1"/>
      <c r="J49" s="1"/>
      <c r="K49" s="1"/>
      <c r="L49" s="1"/>
      <c r="M49" s="1"/>
    </row>
    <row r="50" spans="2:13" s="4" customFormat="1">
      <c r="B50" s="1"/>
      <c r="C50" s="1"/>
      <c r="D50" s="1"/>
      <c r="E50" s="18"/>
      <c r="F50" s="1"/>
      <c r="G50" s="1"/>
      <c r="H50" s="1"/>
      <c r="I50" s="1"/>
      <c r="J50" s="1"/>
      <c r="K50" s="1"/>
      <c r="L50" s="1"/>
      <c r="M50" s="1"/>
    </row>
    <row r="51" spans="2:13">
      <c r="E51" s="18"/>
    </row>
    <row r="52" spans="2:13">
      <c r="E52" s="18"/>
    </row>
    <row r="53" spans="2:13">
      <c r="E53" s="18"/>
    </row>
    <row r="54" spans="2:13">
      <c r="E54" s="18"/>
    </row>
    <row r="55" spans="2:13">
      <c r="E55" s="18"/>
    </row>
    <row r="56" spans="2:13">
      <c r="E56" s="18"/>
    </row>
    <row r="57" spans="2:13">
      <c r="E57" s="18"/>
    </row>
    <row r="58" spans="2:13">
      <c r="E58" s="18"/>
    </row>
    <row r="59" spans="2:13">
      <c r="E59" s="18"/>
    </row>
    <row r="60" spans="2:13">
      <c r="E60" s="18"/>
    </row>
    <row r="61" spans="2:13">
      <c r="E61" s="18"/>
    </row>
    <row r="62" spans="2:13">
      <c r="E62" s="18"/>
    </row>
    <row r="63" spans="2:13">
      <c r="E63" s="18"/>
    </row>
    <row r="64" spans="2:13">
      <c r="E64" s="18"/>
    </row>
    <row r="65" spans="5:5">
      <c r="E65" s="18"/>
    </row>
    <row r="66" spans="5:5">
      <c r="E66" s="18"/>
    </row>
    <row r="67" spans="5:5">
      <c r="E6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EE3E-653A-4154-A2F2-2B81A7B10FA6}">
  <dimension ref="B1:M67"/>
  <sheetViews>
    <sheetView workbookViewId="0">
      <selection activeCell="C3" sqref="C3"/>
    </sheetView>
  </sheetViews>
  <sheetFormatPr defaultColWidth="8.7265625" defaultRowHeight="11.75"/>
  <cols>
    <col min="1" max="1" width="2.1328125" style="1" customWidth="1"/>
    <col min="2" max="2" width="21.40625" style="1" customWidth="1"/>
    <col min="3" max="4" width="8.7265625" style="1"/>
    <col min="5" max="5" width="11.1328125" style="1" bestFit="1" customWidth="1"/>
    <col min="6" max="6" width="20.1328125" style="1" bestFit="1" customWidth="1"/>
    <col min="7" max="7" width="1.40625" style="1" customWidth="1"/>
    <col min="8" max="8" width="13.86328125" style="1" customWidth="1"/>
    <col min="9" max="9" width="9.54296875" style="1" customWidth="1"/>
    <col min="10" max="10" width="8.7265625" style="1"/>
    <col min="11" max="11" width="10.7265625" style="1" bestFit="1" customWidth="1"/>
    <col min="12" max="12" width="14.1328125" style="1" bestFit="1" customWidth="1"/>
    <col min="13" max="13" width="7" style="1" customWidth="1"/>
    <col min="14" max="16384" width="8.7265625" style="1"/>
  </cols>
  <sheetData>
    <row r="1" spans="2:13">
      <c r="B1" s="1" t="s">
        <v>36</v>
      </c>
    </row>
    <row r="2" spans="2:13" ht="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5" t="s">
        <v>3</v>
      </c>
      <c r="C7" s="6"/>
      <c r="D7" s="6"/>
      <c r="E7" s="7" t="s">
        <v>4</v>
      </c>
      <c r="F7" s="7" t="s">
        <v>5</v>
      </c>
      <c r="G7" s="4"/>
      <c r="H7" s="5" t="s">
        <v>6</v>
      </c>
      <c r="I7" s="6"/>
      <c r="J7" s="6"/>
      <c r="K7" s="7" t="s">
        <v>4</v>
      </c>
      <c r="L7" s="7" t="s">
        <v>5</v>
      </c>
      <c r="M7" s="4"/>
    </row>
    <row r="8" spans="2:13" s="4" customFormat="1" ht="10.5">
      <c r="B8" s="8" t="s">
        <v>7</v>
      </c>
      <c r="E8" s="2">
        <v>33596000</v>
      </c>
      <c r="F8" s="9">
        <f t="shared" ref="F8:F24" si="0">E8/E$24</f>
        <v>7.9297753670908189E-2</v>
      </c>
      <c r="H8" s="8" t="s">
        <v>7</v>
      </c>
      <c r="K8" s="2">
        <v>13063</v>
      </c>
      <c r="L8" s="9">
        <f t="shared" ref="L8:L24" si="1">K8/K$24</f>
        <v>7.3443341860399747E-2</v>
      </c>
    </row>
    <row r="9" spans="2:13" s="4" customFormat="1" ht="10.5">
      <c r="B9" s="8" t="s">
        <v>8</v>
      </c>
      <c r="E9" s="2">
        <v>375000</v>
      </c>
      <c r="F9" s="9">
        <f t="shared" si="0"/>
        <v>8.8512494423712853E-4</v>
      </c>
      <c r="H9" s="8" t="s">
        <v>8</v>
      </c>
      <c r="K9" s="2">
        <v>121</v>
      </c>
      <c r="L9" s="9">
        <f t="shared" si="1"/>
        <v>6.8029123211424392E-4</v>
      </c>
    </row>
    <row r="10" spans="2:13" s="4" customFormat="1" ht="10.5">
      <c r="B10" s="8" t="s">
        <v>9</v>
      </c>
      <c r="E10" s="2">
        <v>2105000</v>
      </c>
      <c r="F10" s="9">
        <f t="shared" si="0"/>
        <v>4.9685013536510817E-3</v>
      </c>
      <c r="H10" s="8" t="s">
        <v>9</v>
      </c>
      <c r="K10" s="2">
        <v>499</v>
      </c>
      <c r="L10" s="9">
        <f t="shared" si="1"/>
        <v>2.8054985522727913E-3</v>
      </c>
    </row>
    <row r="11" spans="2:13" s="4" customFormat="1" ht="10.5">
      <c r="B11" s="8" t="s">
        <v>10</v>
      </c>
      <c r="E11" s="2">
        <v>376000</v>
      </c>
      <c r="F11" s="9">
        <f t="shared" si="0"/>
        <v>8.8748527742176083E-4</v>
      </c>
      <c r="H11" s="8" t="s">
        <v>10</v>
      </c>
      <c r="K11" s="2">
        <v>231</v>
      </c>
      <c r="L11" s="9">
        <f t="shared" si="1"/>
        <v>1.2987378067635567E-3</v>
      </c>
    </row>
    <row r="12" spans="2:13" s="4" customFormat="1" ht="10.5">
      <c r="B12" s="8" t="s">
        <v>11</v>
      </c>
      <c r="E12" s="2">
        <v>3126000</v>
      </c>
      <c r="F12" s="9">
        <f t="shared" si="0"/>
        <v>7.3784015351607037E-3</v>
      </c>
      <c r="H12" s="8" t="s">
        <v>11</v>
      </c>
      <c r="K12" s="2">
        <v>428</v>
      </c>
      <c r="L12" s="9">
        <f t="shared" si="1"/>
        <v>2.4063193995445984E-3</v>
      </c>
    </row>
    <row r="13" spans="2:13" s="4" customFormat="1" ht="10.5">
      <c r="B13" s="8" t="s">
        <v>12</v>
      </c>
      <c r="E13" s="2">
        <v>572000</v>
      </c>
      <c r="F13" s="9">
        <f t="shared" si="0"/>
        <v>1.3501105816096999E-3</v>
      </c>
      <c r="H13" s="8" t="s">
        <v>12</v>
      </c>
      <c r="K13" s="2">
        <v>198</v>
      </c>
      <c r="L13" s="9">
        <f t="shared" si="1"/>
        <v>1.1132038343687628E-3</v>
      </c>
    </row>
    <row r="14" spans="2:13" s="4" customFormat="1" ht="10.5">
      <c r="B14" s="8" t="s">
        <v>13</v>
      </c>
      <c r="E14" s="2">
        <v>48436000</v>
      </c>
      <c r="F14" s="9">
        <f t="shared" si="0"/>
        <v>0.11432509813085215</v>
      </c>
      <c r="H14" s="8" t="s">
        <v>13</v>
      </c>
      <c r="K14" s="2">
        <v>15715</v>
      </c>
      <c r="L14" s="9">
        <f t="shared" si="1"/>
        <v>8.8353526551035899E-2</v>
      </c>
    </row>
    <row r="15" spans="2:13" s="4" customFormat="1" ht="10.5">
      <c r="B15" s="8" t="s">
        <v>14</v>
      </c>
      <c r="E15" s="2">
        <v>8945000</v>
      </c>
      <c r="F15" s="9">
        <f t="shared" si="0"/>
        <v>2.1113180336536305E-2</v>
      </c>
      <c r="H15" s="8" t="s">
        <v>14</v>
      </c>
      <c r="K15" s="2">
        <v>2691</v>
      </c>
      <c r="L15" s="9">
        <f t="shared" si="1"/>
        <v>1.5129452112557276E-2</v>
      </c>
    </row>
    <row r="16" spans="2:13" s="4" customFormat="1" ht="10.5">
      <c r="B16" s="8" t="s">
        <v>15</v>
      </c>
      <c r="E16" s="2">
        <v>74829000</v>
      </c>
      <c r="F16" s="9">
        <f t="shared" si="0"/>
        <v>0.17662137187285357</v>
      </c>
      <c r="H16" s="8" t="s">
        <v>15</v>
      </c>
      <c r="K16" s="2">
        <v>29454</v>
      </c>
      <c r="L16" s="9">
        <f t="shared" si="1"/>
        <v>0.16559750372473506</v>
      </c>
    </row>
    <row r="17" spans="2:13" s="4" customFormat="1" ht="10.5">
      <c r="B17" s="8" t="s">
        <v>16</v>
      </c>
      <c r="E17" s="2">
        <v>1934000</v>
      </c>
      <c r="F17" s="9">
        <f t="shared" si="0"/>
        <v>4.5648843790789505E-3</v>
      </c>
      <c r="H17" s="8" t="s">
        <v>16</v>
      </c>
      <c r="K17" s="2">
        <v>294</v>
      </c>
      <c r="L17" s="9">
        <f t="shared" si="1"/>
        <v>1.6529390267899812E-3</v>
      </c>
    </row>
    <row r="18" spans="2:13" s="4" customFormat="1" ht="10.5">
      <c r="B18" s="8" t="s">
        <v>17</v>
      </c>
      <c r="E18" s="2">
        <v>11895000</v>
      </c>
      <c r="F18" s="9">
        <f t="shared" si="0"/>
        <v>2.8076163231201715E-2</v>
      </c>
      <c r="H18" s="8" t="s">
        <v>17</v>
      </c>
      <c r="K18" s="2">
        <v>7088</v>
      </c>
      <c r="L18" s="9">
        <f t="shared" si="1"/>
        <v>3.9850448373766618E-2</v>
      </c>
    </row>
    <row r="19" spans="2:13" s="4" customFormat="1" ht="10.5">
      <c r="B19" s="8" t="s">
        <v>18</v>
      </c>
      <c r="E19" s="2">
        <v>1353000</v>
      </c>
      <c r="F19" s="9">
        <f t="shared" si="0"/>
        <v>3.1935307988075596E-3</v>
      </c>
      <c r="H19" s="8" t="s">
        <v>18</v>
      </c>
      <c r="K19" s="2">
        <v>3324</v>
      </c>
      <c r="L19" s="9">
        <f t="shared" si="1"/>
        <v>1.8688331037584684E-2</v>
      </c>
    </row>
    <row r="20" spans="2:13" s="4" customFormat="1" ht="10.5">
      <c r="B20" s="8" t="s">
        <v>19</v>
      </c>
      <c r="E20" s="2">
        <v>17882000</v>
      </c>
      <c r="F20" s="9">
        <f t="shared" si="0"/>
        <v>4.2207478007595549E-2</v>
      </c>
      <c r="H20" s="8" t="s">
        <v>19</v>
      </c>
      <c r="K20" s="2">
        <v>20675</v>
      </c>
      <c r="L20" s="9">
        <f t="shared" si="1"/>
        <v>0.11623984482613219</v>
      </c>
    </row>
    <row r="21" spans="2:13" s="4" customFormat="1" ht="10.5">
      <c r="B21" s="8" t="s">
        <v>20</v>
      </c>
      <c r="E21" s="2">
        <v>2272000</v>
      </c>
      <c r="F21" s="9">
        <f t="shared" si="0"/>
        <v>5.3626769954846828E-3</v>
      </c>
      <c r="H21" s="8" t="s">
        <v>20</v>
      </c>
      <c r="K21" s="2">
        <v>2432</v>
      </c>
      <c r="L21" s="9">
        <f t="shared" si="1"/>
        <v>1.3673291541337531E-2</v>
      </c>
    </row>
    <row r="22" spans="2:13" s="4" customFormat="1" ht="10.5">
      <c r="B22" s="8" t="s">
        <v>21</v>
      </c>
      <c r="E22" s="2">
        <v>209912000</v>
      </c>
      <c r="F22" s="9">
        <f t="shared" si="0"/>
        <v>0.4954622594525443</v>
      </c>
      <c r="H22" s="8" t="s">
        <v>21</v>
      </c>
      <c r="K22" s="2">
        <v>78009</v>
      </c>
      <c r="L22" s="9">
        <f t="shared" si="1"/>
        <v>0.43858544401652938</v>
      </c>
    </row>
    <row r="23" spans="2:13" s="4" customFormat="1" ht="10.5">
      <c r="B23" s="8" t="s">
        <v>22</v>
      </c>
      <c r="E23" s="2">
        <v>6061000</v>
      </c>
      <c r="F23" s="9">
        <f t="shared" si="0"/>
        <v>1.430597943205663E-2</v>
      </c>
      <c r="H23" s="8" t="s">
        <v>22</v>
      </c>
      <c r="K23" s="2">
        <v>3643</v>
      </c>
      <c r="L23" s="9">
        <f t="shared" si="1"/>
        <v>2.048182610406769E-2</v>
      </c>
    </row>
    <row r="24" spans="2:13" s="4" customFormat="1" ht="10.5">
      <c r="B24" s="10"/>
      <c r="C24" s="10"/>
      <c r="D24" s="10"/>
      <c r="E24" s="11">
        <f>SUM(E8:E23)</f>
        <v>423669000</v>
      </c>
      <c r="F24" s="12">
        <f t="shared" si="0"/>
        <v>1</v>
      </c>
      <c r="H24" s="10"/>
      <c r="I24" s="10"/>
      <c r="J24" s="10"/>
      <c r="K24" s="11">
        <f>SUM(K8:K23)</f>
        <v>177865</v>
      </c>
      <c r="L24" s="12">
        <f t="shared" si="1"/>
        <v>1</v>
      </c>
    </row>
    <row r="25" spans="2:13" s="4" customFormat="1" ht="10.5"/>
    <row r="26" spans="2:13" s="4" customFormat="1" ht="10.5">
      <c r="B26" s="5" t="s">
        <v>23</v>
      </c>
      <c r="C26" s="6"/>
      <c r="D26" s="6"/>
      <c r="E26" s="7" t="s">
        <v>4</v>
      </c>
      <c r="F26" s="7" t="s">
        <v>5</v>
      </c>
      <c r="H26" s="5" t="s">
        <v>29</v>
      </c>
      <c r="I26" s="6"/>
      <c r="J26" s="6"/>
      <c r="K26" s="13"/>
      <c r="L26" s="6"/>
    </row>
    <row r="27" spans="2:13" s="4" customFormat="1" ht="10.5">
      <c r="B27" s="8" t="s">
        <v>7</v>
      </c>
      <c r="E27" s="2">
        <f>_xlfn.XLOOKUP(B27,'[1]Q2-25 IS'!$7:$7,'[1]Q2-25 IS'!$193:$193,0,0,1)</f>
        <v>2784000</v>
      </c>
      <c r="F27" s="9">
        <f t="shared" ref="F27:F43" si="2">E27/E$43</f>
        <v>8.5928578042532178E-2</v>
      </c>
      <c r="H27" s="8" t="s">
        <v>7</v>
      </c>
      <c r="K27" s="2"/>
      <c r="L27" s="9">
        <f t="shared" ref="L27:L43" si="3">SUM(F8,L8,F27)/3</f>
        <v>7.95565578579467E-2</v>
      </c>
    </row>
    <row r="28" spans="2:13" s="4" customFormat="1" ht="10.5">
      <c r="B28" s="8" t="s">
        <v>8</v>
      </c>
      <c r="E28" s="2">
        <f>_xlfn.XLOOKUP(B28,'[1]Q2-25 IS'!$7:$7,'[1]Q2-25 IS'!$193:$193,0,0,1)</f>
        <v>22000</v>
      </c>
      <c r="F28" s="9">
        <f t="shared" si="2"/>
        <v>6.7903330349702146E-4</v>
      </c>
      <c r="H28" s="8" t="s">
        <v>8</v>
      </c>
      <c r="K28" s="2"/>
      <c r="L28" s="9">
        <f t="shared" si="3"/>
        <v>7.4814982661613116E-4</v>
      </c>
    </row>
    <row r="29" spans="2:13">
      <c r="B29" s="8" t="s">
        <v>9</v>
      </c>
      <c r="C29" s="4"/>
      <c r="D29" s="4"/>
      <c r="E29" s="2">
        <f>_xlfn.XLOOKUP(B29,'[1]Q2-25 IS'!$7:$7,'[1]Q2-25 IS'!$193:$193,0,0,1)</f>
        <v>100000</v>
      </c>
      <c r="F29" s="9">
        <f t="shared" si="2"/>
        <v>3.0865150158955524E-3</v>
      </c>
      <c r="G29" s="4"/>
      <c r="H29" s="8" t="s">
        <v>9</v>
      </c>
      <c r="I29" s="4"/>
      <c r="J29" s="4"/>
      <c r="K29" s="2"/>
      <c r="L29" s="9">
        <f t="shared" si="3"/>
        <v>3.6201716406064747E-3</v>
      </c>
      <c r="M29" s="4"/>
    </row>
    <row r="30" spans="2:13">
      <c r="B30" s="8" t="s">
        <v>10</v>
      </c>
      <c r="C30" s="4"/>
      <c r="D30" s="4"/>
      <c r="E30" s="2">
        <f>_xlfn.XLOOKUP(B30,'[1]Q2-25 IS'!$7:$7,'[1]Q2-25 IS'!$193:$193,0,0,1)</f>
        <v>45000</v>
      </c>
      <c r="F30" s="9">
        <f t="shared" si="2"/>
        <v>1.3889317571529987E-3</v>
      </c>
      <c r="G30" s="4"/>
      <c r="H30" s="8" t="s">
        <v>10</v>
      </c>
      <c r="I30" s="4"/>
      <c r="J30" s="4"/>
      <c r="K30" s="2"/>
      <c r="L30" s="9">
        <f t="shared" si="3"/>
        <v>1.1917182804461054E-3</v>
      </c>
      <c r="M30" s="4"/>
    </row>
    <row r="31" spans="2:13" s="4" customFormat="1" ht="10.5">
      <c r="B31" s="8" t="s">
        <v>11</v>
      </c>
      <c r="E31" s="2">
        <f>_xlfn.XLOOKUP(B31,'[1]Q2-25 IS'!$7:$7,'[1]Q2-25 IS'!$193:$193,0,0,1)</f>
        <v>183000</v>
      </c>
      <c r="F31" s="9">
        <f t="shared" si="2"/>
        <v>5.6483224790888605E-3</v>
      </c>
      <c r="H31" s="8" t="s">
        <v>11</v>
      </c>
      <c r="K31" s="2"/>
      <c r="L31" s="9">
        <f t="shared" si="3"/>
        <v>5.1443478045980545E-3</v>
      </c>
    </row>
    <row r="32" spans="2:13" s="4" customFormat="1" ht="10.5">
      <c r="B32" s="8" t="s">
        <v>12</v>
      </c>
      <c r="E32" s="2">
        <f>_xlfn.XLOOKUP(B32,'[1]Q2-25 IS'!$7:$7,'[1]Q2-25 IS'!$193:$193,0,0,1)</f>
        <v>45000</v>
      </c>
      <c r="F32" s="9">
        <f t="shared" si="2"/>
        <v>1.3889317571529987E-3</v>
      </c>
      <c r="H32" s="8" t="s">
        <v>12</v>
      </c>
      <c r="K32" s="2"/>
      <c r="L32" s="9">
        <f t="shared" si="3"/>
        <v>1.2840820577104872E-3</v>
      </c>
    </row>
    <row r="33" spans="2:13" s="4" customFormat="1" ht="10.5">
      <c r="B33" s="8" t="s">
        <v>13</v>
      </c>
      <c r="E33" s="2">
        <f>_xlfn.XLOOKUP(B33,'[1]Q2-25 IS'!$7:$7,'[1]Q2-25 IS'!$193:$193,0,0,1)</f>
        <v>2830000</v>
      </c>
      <c r="F33" s="9">
        <f t="shared" si="2"/>
        <v>8.7348374949844126E-2</v>
      </c>
      <c r="H33" s="8" t="s">
        <v>13</v>
      </c>
      <c r="K33" s="2"/>
      <c r="L33" s="9">
        <f t="shared" si="3"/>
        <v>9.6675666543910729E-2</v>
      </c>
    </row>
    <row r="34" spans="2:13" s="4" customFormat="1" ht="10.5">
      <c r="B34" s="8" t="s">
        <v>14</v>
      </c>
      <c r="E34" s="2">
        <f>_xlfn.XLOOKUP(B34,'[1]Q2-25 IS'!$7:$7,'[1]Q2-25 IS'!$193:$193,0,0,1)</f>
        <v>652000</v>
      </c>
      <c r="F34" s="9">
        <f t="shared" si="2"/>
        <v>2.0124077903639001E-2</v>
      </c>
      <c r="H34" s="8" t="s">
        <v>14</v>
      </c>
      <c r="K34" s="2"/>
      <c r="L34" s="9">
        <f t="shared" si="3"/>
        <v>1.878890345091086E-2</v>
      </c>
    </row>
    <row r="35" spans="2:13" s="4" customFormat="1" ht="10.5">
      <c r="B35" s="8" t="s">
        <v>15</v>
      </c>
      <c r="E35" s="2">
        <f>_xlfn.XLOOKUP(B35,'[1]Q2-25 IS'!$7:$7,'[1]Q2-25 IS'!$193:$193,0,0,1)</f>
        <v>3573000</v>
      </c>
      <c r="F35" s="9">
        <f t="shared" si="2"/>
        <v>0.11028118151794808</v>
      </c>
      <c r="H35" s="8" t="s">
        <v>15</v>
      </c>
      <c r="K35" s="2"/>
      <c r="L35" s="9">
        <f t="shared" si="3"/>
        <v>0.15083335237184556</v>
      </c>
    </row>
    <row r="36" spans="2:13" s="4" customFormat="1" ht="10.5">
      <c r="B36" s="8" t="s">
        <v>16</v>
      </c>
      <c r="E36" s="2">
        <f>_xlfn.XLOOKUP(B36,'[1]Q2-25 IS'!$7:$7,'[1]Q2-25 IS'!$193:$193,0,0,1)</f>
        <v>64000</v>
      </c>
      <c r="F36" s="9">
        <f t="shared" si="2"/>
        <v>1.9753696101731536E-3</v>
      </c>
      <c r="H36" s="8" t="s">
        <v>16</v>
      </c>
      <c r="K36" s="2"/>
      <c r="L36" s="9">
        <f t="shared" si="3"/>
        <v>2.7310643386806951E-3</v>
      </c>
    </row>
    <row r="37" spans="2:13" s="4" customFormat="1" ht="10.5">
      <c r="B37" s="8" t="s">
        <v>17</v>
      </c>
      <c r="E37" s="2">
        <f>_xlfn.XLOOKUP(B37,'[1]Q2-25 IS'!$7:$7,'[1]Q2-25 IS'!$193:$193,0,0,1)</f>
        <v>1608000</v>
      </c>
      <c r="F37" s="9">
        <f t="shared" si="2"/>
        <v>4.9631161455600481E-2</v>
      </c>
      <c r="H37" s="8" t="s">
        <v>17</v>
      </c>
      <c r="K37" s="2"/>
      <c r="L37" s="9">
        <f t="shared" si="3"/>
        <v>3.9185924353522937E-2</v>
      </c>
    </row>
    <row r="38" spans="2:13" s="4" customFormat="1" ht="10.5">
      <c r="B38" s="8" t="s">
        <v>18</v>
      </c>
      <c r="E38" s="2">
        <f>_xlfn.XLOOKUP(B38,'[1]Q2-25 IS'!$7:$7,'[1]Q2-25 IS'!$193:$193,0,0,1)</f>
        <v>835000</v>
      </c>
      <c r="F38" s="9">
        <f t="shared" si="2"/>
        <v>2.5772400382727861E-2</v>
      </c>
      <c r="H38" s="8" t="s">
        <v>18</v>
      </c>
      <c r="K38" s="2"/>
      <c r="L38" s="9">
        <f t="shared" si="3"/>
        <v>1.5884754073040033E-2</v>
      </c>
    </row>
    <row r="39" spans="2:13" s="4" customFormat="1" ht="10.5">
      <c r="B39" s="8" t="s">
        <v>19</v>
      </c>
      <c r="E39" s="2">
        <f>_xlfn.XLOOKUP(B39,'[1]Q2-25 IS'!$7:$7,'[1]Q2-25 IS'!$193:$193,0,0,1)</f>
        <v>2967000</v>
      </c>
      <c r="F39" s="9">
        <f t="shared" si="2"/>
        <v>9.1576900521621041E-2</v>
      </c>
      <c r="H39" s="8" t="s">
        <v>19</v>
      </c>
      <c r="K39" s="2"/>
      <c r="L39" s="9">
        <f t="shared" si="3"/>
        <v>8.334140778511627E-2</v>
      </c>
    </row>
    <row r="40" spans="2:13" s="4" customFormat="1" ht="10.5">
      <c r="B40" s="8" t="s">
        <v>20</v>
      </c>
      <c r="E40" s="2">
        <f>_xlfn.XLOOKUP(B40,'[1]Q2-25 IS'!$7:$7,'[1]Q2-25 IS'!$193:$193,0,0,1)</f>
        <v>546000</v>
      </c>
      <c r="F40" s="9">
        <f t="shared" si="2"/>
        <v>1.6852371986789717E-2</v>
      </c>
      <c r="H40" s="8" t="s">
        <v>20</v>
      </c>
      <c r="K40" s="2"/>
      <c r="L40" s="9">
        <f t="shared" si="3"/>
        <v>1.1962780174537309E-2</v>
      </c>
    </row>
    <row r="41" spans="2:13" s="4" customFormat="1" ht="10.5">
      <c r="B41" s="8" t="s">
        <v>21</v>
      </c>
      <c r="E41" s="2">
        <f>_xlfn.XLOOKUP(B41,'[1]Q2-25 IS'!$7:$7,'[1]Q2-25 IS'!$193:$193,0,0,1)</f>
        <v>14835000</v>
      </c>
      <c r="F41" s="9">
        <f t="shared" si="2"/>
        <v>0.4578845026081052</v>
      </c>
      <c r="H41" s="8" t="s">
        <v>21</v>
      </c>
      <c r="K41" s="2"/>
      <c r="L41" s="9">
        <f t="shared" si="3"/>
        <v>0.46397740202572635</v>
      </c>
    </row>
    <row r="42" spans="2:13" s="4" customFormat="1" ht="10.5">
      <c r="B42" s="8" t="s">
        <v>22</v>
      </c>
      <c r="E42" s="2">
        <f>_xlfn.XLOOKUP(B42,'[1]Q2-25 IS'!$7:$7,'[1]Q2-25 IS'!$193:$193,0,0,1)</f>
        <v>1310000</v>
      </c>
      <c r="F42" s="9">
        <f t="shared" si="2"/>
        <v>4.0433346708231732E-2</v>
      </c>
      <c r="H42" s="8" t="s">
        <v>22</v>
      </c>
      <c r="K42" s="2"/>
      <c r="L42" s="9">
        <f t="shared" si="3"/>
        <v>2.5073717414785351E-2</v>
      </c>
    </row>
    <row r="43" spans="2:13" s="4" customFormat="1" ht="10.5">
      <c r="B43" s="10"/>
      <c r="C43" s="10"/>
      <c r="D43" s="10"/>
      <c r="E43" s="11">
        <f>SUM(E27:E42)</f>
        <v>32399000</v>
      </c>
      <c r="F43" s="12">
        <f t="shared" si="2"/>
        <v>1</v>
      </c>
      <c r="H43" s="14" t="s">
        <v>25</v>
      </c>
      <c r="I43" s="10"/>
      <c r="J43" s="10"/>
      <c r="K43" s="15"/>
      <c r="L43" s="12">
        <f t="shared" si="3"/>
        <v>1</v>
      </c>
    </row>
    <row r="44" spans="2:13" s="4" customFormat="1" ht="10.5"/>
    <row r="45" spans="2:13" s="4" customFormat="1" ht="10.5">
      <c r="K45" s="16"/>
    </row>
    <row r="46" spans="2:13" s="4" customFormat="1">
      <c r="B46" s="1"/>
      <c r="C46" s="1"/>
      <c r="D46" s="1"/>
      <c r="E46" s="1"/>
      <c r="F46" s="1"/>
      <c r="G46" s="1"/>
      <c r="H46" s="1"/>
      <c r="I46" s="1"/>
      <c r="J46" s="1"/>
      <c r="K46" s="17"/>
    </row>
    <row r="47" spans="2:13" s="4" customFormat="1">
      <c r="B47" s="1"/>
      <c r="C47" s="1"/>
      <c r="D47" s="1"/>
      <c r="E47" s="18"/>
      <c r="F47" s="1"/>
      <c r="G47" s="1"/>
      <c r="H47" s="1"/>
      <c r="I47" s="1"/>
      <c r="J47" s="1"/>
      <c r="K47" s="1"/>
      <c r="L47" s="1"/>
      <c r="M47" s="1"/>
    </row>
    <row r="48" spans="2:13" s="4" customFormat="1">
      <c r="B48" s="1"/>
      <c r="C48" s="1"/>
      <c r="D48" s="1"/>
      <c r="E48" s="18"/>
      <c r="F48" s="1"/>
      <c r="G48" s="1"/>
      <c r="H48" s="1"/>
      <c r="I48" s="1"/>
      <c r="J48" s="1"/>
      <c r="K48" s="1"/>
      <c r="L48" s="1"/>
      <c r="M48" s="1"/>
    </row>
    <row r="49" spans="2:13" s="4" customFormat="1">
      <c r="B49" s="1"/>
      <c r="C49" s="1"/>
      <c r="D49" s="1"/>
      <c r="E49" s="18"/>
      <c r="F49" s="1"/>
      <c r="G49" s="1"/>
      <c r="H49" s="1"/>
      <c r="I49" s="1"/>
      <c r="J49" s="1"/>
      <c r="K49" s="1"/>
      <c r="L49" s="1"/>
      <c r="M49" s="1"/>
    </row>
    <row r="50" spans="2:13" s="4" customFormat="1">
      <c r="B50" s="1"/>
      <c r="C50" s="1"/>
      <c r="D50" s="1"/>
      <c r="E50" s="18"/>
      <c r="F50" s="1"/>
      <c r="G50" s="1"/>
      <c r="H50" s="1"/>
      <c r="I50" s="1"/>
      <c r="J50" s="1"/>
      <c r="K50" s="1"/>
      <c r="L50" s="1"/>
      <c r="M50" s="1"/>
    </row>
    <row r="51" spans="2:13">
      <c r="E51" s="18"/>
    </row>
    <row r="52" spans="2:13">
      <c r="E52" s="18"/>
    </row>
    <row r="53" spans="2:13">
      <c r="E53" s="18"/>
    </row>
    <row r="54" spans="2:13">
      <c r="E54" s="18"/>
    </row>
    <row r="55" spans="2:13">
      <c r="E55" s="18"/>
    </row>
    <row r="56" spans="2:13">
      <c r="E56" s="18"/>
    </row>
    <row r="57" spans="2:13">
      <c r="E57" s="18"/>
    </row>
    <row r="58" spans="2:13">
      <c r="E58" s="18"/>
    </row>
    <row r="59" spans="2:13">
      <c r="E59" s="18"/>
    </row>
    <row r="60" spans="2:13">
      <c r="E60" s="18"/>
    </row>
    <row r="61" spans="2:13">
      <c r="E61" s="18"/>
    </row>
    <row r="62" spans="2:13">
      <c r="E62" s="18"/>
    </row>
    <row r="63" spans="2:13">
      <c r="E63" s="18"/>
    </row>
    <row r="64" spans="2:13">
      <c r="E64" s="18"/>
    </row>
    <row r="65" spans="5:5">
      <c r="E65" s="18"/>
    </row>
    <row r="66" spans="5:5">
      <c r="E66" s="18"/>
    </row>
    <row r="67" spans="5:5">
      <c r="E6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73FD-A8CF-42E9-B863-1816595C3BEB}">
  <dimension ref="B1:M67"/>
  <sheetViews>
    <sheetView workbookViewId="0">
      <selection activeCell="D3" sqref="D3"/>
    </sheetView>
  </sheetViews>
  <sheetFormatPr defaultColWidth="8.7265625" defaultRowHeight="11.75"/>
  <cols>
    <col min="1" max="1" width="2.1328125" style="1" customWidth="1"/>
    <col min="2" max="2" width="21.40625" style="1" customWidth="1"/>
    <col min="3" max="4" width="8.7265625" style="1"/>
    <col min="5" max="5" width="11.1328125" style="1" bestFit="1" customWidth="1"/>
    <col min="6" max="6" width="20.1328125" style="1" bestFit="1" customWidth="1"/>
    <col min="7" max="7" width="1.40625" style="1" customWidth="1"/>
    <col min="8" max="8" width="13.86328125" style="1" customWidth="1"/>
    <col min="9" max="9" width="9.54296875" style="1" customWidth="1"/>
    <col min="10" max="10" width="8.7265625" style="1"/>
    <col min="11" max="11" width="10.7265625" style="1" bestFit="1" customWidth="1"/>
    <col min="12" max="12" width="14.1328125" style="1" bestFit="1" customWidth="1"/>
    <col min="13" max="13" width="7" style="1" customWidth="1"/>
    <col min="14" max="16384" width="8.7265625" style="1"/>
  </cols>
  <sheetData>
    <row r="1" spans="2:13">
      <c r="B1" s="1" t="s">
        <v>36</v>
      </c>
    </row>
    <row r="2" spans="2:13" ht="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" t="s">
        <v>30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5" t="s">
        <v>3</v>
      </c>
      <c r="C7" s="6"/>
      <c r="D7" s="6"/>
      <c r="E7" s="7" t="s">
        <v>4</v>
      </c>
      <c r="F7" s="7" t="s">
        <v>5</v>
      </c>
      <c r="G7" s="4"/>
      <c r="H7" s="5" t="s">
        <v>6</v>
      </c>
      <c r="I7" s="6"/>
      <c r="J7" s="6"/>
      <c r="K7" s="7" t="s">
        <v>4</v>
      </c>
      <c r="L7" s="7" t="s">
        <v>5</v>
      </c>
      <c r="M7" s="4"/>
    </row>
    <row r="8" spans="2:13" s="4" customFormat="1" ht="10.5">
      <c r="B8" s="8" t="s">
        <v>7</v>
      </c>
      <c r="E8" s="2">
        <v>33952000</v>
      </c>
      <c r="F8" s="9">
        <f t="shared" ref="F8:F24" si="0">E8/E$24</f>
        <v>7.4740679428702259E-2</v>
      </c>
      <c r="H8" s="8" t="s">
        <v>7</v>
      </c>
      <c r="K8" s="2">
        <v>13363</v>
      </c>
      <c r="L8" s="9">
        <f t="shared" ref="L8:L24" si="1">K8/K$24</f>
        <v>7.4414590004176523E-2</v>
      </c>
    </row>
    <row r="9" spans="2:13" s="4" customFormat="1" ht="10.5">
      <c r="B9" s="8" t="s">
        <v>8</v>
      </c>
      <c r="E9" s="2">
        <v>913000</v>
      </c>
      <c r="F9" s="9">
        <f t="shared" si="0"/>
        <v>2.0098444957117449E-3</v>
      </c>
      <c r="H9" s="8" t="s">
        <v>8</v>
      </c>
      <c r="K9" s="2">
        <v>560</v>
      </c>
      <c r="L9" s="9">
        <f t="shared" si="1"/>
        <v>3.1184741751357371E-3</v>
      </c>
    </row>
    <row r="10" spans="2:13" s="4" customFormat="1" ht="10.5">
      <c r="B10" s="8" t="s">
        <v>9</v>
      </c>
      <c r="E10" s="2">
        <v>2085000</v>
      </c>
      <c r="F10" s="9">
        <f t="shared" si="0"/>
        <v>4.5898420301850908E-3</v>
      </c>
      <c r="H10" s="8" t="s">
        <v>9</v>
      </c>
      <c r="K10" s="2">
        <v>499</v>
      </c>
      <c r="L10" s="9">
        <f t="shared" si="1"/>
        <v>2.7787832382013085E-3</v>
      </c>
    </row>
    <row r="11" spans="2:13" s="4" customFormat="1" ht="10.5">
      <c r="B11" s="8" t="s">
        <v>10</v>
      </c>
      <c r="E11" s="2">
        <v>370000</v>
      </c>
      <c r="F11" s="9">
        <f t="shared" si="0"/>
        <v>8.1450434108800167E-4</v>
      </c>
      <c r="H11" s="8" t="s">
        <v>10</v>
      </c>
      <c r="K11" s="2">
        <v>231</v>
      </c>
      <c r="L11" s="9">
        <f t="shared" si="1"/>
        <v>1.2863705972434916E-3</v>
      </c>
    </row>
    <row r="12" spans="2:13" s="4" customFormat="1" ht="10.5">
      <c r="B12" s="8" t="s">
        <v>11</v>
      </c>
      <c r="E12" s="2">
        <v>3094000</v>
      </c>
      <c r="F12" s="9">
        <f t="shared" si="0"/>
        <v>6.8110173819629118E-3</v>
      </c>
      <c r="H12" s="8" t="s">
        <v>11</v>
      </c>
      <c r="K12" s="2">
        <v>428</v>
      </c>
      <c r="L12" s="9">
        <f t="shared" si="1"/>
        <v>2.3834052624251705E-3</v>
      </c>
    </row>
    <row r="13" spans="2:13" s="4" customFormat="1" ht="10.5">
      <c r="B13" s="8" t="s">
        <v>12</v>
      </c>
      <c r="E13" s="2">
        <v>564000</v>
      </c>
      <c r="F13" s="9">
        <f t="shared" si="0"/>
        <v>1.2415687793881972E-3</v>
      </c>
      <c r="H13" s="8" t="s">
        <v>12</v>
      </c>
      <c r="K13" s="2">
        <v>198</v>
      </c>
      <c r="L13" s="9">
        <f t="shared" si="1"/>
        <v>1.1026033690658499E-3</v>
      </c>
    </row>
    <row r="14" spans="2:13" s="4" customFormat="1" ht="10.5">
      <c r="B14" s="8" t="s">
        <v>13</v>
      </c>
      <c r="E14" s="2">
        <v>47682000</v>
      </c>
      <c r="F14" s="9">
        <f t="shared" si="0"/>
        <v>0.10496539457231918</v>
      </c>
      <c r="H14" s="8" t="s">
        <v>13</v>
      </c>
      <c r="K14" s="2">
        <v>15715</v>
      </c>
      <c r="L14" s="9">
        <f t="shared" si="1"/>
        <v>8.7512181539746631E-2</v>
      </c>
    </row>
    <row r="15" spans="2:13" s="4" customFormat="1" ht="10.5">
      <c r="B15" s="8" t="s">
        <v>14</v>
      </c>
      <c r="E15" s="2">
        <v>8808000</v>
      </c>
      <c r="F15" s="9">
        <f t="shared" si="0"/>
        <v>1.9389606044062483E-2</v>
      </c>
      <c r="H15" s="8" t="s">
        <v>14</v>
      </c>
      <c r="K15" s="2">
        <v>2691</v>
      </c>
      <c r="L15" s="9">
        <f t="shared" si="1"/>
        <v>1.4985382152304052E-2</v>
      </c>
    </row>
    <row r="16" spans="2:13" s="4" customFormat="1" ht="10.5">
      <c r="B16" s="8" t="s">
        <v>15</v>
      </c>
      <c r="E16" s="2">
        <v>80794000</v>
      </c>
      <c r="F16" s="9">
        <f t="shared" si="0"/>
        <v>0.17785692901044325</v>
      </c>
      <c r="H16" s="8" t="s">
        <v>15</v>
      </c>
      <c r="K16" s="2">
        <v>29454</v>
      </c>
      <c r="L16" s="9">
        <f t="shared" si="1"/>
        <v>0.16402060420437142</v>
      </c>
    </row>
    <row r="17" spans="2:13" s="4" customFormat="1" ht="10.5">
      <c r="B17" s="8" t="s">
        <v>16</v>
      </c>
      <c r="E17" s="2">
        <v>1910000</v>
      </c>
      <c r="F17" s="9">
        <f t="shared" si="0"/>
        <v>4.2046034904813061E-3</v>
      </c>
      <c r="H17" s="8" t="s">
        <v>16</v>
      </c>
      <c r="K17" s="2">
        <v>294</v>
      </c>
      <c r="L17" s="9">
        <f t="shared" si="1"/>
        <v>1.637198941946262E-3</v>
      </c>
    </row>
    <row r="18" spans="2:13" s="4" customFormat="1" ht="10.5">
      <c r="B18" s="8" t="s">
        <v>17</v>
      </c>
      <c r="E18" s="2">
        <v>11730000</v>
      </c>
      <c r="F18" s="9">
        <f t="shared" si="0"/>
        <v>2.5821988975573675E-2</v>
      </c>
      <c r="H18" s="8" t="s">
        <v>17</v>
      </c>
      <c r="K18" s="2">
        <v>7095</v>
      </c>
      <c r="L18" s="9">
        <f t="shared" si="1"/>
        <v>3.9509954058192957E-2</v>
      </c>
    </row>
    <row r="19" spans="2:13" s="4" customFormat="1" ht="10.5">
      <c r="B19" s="8" t="s">
        <v>18</v>
      </c>
      <c r="E19" s="2">
        <v>1339000</v>
      </c>
      <c r="F19" s="9">
        <f t="shared" si="0"/>
        <v>2.9476251695049575E-3</v>
      </c>
      <c r="H19" s="8" t="s">
        <v>18</v>
      </c>
      <c r="K19" s="2">
        <v>3324</v>
      </c>
      <c r="L19" s="9">
        <f t="shared" si="1"/>
        <v>1.8510371710984269E-2</v>
      </c>
    </row>
    <row r="20" spans="2:13" s="4" customFormat="1" ht="10.5">
      <c r="B20" s="8" t="s">
        <v>19</v>
      </c>
      <c r="E20" s="2">
        <v>17734000</v>
      </c>
      <c r="F20" s="9">
        <f t="shared" si="0"/>
        <v>3.903897293203952E-2</v>
      </c>
      <c r="H20" s="8" t="s">
        <v>19</v>
      </c>
      <c r="K20" s="2">
        <v>20675</v>
      </c>
      <c r="L20" s="9">
        <f t="shared" si="1"/>
        <v>0.11513295280523458</v>
      </c>
    </row>
    <row r="21" spans="2:13" s="4" customFormat="1" ht="10.5">
      <c r="B21" s="8" t="s">
        <v>20</v>
      </c>
      <c r="E21" s="2">
        <v>3706000</v>
      </c>
      <c r="F21" s="9">
        <f t="shared" si="0"/>
        <v>8.1582515893841474E-3</v>
      </c>
      <c r="H21" s="8" t="s">
        <v>20</v>
      </c>
      <c r="K21" s="2">
        <v>2432</v>
      </c>
      <c r="L21" s="9">
        <f t="shared" si="1"/>
        <v>1.3543087846303772E-2</v>
      </c>
    </row>
    <row r="22" spans="2:13" s="4" customFormat="1" ht="10.5">
      <c r="B22" s="8" t="s">
        <v>21</v>
      </c>
      <c r="E22" s="2">
        <v>228593000</v>
      </c>
      <c r="F22" s="9">
        <f t="shared" si="0"/>
        <v>0.50321619146575558</v>
      </c>
      <c r="H22" s="8" t="s">
        <v>21</v>
      </c>
      <c r="K22" s="2">
        <v>78973</v>
      </c>
      <c r="L22" s="9">
        <f t="shared" si="1"/>
        <v>0.43977725184463318</v>
      </c>
    </row>
    <row r="23" spans="2:13" s="4" customFormat="1" ht="10.5">
      <c r="B23" s="8" t="s">
        <v>22</v>
      </c>
      <c r="E23" s="2">
        <v>10990000</v>
      </c>
      <c r="F23" s="9">
        <f t="shared" si="0"/>
        <v>2.4192980293397674E-2</v>
      </c>
      <c r="H23" s="8" t="s">
        <v>22</v>
      </c>
      <c r="K23" s="2">
        <v>3643</v>
      </c>
      <c r="L23" s="9">
        <f t="shared" si="1"/>
        <v>2.0286788250034805E-2</v>
      </c>
    </row>
    <row r="24" spans="2:13" s="4" customFormat="1" ht="10.5">
      <c r="B24" s="10"/>
      <c r="C24" s="10"/>
      <c r="D24" s="10"/>
      <c r="E24" s="11">
        <f>SUM(E8:E23)</f>
        <v>454264000</v>
      </c>
      <c r="F24" s="12">
        <f t="shared" si="0"/>
        <v>1</v>
      </c>
      <c r="H24" s="10"/>
      <c r="I24" s="10"/>
      <c r="J24" s="10"/>
      <c r="K24" s="11">
        <f>SUM(K8:K23)</f>
        <v>179575</v>
      </c>
      <c r="L24" s="12">
        <f t="shared" si="1"/>
        <v>1</v>
      </c>
    </row>
    <row r="25" spans="2:13" s="4" customFormat="1" ht="10.5"/>
    <row r="26" spans="2:13" s="4" customFormat="1" ht="10.5">
      <c r="B26" s="5" t="s">
        <v>23</v>
      </c>
      <c r="C26" s="6"/>
      <c r="D26" s="6"/>
      <c r="E26" s="7" t="s">
        <v>4</v>
      </c>
      <c r="F26" s="7" t="s">
        <v>5</v>
      </c>
      <c r="H26" s="5" t="s">
        <v>31</v>
      </c>
      <c r="I26" s="6"/>
      <c r="J26" s="6"/>
      <c r="K26" s="13"/>
      <c r="L26" s="6"/>
    </row>
    <row r="27" spans="2:13" s="4" customFormat="1" ht="10.5">
      <c r="B27" s="8" t="s">
        <v>7</v>
      </c>
      <c r="E27" s="2">
        <f>_xlfn.XLOOKUP(B27,'[2]Q3-25 IS'!$7:$7,'[2]Q3-25 IS'!$197:$197,0,0,1)</f>
        <v>2956000</v>
      </c>
      <c r="F27" s="9">
        <f t="shared" ref="F27:F43" si="2">E27/E$43</f>
        <v>8.3204323472288677E-2</v>
      </c>
      <c r="H27" s="8" t="s">
        <v>7</v>
      </c>
      <c r="K27" s="2"/>
      <c r="L27" s="9">
        <f t="shared" ref="L27:L43" si="3">SUM(F8,L8,F27)/3</f>
        <v>7.7453197635055815E-2</v>
      </c>
    </row>
    <row r="28" spans="2:13" s="4" customFormat="1" ht="10.5">
      <c r="B28" s="8" t="s">
        <v>8</v>
      </c>
      <c r="E28" s="2">
        <f>_xlfn.XLOOKUP(B28,'[2]Q3-25 IS'!$7:$7,'[2]Q3-25 IS'!$197:$197,0,0,1)</f>
        <v>22000</v>
      </c>
      <c r="F28" s="9">
        <f t="shared" si="2"/>
        <v>6.1924733301432712E-4</v>
      </c>
      <c r="H28" s="8" t="s">
        <v>8</v>
      </c>
      <c r="K28" s="2"/>
      <c r="L28" s="9">
        <f t="shared" si="3"/>
        <v>1.9158553346206029E-3</v>
      </c>
    </row>
    <row r="29" spans="2:13">
      <c r="B29" s="8" t="s">
        <v>9</v>
      </c>
      <c r="C29" s="4"/>
      <c r="D29" s="4"/>
      <c r="E29" s="2">
        <f>_xlfn.XLOOKUP(B29,'[2]Q3-25 IS'!$7:$7,'[2]Q3-25 IS'!$197:$197,0,0,1)</f>
        <v>100000</v>
      </c>
      <c r="F29" s="9">
        <f t="shared" si="2"/>
        <v>2.8147606046105777E-3</v>
      </c>
      <c r="G29" s="4"/>
      <c r="H29" s="8" t="s">
        <v>9</v>
      </c>
      <c r="I29" s="4"/>
      <c r="J29" s="4"/>
      <c r="K29" s="2"/>
      <c r="L29" s="9">
        <f t="shared" si="3"/>
        <v>3.3944619576656587E-3</v>
      </c>
      <c r="M29" s="4"/>
    </row>
    <row r="30" spans="2:13">
      <c r="B30" s="8" t="s">
        <v>10</v>
      </c>
      <c r="C30" s="4"/>
      <c r="D30" s="4"/>
      <c r="E30" s="2">
        <f>_xlfn.XLOOKUP(B30,'[2]Q3-25 IS'!$7:$7,'[2]Q3-25 IS'!$197:$197,0,0,1)</f>
        <v>45000</v>
      </c>
      <c r="F30" s="9">
        <f t="shared" si="2"/>
        <v>1.26664227207476E-3</v>
      </c>
      <c r="G30" s="4"/>
      <c r="H30" s="8" t="s">
        <v>10</v>
      </c>
      <c r="I30" s="4"/>
      <c r="J30" s="4"/>
      <c r="K30" s="2"/>
      <c r="L30" s="9">
        <f t="shared" si="3"/>
        <v>1.1225057368020844E-3</v>
      </c>
      <c r="M30" s="4"/>
    </row>
    <row r="31" spans="2:13" s="4" customFormat="1" ht="10.5">
      <c r="B31" s="8" t="s">
        <v>11</v>
      </c>
      <c r="E31" s="2">
        <f>_xlfn.XLOOKUP(B31,'[2]Q3-25 IS'!$7:$7,'[2]Q3-25 IS'!$197:$197,0,0,1)</f>
        <v>183000</v>
      </c>
      <c r="F31" s="9">
        <f t="shared" si="2"/>
        <v>5.1510119064373571E-3</v>
      </c>
      <c r="H31" s="8" t="s">
        <v>11</v>
      </c>
      <c r="K31" s="2"/>
      <c r="L31" s="9">
        <f t="shared" si="3"/>
        <v>4.7818115169418127E-3</v>
      </c>
    </row>
    <row r="32" spans="2:13" s="4" customFormat="1" ht="10.5">
      <c r="B32" s="8" t="s">
        <v>12</v>
      </c>
      <c r="E32" s="2">
        <f>_xlfn.XLOOKUP(B32,'[2]Q3-25 IS'!$7:$7,'[2]Q3-25 IS'!$197:$197,0,0,1)</f>
        <v>45000</v>
      </c>
      <c r="F32" s="9">
        <f t="shared" si="2"/>
        <v>1.26664227207476E-3</v>
      </c>
      <c r="H32" s="8" t="s">
        <v>12</v>
      </c>
      <c r="K32" s="2"/>
      <c r="L32" s="9">
        <f t="shared" si="3"/>
        <v>1.2036048068429356E-3</v>
      </c>
    </row>
    <row r="33" spans="2:13" s="4" customFormat="1" ht="10.5">
      <c r="B33" s="8" t="s">
        <v>13</v>
      </c>
      <c r="E33" s="2">
        <f>_xlfn.XLOOKUP(B33,'[2]Q3-25 IS'!$7:$7,'[2]Q3-25 IS'!$197:$197,0,0,1)</f>
        <v>2737000</v>
      </c>
      <c r="F33" s="9">
        <f t="shared" si="2"/>
        <v>7.7039997748191522E-2</v>
      </c>
      <c r="H33" s="8" t="s">
        <v>13</v>
      </c>
      <c r="K33" s="2"/>
      <c r="L33" s="9">
        <f t="shared" si="3"/>
        <v>8.983919128675244E-2</v>
      </c>
    </row>
    <row r="34" spans="2:13" s="4" customFormat="1" ht="10.5">
      <c r="B34" s="8" t="s">
        <v>14</v>
      </c>
      <c r="E34" s="2">
        <f>_xlfn.XLOOKUP(B34,'[2]Q3-25 IS'!$7:$7,'[2]Q3-25 IS'!$197:$197,0,0,1)</f>
        <v>652000</v>
      </c>
      <c r="F34" s="9">
        <f t="shared" si="2"/>
        <v>1.8352239142060967E-2</v>
      </c>
      <c r="H34" s="8" t="s">
        <v>14</v>
      </c>
      <c r="K34" s="2"/>
      <c r="L34" s="9">
        <f t="shared" si="3"/>
        <v>1.75757424461425E-2</v>
      </c>
    </row>
    <row r="35" spans="2:13" s="4" customFormat="1" ht="10.5">
      <c r="B35" s="8" t="s">
        <v>15</v>
      </c>
      <c r="E35" s="2">
        <f>_xlfn.XLOOKUP(B35,'[2]Q3-25 IS'!$7:$7,'[2]Q3-25 IS'!$197:$197,0,0,1)</f>
        <v>3786000</v>
      </c>
      <c r="F35" s="9">
        <f t="shared" si="2"/>
        <v>0.10656683649055648</v>
      </c>
      <c r="H35" s="8" t="s">
        <v>15</v>
      </c>
      <c r="K35" s="2"/>
      <c r="L35" s="9">
        <f t="shared" si="3"/>
        <v>0.14948145656845704</v>
      </c>
    </row>
    <row r="36" spans="2:13" s="4" customFormat="1" ht="10.5">
      <c r="B36" s="8" t="s">
        <v>16</v>
      </c>
      <c r="E36" s="2">
        <f>_xlfn.XLOOKUP(B36,'[2]Q3-25 IS'!$7:$7,'[2]Q3-25 IS'!$197:$197,0,0,1)</f>
        <v>64000</v>
      </c>
      <c r="F36" s="9">
        <f t="shared" si="2"/>
        <v>1.8014467869507699E-3</v>
      </c>
      <c r="H36" s="8" t="s">
        <v>16</v>
      </c>
      <c r="K36" s="2"/>
      <c r="L36" s="9">
        <f t="shared" si="3"/>
        <v>2.5477497397927793E-3</v>
      </c>
    </row>
    <row r="37" spans="2:13" s="4" customFormat="1" ht="10.5">
      <c r="B37" s="8" t="s">
        <v>17</v>
      </c>
      <c r="E37" s="2">
        <f>_xlfn.XLOOKUP(B37,'[2]Q3-25 IS'!$7:$7,'[2]Q3-25 IS'!$197:$197,0,0,1)</f>
        <v>1657000</v>
      </c>
      <c r="F37" s="9">
        <f t="shared" si="2"/>
        <v>4.6640583218397279E-2</v>
      </c>
      <c r="H37" s="8" t="s">
        <v>17</v>
      </c>
      <c r="K37" s="2"/>
      <c r="L37" s="9">
        <f t="shared" si="3"/>
        <v>3.7324175417387973E-2</v>
      </c>
    </row>
    <row r="38" spans="2:13" s="4" customFormat="1" ht="10.5">
      <c r="B38" s="8" t="s">
        <v>18</v>
      </c>
      <c r="E38" s="2">
        <f>_xlfn.XLOOKUP(B38,'[2]Q3-25 IS'!$7:$7,'[2]Q3-25 IS'!$197:$197,0,0,1)</f>
        <v>835000</v>
      </c>
      <c r="F38" s="9">
        <f t="shared" si="2"/>
        <v>2.3503251048498326E-2</v>
      </c>
      <c r="H38" s="8" t="s">
        <v>18</v>
      </c>
      <c r="K38" s="2"/>
      <c r="L38" s="9">
        <f t="shared" si="3"/>
        <v>1.498708264299585E-2</v>
      </c>
    </row>
    <row r="39" spans="2:13" s="4" customFormat="1" ht="10.5">
      <c r="B39" s="8" t="s">
        <v>19</v>
      </c>
      <c r="E39" s="2">
        <f>_xlfn.XLOOKUP(B39,'[2]Q3-25 IS'!$7:$7,'[2]Q3-25 IS'!$197:$197,0,0,1)</f>
        <v>2971000</v>
      </c>
      <c r="F39" s="9">
        <f t="shared" si="2"/>
        <v>8.3626537562980274E-2</v>
      </c>
      <c r="H39" s="8" t="s">
        <v>19</v>
      </c>
      <c r="K39" s="2"/>
      <c r="L39" s="9">
        <f t="shared" si="3"/>
        <v>7.9266154433418126E-2</v>
      </c>
    </row>
    <row r="40" spans="2:13" s="4" customFormat="1" ht="10.5">
      <c r="B40" s="8" t="s">
        <v>20</v>
      </c>
      <c r="E40" s="2">
        <f>_xlfn.XLOOKUP(B40,'[2]Q3-25 IS'!$7:$7,'[2]Q3-25 IS'!$197:$197,0,0,1)</f>
        <v>548000</v>
      </c>
      <c r="F40" s="9">
        <f t="shared" si="2"/>
        <v>1.5424888113265967E-2</v>
      </c>
      <c r="H40" s="8" t="s">
        <v>20</v>
      </c>
      <c r="K40" s="2"/>
      <c r="L40" s="9">
        <f t="shared" si="3"/>
        <v>1.237540918298463E-2</v>
      </c>
    </row>
    <row r="41" spans="2:13" s="4" customFormat="1" ht="10.5">
      <c r="B41" s="8" t="s">
        <v>21</v>
      </c>
      <c r="E41" s="2">
        <f>_xlfn.XLOOKUP(B41,'[2]Q3-25 IS'!$7:$7,'[2]Q3-25 IS'!$197:$197,0,0,1)</f>
        <v>17603000</v>
      </c>
      <c r="F41" s="9">
        <f t="shared" si="2"/>
        <v>0.49548230922960002</v>
      </c>
      <c r="H41" s="8" t="s">
        <v>21</v>
      </c>
      <c r="K41" s="2"/>
      <c r="L41" s="9">
        <f t="shared" si="3"/>
        <v>0.47949191751332965</v>
      </c>
    </row>
    <row r="42" spans="2:13" s="4" customFormat="1" ht="10.5">
      <c r="B42" s="8" t="s">
        <v>22</v>
      </c>
      <c r="E42" s="2">
        <f>_xlfn.XLOOKUP(B42,'[2]Q3-25 IS'!$7:$7,'[2]Q3-25 IS'!$197:$197,0,0,1)</f>
        <v>1323000</v>
      </c>
      <c r="F42" s="9">
        <f t="shared" si="2"/>
        <v>3.7239282798997943E-2</v>
      </c>
      <c r="H42" s="8" t="s">
        <v>22</v>
      </c>
      <c r="K42" s="2"/>
      <c r="L42" s="9">
        <f t="shared" si="3"/>
        <v>2.7239683780810143E-2</v>
      </c>
    </row>
    <row r="43" spans="2:13" s="4" customFormat="1" ht="10.5">
      <c r="B43" s="10"/>
      <c r="C43" s="10"/>
      <c r="D43" s="10"/>
      <c r="E43" s="11">
        <f>SUM(E27:E42)</f>
        <v>35527000</v>
      </c>
      <c r="F43" s="12">
        <f t="shared" si="2"/>
        <v>1</v>
      </c>
      <c r="H43" s="14" t="s">
        <v>25</v>
      </c>
      <c r="I43" s="10"/>
      <c r="J43" s="10"/>
      <c r="K43" s="15"/>
      <c r="L43" s="12">
        <f t="shared" si="3"/>
        <v>1</v>
      </c>
    </row>
    <row r="44" spans="2:13" s="4" customFormat="1" ht="10.5"/>
    <row r="45" spans="2:13" s="4" customFormat="1" ht="10.5">
      <c r="K45" s="16"/>
    </row>
    <row r="46" spans="2:13" s="4" customFormat="1">
      <c r="B46" s="1"/>
      <c r="C46" s="1"/>
      <c r="D46" s="1"/>
      <c r="E46" s="1"/>
      <c r="F46" s="1"/>
      <c r="G46" s="1"/>
      <c r="H46" s="1"/>
      <c r="I46" s="1"/>
      <c r="J46" s="1"/>
      <c r="K46" s="17"/>
    </row>
    <row r="47" spans="2:13" s="4" customFormat="1">
      <c r="B47" s="1"/>
      <c r="C47" s="1"/>
      <c r="D47" s="1"/>
      <c r="E47" s="18"/>
      <c r="F47" s="1"/>
      <c r="G47" s="1"/>
      <c r="H47" s="1"/>
      <c r="I47" s="1"/>
      <c r="J47" s="1"/>
      <c r="K47" s="1"/>
      <c r="L47" s="1"/>
      <c r="M47" s="1"/>
    </row>
    <row r="48" spans="2:13" s="4" customFormat="1">
      <c r="B48" s="1"/>
      <c r="C48" s="1"/>
      <c r="D48" s="1"/>
      <c r="E48" s="18"/>
      <c r="F48" s="1"/>
      <c r="G48" s="1"/>
      <c r="H48" s="1"/>
      <c r="I48" s="1"/>
      <c r="J48" s="1"/>
      <c r="K48" s="1"/>
      <c r="L48" s="1"/>
      <c r="M48" s="1"/>
    </row>
    <row r="49" spans="2:13" s="4" customFormat="1">
      <c r="B49" s="1"/>
      <c r="C49" s="1"/>
      <c r="D49" s="1"/>
      <c r="E49" s="18"/>
      <c r="F49" s="1"/>
      <c r="G49" s="1"/>
      <c r="H49" s="1"/>
      <c r="I49" s="1"/>
      <c r="J49" s="1"/>
      <c r="K49" s="1"/>
      <c r="L49" s="1"/>
      <c r="M49" s="1"/>
    </row>
    <row r="50" spans="2:13" s="4" customFormat="1">
      <c r="B50" s="1"/>
      <c r="C50" s="1"/>
      <c r="D50" s="1"/>
      <c r="E50" s="18"/>
      <c r="F50" s="1"/>
      <c r="G50" s="1"/>
      <c r="H50" s="1"/>
      <c r="I50" s="1"/>
      <c r="J50" s="1"/>
      <c r="K50" s="1"/>
      <c r="L50" s="1"/>
      <c r="M50" s="1"/>
    </row>
    <row r="51" spans="2:13">
      <c r="E51" s="18"/>
    </row>
    <row r="52" spans="2:13">
      <c r="E52" s="18"/>
    </row>
    <row r="53" spans="2:13">
      <c r="E53" s="18"/>
    </row>
    <row r="54" spans="2:13">
      <c r="E54" s="18"/>
    </row>
    <row r="55" spans="2:13">
      <c r="E55" s="18"/>
    </row>
    <row r="56" spans="2:13">
      <c r="E56" s="18"/>
    </row>
    <row r="57" spans="2:13">
      <c r="E57" s="18"/>
    </row>
    <row r="58" spans="2:13">
      <c r="E58" s="18"/>
    </row>
    <row r="59" spans="2:13">
      <c r="E59" s="18"/>
    </row>
    <row r="60" spans="2:13">
      <c r="E60" s="18"/>
    </row>
    <row r="61" spans="2:13">
      <c r="E61" s="18"/>
    </row>
    <row r="62" spans="2:13">
      <c r="E62" s="18"/>
    </row>
    <row r="63" spans="2:13">
      <c r="E63" s="18"/>
    </row>
    <row r="64" spans="2:13">
      <c r="E64" s="18"/>
    </row>
    <row r="65" spans="5:5">
      <c r="E65" s="18"/>
    </row>
    <row r="66" spans="5:5">
      <c r="E66" s="18"/>
    </row>
    <row r="67" spans="5:5">
      <c r="E67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240C-D7A6-46F0-ABB0-ED86F51FCA50}">
  <dimension ref="B1:M67"/>
  <sheetViews>
    <sheetView workbookViewId="0">
      <selection activeCell="C3" sqref="C3"/>
    </sheetView>
  </sheetViews>
  <sheetFormatPr defaultColWidth="8.7265625" defaultRowHeight="11.75"/>
  <cols>
    <col min="1" max="1" width="2.1328125" style="1" customWidth="1"/>
    <col min="2" max="2" width="21.40625" style="1" customWidth="1"/>
    <col min="3" max="4" width="8.7265625" style="1"/>
    <col min="5" max="5" width="11.1328125" style="1" bestFit="1" customWidth="1"/>
    <col min="6" max="6" width="20.1328125" style="1" bestFit="1" customWidth="1"/>
    <col min="7" max="7" width="1.40625" style="1" customWidth="1"/>
    <col min="8" max="8" width="13.86328125" style="1" customWidth="1"/>
    <col min="9" max="9" width="9.54296875" style="1" customWidth="1"/>
    <col min="10" max="10" width="8.7265625" style="1"/>
    <col min="11" max="11" width="10.7265625" style="1" bestFit="1" customWidth="1"/>
    <col min="12" max="12" width="14.1328125" style="1" bestFit="1" customWidth="1"/>
    <col min="13" max="13" width="7" style="1" customWidth="1"/>
    <col min="14" max="16384" width="8.7265625" style="1"/>
  </cols>
  <sheetData>
    <row r="1" spans="2:13">
      <c r="B1" s="1" t="s">
        <v>36</v>
      </c>
    </row>
    <row r="2" spans="2:13" ht="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" t="s">
        <v>32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5" t="s">
        <v>3</v>
      </c>
      <c r="C7" s="6"/>
      <c r="D7" s="6"/>
      <c r="E7" s="7" t="s">
        <v>4</v>
      </c>
      <c r="F7" s="7" t="s">
        <v>5</v>
      </c>
      <c r="G7" s="4"/>
      <c r="H7" s="5" t="s">
        <v>6</v>
      </c>
      <c r="I7" s="6"/>
      <c r="J7" s="6"/>
      <c r="K7" s="7" t="s">
        <v>4</v>
      </c>
      <c r="L7" s="7" t="s">
        <v>5</v>
      </c>
      <c r="M7" s="4"/>
    </row>
    <row r="8" spans="2:13" s="4" customFormat="1" ht="10.5">
      <c r="B8" s="8" t="s">
        <v>7</v>
      </c>
      <c r="E8" s="2">
        <v>40214000</v>
      </c>
      <c r="F8" s="9">
        <f t="shared" ref="F8:F24" si="0">E8/E$24</f>
        <v>6.981803282388542E-2</v>
      </c>
      <c r="H8" s="8" t="s">
        <v>7</v>
      </c>
      <c r="K8" s="2">
        <v>13969</v>
      </c>
      <c r="L8" s="9">
        <f t="shared" ref="L8:L24" si="1">K8/K$24</f>
        <v>7.3619082251629803E-2</v>
      </c>
    </row>
    <row r="9" spans="2:13" s="4" customFormat="1" ht="10.5">
      <c r="B9" s="8" t="s">
        <v>8</v>
      </c>
      <c r="E9" s="2">
        <v>862000</v>
      </c>
      <c r="F9" s="9">
        <f t="shared" si="0"/>
        <v>1.4965719474359486E-3</v>
      </c>
      <c r="H9" s="8" t="s">
        <v>8</v>
      </c>
      <c r="K9" s="2">
        <v>560</v>
      </c>
      <c r="L9" s="9">
        <f t="shared" si="1"/>
        <v>2.9512983077466309E-3</v>
      </c>
    </row>
    <row r="10" spans="2:13" s="4" customFormat="1" ht="10.5">
      <c r="B10" s="8" t="s">
        <v>9</v>
      </c>
      <c r="E10" s="2">
        <v>2065000</v>
      </c>
      <c r="F10" s="9">
        <f t="shared" si="0"/>
        <v>3.5851752569086241E-3</v>
      </c>
      <c r="H10" s="8" t="s">
        <v>9</v>
      </c>
      <c r="K10" s="2">
        <v>499</v>
      </c>
      <c r="L10" s="9">
        <f t="shared" si="1"/>
        <v>2.6298175992242301E-3</v>
      </c>
    </row>
    <row r="11" spans="2:13" s="4" customFormat="1" ht="10.5">
      <c r="B11" s="8" t="s">
        <v>10</v>
      </c>
      <c r="E11" s="2">
        <v>365000</v>
      </c>
      <c r="F11" s="9">
        <f t="shared" si="0"/>
        <v>6.3369925848505947E-4</v>
      </c>
      <c r="H11" s="8" t="s">
        <v>10</v>
      </c>
      <c r="K11" s="2">
        <v>231</v>
      </c>
      <c r="L11" s="9">
        <f t="shared" si="1"/>
        <v>1.2174105519454853E-3</v>
      </c>
    </row>
    <row r="12" spans="2:13" s="4" customFormat="1" ht="10.5">
      <c r="B12" s="8" t="s">
        <v>11</v>
      </c>
      <c r="E12" s="2">
        <v>3476000</v>
      </c>
      <c r="F12" s="9">
        <f t="shared" si="0"/>
        <v>6.0349003356001824E-3</v>
      </c>
      <c r="H12" s="8" t="s">
        <v>11</v>
      </c>
      <c r="K12" s="2">
        <v>428</v>
      </c>
      <c r="L12" s="9">
        <f t="shared" si="1"/>
        <v>2.2556351352063537E-3</v>
      </c>
    </row>
    <row r="13" spans="2:13" s="4" customFormat="1" ht="10.5">
      <c r="B13" s="8" t="s">
        <v>12</v>
      </c>
      <c r="E13" s="2">
        <v>556000</v>
      </c>
      <c r="F13" s="9">
        <f t="shared" si="0"/>
        <v>9.6530626771970706E-4</v>
      </c>
      <c r="H13" s="8" t="s">
        <v>12</v>
      </c>
      <c r="K13" s="2">
        <v>198</v>
      </c>
      <c r="L13" s="9">
        <f t="shared" si="1"/>
        <v>1.043494758810416E-3</v>
      </c>
    </row>
    <row r="14" spans="2:13" s="4" customFormat="1" ht="10.5">
      <c r="B14" s="8" t="s">
        <v>13</v>
      </c>
      <c r="E14" s="2">
        <v>56957000</v>
      </c>
      <c r="F14" s="9">
        <f t="shared" si="0"/>
        <v>9.8886599083653506E-2</v>
      </c>
      <c r="H14" s="8" t="s">
        <v>13</v>
      </c>
      <c r="K14" s="2">
        <v>15852</v>
      </c>
      <c r="L14" s="9">
        <f t="shared" si="1"/>
        <v>8.3542822811427844E-2</v>
      </c>
    </row>
    <row r="15" spans="2:13" s="4" customFormat="1" ht="10.5">
      <c r="B15" s="8" t="s">
        <v>14</v>
      </c>
      <c r="E15" s="2">
        <v>10771000</v>
      </c>
      <c r="F15" s="9">
        <f t="shared" si="0"/>
        <v>1.8700204693541302E-2</v>
      </c>
      <c r="H15" s="8" t="s">
        <v>14</v>
      </c>
      <c r="K15" s="2">
        <v>2691</v>
      </c>
      <c r="L15" s="9">
        <f t="shared" si="1"/>
        <v>1.4182042403832472E-2</v>
      </c>
    </row>
    <row r="16" spans="2:13" s="4" customFormat="1" ht="10.5">
      <c r="B16" s="8" t="s">
        <v>15</v>
      </c>
      <c r="E16" s="2">
        <v>89708000</v>
      </c>
      <c r="F16" s="9">
        <f t="shared" si="0"/>
        <v>0.1557476522744595</v>
      </c>
      <c r="H16" s="8" t="s">
        <v>15</v>
      </c>
      <c r="K16" s="2">
        <v>29454</v>
      </c>
      <c r="L16" s="9">
        <f t="shared" si="1"/>
        <v>0.1552277506363737</v>
      </c>
    </row>
    <row r="17" spans="2:13" s="4" customFormat="1" ht="10.5">
      <c r="B17" s="8" t="s">
        <v>16</v>
      </c>
      <c r="E17" s="2">
        <v>1885000</v>
      </c>
      <c r="F17" s="9">
        <f t="shared" si="0"/>
        <v>3.272666033546129E-3</v>
      </c>
      <c r="H17" s="8" t="s">
        <v>16</v>
      </c>
      <c r="K17" s="2">
        <v>294</v>
      </c>
      <c r="L17" s="9">
        <f t="shared" si="1"/>
        <v>1.5494316115669813E-3</v>
      </c>
    </row>
    <row r="18" spans="2:13" s="4" customFormat="1" ht="10.5">
      <c r="B18" s="8" t="s">
        <v>17</v>
      </c>
      <c r="E18" s="2">
        <v>16729000</v>
      </c>
      <c r="F18" s="9">
        <f t="shared" si="0"/>
        <v>2.904425998683989E-2</v>
      </c>
      <c r="H18" s="8" t="s">
        <v>17</v>
      </c>
      <c r="K18" s="2">
        <v>7135</v>
      </c>
      <c r="L18" s="9">
        <f t="shared" si="1"/>
        <v>3.7602702546021806E-2</v>
      </c>
    </row>
    <row r="19" spans="2:13" s="4" customFormat="1" ht="10.5">
      <c r="B19" s="8" t="s">
        <v>18</v>
      </c>
      <c r="E19" s="2">
        <v>2704000</v>
      </c>
      <c r="F19" s="9">
        <f t="shared" si="0"/>
        <v>4.6945829998454817E-3</v>
      </c>
      <c r="H19" s="8" t="s">
        <v>18</v>
      </c>
      <c r="K19" s="2">
        <v>3324</v>
      </c>
      <c r="L19" s="9">
        <f t="shared" si="1"/>
        <v>1.7518063526696073E-2</v>
      </c>
    </row>
    <row r="20" spans="2:13" s="4" customFormat="1" ht="10.5">
      <c r="B20" s="8" t="s">
        <v>19</v>
      </c>
      <c r="E20" s="2">
        <v>22689000</v>
      </c>
      <c r="F20" s="9">
        <f t="shared" si="0"/>
        <v>3.9391787604842507E-2</v>
      </c>
      <c r="H20" s="8" t="s">
        <v>19</v>
      </c>
      <c r="K20" s="2">
        <v>20675</v>
      </c>
      <c r="L20" s="9">
        <f t="shared" si="1"/>
        <v>0.10896087948689571</v>
      </c>
    </row>
    <row r="21" spans="2:13" s="4" customFormat="1" ht="10.5">
      <c r="B21" s="8" t="s">
        <v>20</v>
      </c>
      <c r="E21" s="2">
        <v>3660000</v>
      </c>
      <c r="F21" s="9">
        <f t="shared" si="0"/>
        <v>6.3543542083707334E-3</v>
      </c>
      <c r="H21" s="8" t="s">
        <v>20</v>
      </c>
      <c r="K21" s="2">
        <v>2432</v>
      </c>
      <c r="L21" s="9">
        <f t="shared" si="1"/>
        <v>1.2817066936499654E-2</v>
      </c>
    </row>
    <row r="22" spans="2:13" s="4" customFormat="1" ht="10.5">
      <c r="B22" s="8" t="s">
        <v>21</v>
      </c>
      <c r="E22" s="2">
        <v>312006000</v>
      </c>
      <c r="F22" s="9">
        <f t="shared" si="0"/>
        <v>0.54169307080243689</v>
      </c>
      <c r="H22" s="8" t="s">
        <v>21</v>
      </c>
      <c r="K22" s="2">
        <v>88362</v>
      </c>
      <c r="L22" s="9">
        <f t="shared" si="1"/>
        <v>0.46568325190912108</v>
      </c>
    </row>
    <row r="23" spans="2:13" s="4" customFormat="1" ht="10.5">
      <c r="B23" s="8" t="s">
        <v>22</v>
      </c>
      <c r="E23" s="2">
        <v>11336000</v>
      </c>
      <c r="F23" s="9">
        <f t="shared" si="0"/>
        <v>1.9681136422429135E-2</v>
      </c>
      <c r="H23" s="8" t="s">
        <v>22</v>
      </c>
      <c r="K23" s="2">
        <v>3643</v>
      </c>
      <c r="L23" s="9">
        <f t="shared" si="1"/>
        <v>1.9199249527001746E-2</v>
      </c>
    </row>
    <row r="24" spans="2:13" s="4" customFormat="1" ht="10.5">
      <c r="B24" s="10"/>
      <c r="C24" s="10"/>
      <c r="D24" s="10"/>
      <c r="E24" s="11">
        <f>SUM(E8:E23)</f>
        <v>575983000</v>
      </c>
      <c r="F24" s="12">
        <f t="shared" si="0"/>
        <v>1</v>
      </c>
      <c r="H24" s="10"/>
      <c r="I24" s="10"/>
      <c r="J24" s="10"/>
      <c r="K24" s="11">
        <f>SUM(K8:K23)</f>
        <v>189747</v>
      </c>
      <c r="L24" s="12">
        <f t="shared" si="1"/>
        <v>1</v>
      </c>
    </row>
    <row r="25" spans="2:13" s="4" customFormat="1" ht="10.5"/>
    <row r="26" spans="2:13" s="4" customFormat="1" ht="10.5">
      <c r="B26" s="5" t="s">
        <v>23</v>
      </c>
      <c r="C26" s="6"/>
      <c r="D26" s="6"/>
      <c r="E26" s="7" t="s">
        <v>4</v>
      </c>
      <c r="F26" s="7" t="s">
        <v>5</v>
      </c>
      <c r="H26" s="5" t="s">
        <v>33</v>
      </c>
      <c r="I26" s="6"/>
      <c r="J26" s="6"/>
      <c r="K26" s="13"/>
      <c r="L26" s="6"/>
    </row>
    <row r="27" spans="2:13" s="4" customFormat="1" ht="10.5">
      <c r="B27" s="8" t="s">
        <v>7</v>
      </c>
      <c r="E27" s="2">
        <v>3318000</v>
      </c>
      <c r="F27" s="9">
        <f t="shared" ref="F27:F43" si="2">E27/E$43</f>
        <v>8.3064213293278261E-2</v>
      </c>
      <c r="H27" s="8" t="s">
        <v>7</v>
      </c>
      <c r="K27" s="2"/>
      <c r="L27" s="9">
        <f t="shared" ref="L27:L43" si="3">SUM(F8,L8,F27)/3</f>
        <v>7.5500442789597819E-2</v>
      </c>
    </row>
    <row r="28" spans="2:13" s="4" customFormat="1" ht="10.5">
      <c r="B28" s="8" t="s">
        <v>8</v>
      </c>
      <c r="E28" s="2">
        <v>262000</v>
      </c>
      <c r="F28" s="9">
        <f t="shared" si="2"/>
        <v>6.5590186506446361E-3</v>
      </c>
      <c r="H28" s="8" t="s">
        <v>8</v>
      </c>
      <c r="K28" s="2"/>
      <c r="L28" s="9">
        <f t="shared" si="3"/>
        <v>3.6689629686090714E-3</v>
      </c>
    </row>
    <row r="29" spans="2:13">
      <c r="B29" s="8" t="s">
        <v>9</v>
      </c>
      <c r="C29" s="4"/>
      <c r="D29" s="4"/>
      <c r="E29" s="2">
        <v>100000</v>
      </c>
      <c r="F29" s="9">
        <f t="shared" si="2"/>
        <v>2.503442233070472E-3</v>
      </c>
      <c r="G29" s="4"/>
      <c r="H29" s="8" t="s">
        <v>9</v>
      </c>
      <c r="I29" s="4"/>
      <c r="J29" s="4"/>
      <c r="K29" s="2"/>
      <c r="L29" s="9">
        <f t="shared" si="3"/>
        <v>2.9061450297344425E-3</v>
      </c>
      <c r="M29" s="4"/>
    </row>
    <row r="30" spans="2:13">
      <c r="B30" s="8" t="s">
        <v>10</v>
      </c>
      <c r="C30" s="4"/>
      <c r="D30" s="4"/>
      <c r="E30" s="2">
        <v>45000</v>
      </c>
      <c r="F30" s="9">
        <f t="shared" si="2"/>
        <v>1.1265490048817123E-3</v>
      </c>
      <c r="G30" s="4"/>
      <c r="H30" s="8" t="s">
        <v>10</v>
      </c>
      <c r="I30" s="4"/>
      <c r="J30" s="4"/>
      <c r="K30" s="2"/>
      <c r="L30" s="9">
        <f t="shared" si="3"/>
        <v>9.9255293843741898E-4</v>
      </c>
      <c r="M30" s="4"/>
    </row>
    <row r="31" spans="2:13" s="4" customFormat="1" ht="10.5">
      <c r="B31" s="8" t="s">
        <v>11</v>
      </c>
      <c r="E31" s="2">
        <v>183000</v>
      </c>
      <c r="F31" s="9">
        <f t="shared" si="2"/>
        <v>4.5812992865189636E-3</v>
      </c>
      <c r="H31" s="8" t="s">
        <v>11</v>
      </c>
      <c r="K31" s="2"/>
      <c r="L31" s="9">
        <f t="shared" si="3"/>
        <v>4.2906115857751668E-3</v>
      </c>
    </row>
    <row r="32" spans="2:13" s="4" customFormat="1" ht="10.5">
      <c r="B32" s="8" t="s">
        <v>12</v>
      </c>
      <c r="E32" s="2">
        <v>45000</v>
      </c>
      <c r="F32" s="9">
        <f t="shared" si="2"/>
        <v>1.1265490048817123E-3</v>
      </c>
      <c r="H32" s="8" t="s">
        <v>12</v>
      </c>
      <c r="K32" s="2"/>
      <c r="L32" s="9">
        <f t="shared" si="3"/>
        <v>1.0451166771372783E-3</v>
      </c>
    </row>
    <row r="33" spans="2:13" s="4" customFormat="1" ht="10.5">
      <c r="B33" s="8" t="s">
        <v>13</v>
      </c>
      <c r="E33" s="2">
        <v>2542000</v>
      </c>
      <c r="F33" s="9">
        <f t="shared" si="2"/>
        <v>6.3637501564651394E-2</v>
      </c>
      <c r="H33" s="8" t="s">
        <v>13</v>
      </c>
      <c r="K33" s="2"/>
      <c r="L33" s="9">
        <f t="shared" si="3"/>
        <v>8.202230781991092E-2</v>
      </c>
    </row>
    <row r="34" spans="2:13" s="4" customFormat="1" ht="10.5">
      <c r="B34" s="8" t="s">
        <v>14</v>
      </c>
      <c r="E34" s="2">
        <v>652000</v>
      </c>
      <c r="F34" s="9">
        <f t="shared" si="2"/>
        <v>1.6322443359619476E-2</v>
      </c>
      <c r="H34" s="8" t="s">
        <v>14</v>
      </c>
      <c r="K34" s="2"/>
      <c r="L34" s="9">
        <f t="shared" si="3"/>
        <v>1.6401563485664416E-2</v>
      </c>
    </row>
    <row r="35" spans="2:13" s="4" customFormat="1" ht="10.5">
      <c r="B35" s="8" t="s">
        <v>15</v>
      </c>
      <c r="E35" s="2">
        <v>5737000</v>
      </c>
      <c r="F35" s="9">
        <f t="shared" si="2"/>
        <v>0.14362248091125299</v>
      </c>
      <c r="H35" s="8" t="s">
        <v>15</v>
      </c>
      <c r="K35" s="2"/>
      <c r="L35" s="9">
        <f t="shared" si="3"/>
        <v>0.15153262794069541</v>
      </c>
    </row>
    <row r="36" spans="2:13" s="4" customFormat="1" ht="10.5">
      <c r="B36" s="8" t="s">
        <v>16</v>
      </c>
      <c r="E36" s="2">
        <v>64000</v>
      </c>
      <c r="F36" s="9">
        <f t="shared" si="2"/>
        <v>1.6022030291651019E-3</v>
      </c>
      <c r="H36" s="8" t="s">
        <v>16</v>
      </c>
      <c r="K36" s="2"/>
      <c r="L36" s="9">
        <f t="shared" si="3"/>
        <v>2.1414335580927373E-3</v>
      </c>
    </row>
    <row r="37" spans="2:13" s="4" customFormat="1" ht="10.5">
      <c r="B37" s="8" t="s">
        <v>17</v>
      </c>
      <c r="E37" s="2">
        <v>1506000</v>
      </c>
      <c r="F37" s="9">
        <f t="shared" si="2"/>
        <v>3.770184003004131E-2</v>
      </c>
      <c r="H37" s="8" t="s">
        <v>17</v>
      </c>
      <c r="K37" s="2"/>
      <c r="L37" s="9">
        <f t="shared" si="3"/>
        <v>3.478293418763434E-2</v>
      </c>
    </row>
    <row r="38" spans="2:13" s="4" customFormat="1" ht="10.5">
      <c r="B38" s="8" t="s">
        <v>18</v>
      </c>
      <c r="E38" s="2">
        <v>835000</v>
      </c>
      <c r="F38" s="9">
        <f t="shared" si="2"/>
        <v>2.0903742646138441E-2</v>
      </c>
      <c r="H38" s="8" t="s">
        <v>18</v>
      </c>
      <c r="K38" s="2"/>
      <c r="L38" s="9">
        <f t="shared" si="3"/>
        <v>1.4372129724226667E-2</v>
      </c>
    </row>
    <row r="39" spans="2:13" s="4" customFormat="1" ht="10.5">
      <c r="B39" s="8" t="s">
        <v>19</v>
      </c>
      <c r="E39" s="2">
        <v>2439000</v>
      </c>
      <c r="F39" s="9">
        <f t="shared" si="2"/>
        <v>6.1058956064588811E-2</v>
      </c>
      <c r="H39" s="8" t="s">
        <v>19</v>
      </c>
      <c r="K39" s="2"/>
      <c r="L39" s="9">
        <f t="shared" si="3"/>
        <v>6.9803874385442347E-2</v>
      </c>
    </row>
    <row r="40" spans="2:13" s="4" customFormat="1" ht="10.5">
      <c r="B40" s="8" t="s">
        <v>20</v>
      </c>
      <c r="E40" s="2">
        <v>546000</v>
      </c>
      <c r="F40" s="9">
        <f t="shared" si="2"/>
        <v>1.3668794592564776E-2</v>
      </c>
      <c r="H40" s="8" t="s">
        <v>20</v>
      </c>
      <c r="K40" s="2"/>
      <c r="L40" s="9">
        <f t="shared" si="3"/>
        <v>1.0946738579145054E-2</v>
      </c>
    </row>
    <row r="41" spans="2:13" s="4" customFormat="1" ht="10.5">
      <c r="B41" s="8" t="s">
        <v>21</v>
      </c>
      <c r="E41" s="2">
        <v>20348000</v>
      </c>
      <c r="F41" s="9">
        <f t="shared" si="2"/>
        <v>0.50940042558517962</v>
      </c>
      <c r="H41" s="8" t="s">
        <v>21</v>
      </c>
      <c r="K41" s="2"/>
      <c r="L41" s="9">
        <f t="shared" si="3"/>
        <v>0.5055922494322459</v>
      </c>
    </row>
    <row r="42" spans="2:13" s="4" customFormat="1" ht="10.5">
      <c r="B42" s="8" t="s">
        <v>22</v>
      </c>
      <c r="E42" s="2">
        <v>1323000</v>
      </c>
      <c r="F42" s="9">
        <f t="shared" si="2"/>
        <v>3.3120540743522345E-2</v>
      </c>
      <c r="H42" s="8" t="s">
        <v>22</v>
      </c>
      <c r="K42" s="2"/>
      <c r="L42" s="9">
        <f t="shared" si="3"/>
        <v>2.4000308897651076E-2</v>
      </c>
    </row>
    <row r="43" spans="2:13" s="4" customFormat="1" ht="10.5">
      <c r="B43" s="10"/>
      <c r="C43" s="10"/>
      <c r="D43" s="10"/>
      <c r="E43" s="11">
        <f>SUM(E27:E42)</f>
        <v>39945000</v>
      </c>
      <c r="F43" s="12">
        <f t="shared" si="2"/>
        <v>1</v>
      </c>
      <c r="H43" s="14" t="s">
        <v>25</v>
      </c>
      <c r="I43" s="10"/>
      <c r="J43" s="10"/>
      <c r="K43" s="15"/>
      <c r="L43" s="12">
        <f t="shared" si="3"/>
        <v>1</v>
      </c>
    </row>
    <row r="44" spans="2:13" s="4" customFormat="1" ht="10.5"/>
    <row r="45" spans="2:13" s="4" customFormat="1" ht="10.5">
      <c r="K45" s="16"/>
    </row>
    <row r="46" spans="2:13" s="4" customFormat="1">
      <c r="B46" s="1"/>
      <c r="C46" s="1"/>
      <c r="D46" s="1"/>
      <c r="E46" s="1"/>
      <c r="F46" s="1"/>
      <c r="G46" s="1"/>
      <c r="H46" s="1"/>
      <c r="I46" s="1"/>
      <c r="J46" s="1"/>
      <c r="K46" s="17"/>
    </row>
    <row r="47" spans="2:13" s="4" customFormat="1">
      <c r="B47" s="1"/>
      <c r="C47" s="1"/>
      <c r="D47" s="1"/>
      <c r="E47" s="18"/>
      <c r="F47" s="1"/>
      <c r="G47" s="1"/>
      <c r="H47" s="1"/>
      <c r="I47" s="1"/>
      <c r="J47" s="1"/>
      <c r="K47" s="1"/>
      <c r="L47" s="1"/>
      <c r="M47" s="1"/>
    </row>
    <row r="48" spans="2:13" s="4" customFormat="1">
      <c r="B48" s="1"/>
      <c r="C48" s="1"/>
      <c r="D48" s="1"/>
      <c r="E48" s="18"/>
      <c r="F48" s="1"/>
      <c r="G48" s="1"/>
      <c r="H48" s="1"/>
      <c r="I48" s="1"/>
      <c r="J48" s="1"/>
      <c r="K48" s="1"/>
      <c r="L48" s="1"/>
      <c r="M48" s="1"/>
    </row>
    <row r="49" spans="2:13" s="4" customFormat="1">
      <c r="B49" s="1"/>
      <c r="C49" s="1"/>
      <c r="D49" s="1"/>
      <c r="E49" s="18"/>
      <c r="F49" s="1"/>
      <c r="G49" s="1"/>
      <c r="H49" s="1"/>
      <c r="I49" s="1"/>
      <c r="J49" s="1"/>
      <c r="K49" s="1"/>
      <c r="L49" s="1"/>
      <c r="M49" s="1"/>
    </row>
    <row r="50" spans="2:13" s="4" customFormat="1">
      <c r="B50" s="1"/>
      <c r="C50" s="1"/>
      <c r="D50" s="1"/>
      <c r="E50" s="18"/>
      <c r="F50" s="1"/>
      <c r="G50" s="1"/>
      <c r="H50" s="1"/>
      <c r="I50" s="1"/>
      <c r="J50" s="1"/>
      <c r="K50" s="1"/>
      <c r="L50" s="1"/>
      <c r="M50" s="1"/>
    </row>
    <row r="51" spans="2:13">
      <c r="E51" s="18"/>
    </row>
    <row r="52" spans="2:13">
      <c r="E52" s="18"/>
    </row>
    <row r="53" spans="2:13">
      <c r="E53" s="18"/>
    </row>
    <row r="54" spans="2:13">
      <c r="E54" s="18"/>
    </row>
    <row r="55" spans="2:13">
      <c r="E55" s="18"/>
    </row>
    <row r="56" spans="2:13">
      <c r="E56" s="18"/>
    </row>
    <row r="57" spans="2:13">
      <c r="E57" s="18"/>
    </row>
    <row r="58" spans="2:13">
      <c r="E58" s="18"/>
    </row>
    <row r="59" spans="2:13">
      <c r="E59" s="18"/>
    </row>
    <row r="60" spans="2:13">
      <c r="E60" s="18"/>
    </row>
    <row r="61" spans="2:13">
      <c r="E61" s="18"/>
    </row>
    <row r="62" spans="2:13">
      <c r="E62" s="18"/>
    </row>
    <row r="63" spans="2:13">
      <c r="E63" s="18"/>
    </row>
    <row r="64" spans="2:13">
      <c r="E64" s="18"/>
    </row>
    <row r="65" spans="5:5">
      <c r="E65" s="18"/>
    </row>
    <row r="66" spans="5:5">
      <c r="E66" s="18"/>
    </row>
    <row r="67" spans="5:5">
      <c r="E67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E80D-6235-4B54-8F31-19616A684047}">
  <dimension ref="B1:M67"/>
  <sheetViews>
    <sheetView tabSelected="1" zoomScaleNormal="100" workbookViewId="0">
      <selection activeCell="D2" sqref="D2"/>
    </sheetView>
  </sheetViews>
  <sheetFormatPr defaultColWidth="8.7265625" defaultRowHeight="11.75"/>
  <cols>
    <col min="1" max="1" width="2.1328125" style="1" customWidth="1"/>
    <col min="2" max="2" width="21.40625" style="1" customWidth="1"/>
    <col min="3" max="4" width="8.7265625" style="1"/>
    <col min="5" max="5" width="11.1328125" style="1" bestFit="1" customWidth="1"/>
    <col min="6" max="6" width="20.1328125" style="1" bestFit="1" customWidth="1"/>
    <col min="7" max="7" width="1.40625" style="1" customWidth="1"/>
    <col min="8" max="8" width="13.86328125" style="1" customWidth="1"/>
    <col min="9" max="9" width="9.54296875" style="1" customWidth="1"/>
    <col min="10" max="10" width="8.7265625" style="1"/>
    <col min="11" max="11" width="10.7265625" style="1" bestFit="1" customWidth="1"/>
    <col min="12" max="12" width="14.1328125" style="1" bestFit="1" customWidth="1"/>
    <col min="13" max="13" width="7" style="1" customWidth="1"/>
    <col min="14" max="16384" width="8.7265625" style="1"/>
  </cols>
  <sheetData>
    <row r="1" spans="2:13">
      <c r="B1" s="1" t="s">
        <v>36</v>
      </c>
    </row>
    <row r="2" spans="2:13" ht="12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>
      <c r="B3" s="1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>
      <c r="B4" s="1" t="s">
        <v>34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2:13">
      <c r="B7" s="5" t="s">
        <v>3</v>
      </c>
      <c r="C7" s="6"/>
      <c r="D7" s="6"/>
      <c r="E7" s="7" t="s">
        <v>4</v>
      </c>
      <c r="F7" s="7" t="s">
        <v>5</v>
      </c>
      <c r="G7" s="4"/>
      <c r="H7" s="5" t="s">
        <v>6</v>
      </c>
      <c r="I7" s="6"/>
      <c r="J7" s="6"/>
      <c r="K7" s="7" t="s">
        <v>4</v>
      </c>
      <c r="L7" s="7" t="s">
        <v>5</v>
      </c>
      <c r="M7" s="4"/>
    </row>
    <row r="8" spans="2:13" s="4" customFormat="1" ht="10.5">
      <c r="B8" s="8" t="s">
        <v>7</v>
      </c>
      <c r="E8" s="2">
        <v>42652000</v>
      </c>
      <c r="F8" s="9">
        <f t="shared" ref="F8:F24" si="0">E8/E$24</f>
        <v>7.3570276587120204E-2</v>
      </c>
      <c r="H8" s="8" t="s">
        <v>7</v>
      </c>
      <c r="K8" s="2">
        <v>13969</v>
      </c>
      <c r="L8" s="9">
        <f t="shared" ref="L8:L24" si="1">K8/K$24</f>
        <v>7.1404108713765055E-2</v>
      </c>
    </row>
    <row r="9" spans="2:13" s="4" customFormat="1" ht="10.5">
      <c r="B9" s="8" t="s">
        <v>8</v>
      </c>
      <c r="E9" s="2">
        <v>846000</v>
      </c>
      <c r="F9" s="9">
        <f t="shared" si="0"/>
        <v>1.4592622618565059E-3</v>
      </c>
      <c r="H9" s="8" t="s">
        <v>8</v>
      </c>
      <c r="K9" s="2">
        <v>560</v>
      </c>
      <c r="L9" s="9">
        <f t="shared" si="1"/>
        <v>2.8625027474914765E-3</v>
      </c>
    </row>
    <row r="10" spans="2:13" s="4" customFormat="1" ht="10.5">
      <c r="B10" s="8" t="s">
        <v>9</v>
      </c>
      <c r="E10" s="2">
        <v>2045000</v>
      </c>
      <c r="F10" s="9">
        <f t="shared" si="0"/>
        <v>3.5274129142985277E-3</v>
      </c>
      <c r="H10" s="8" t="s">
        <v>9</v>
      </c>
      <c r="K10" s="2">
        <v>499</v>
      </c>
      <c r="L10" s="9">
        <f t="shared" si="1"/>
        <v>2.5506944124968692E-3</v>
      </c>
    </row>
    <row r="11" spans="2:13" s="4" customFormat="1" ht="10.5">
      <c r="B11" s="8" t="s">
        <v>10</v>
      </c>
      <c r="E11" s="2">
        <v>360000</v>
      </c>
      <c r="F11" s="9">
        <f t="shared" si="0"/>
        <v>6.2096266461978973E-4</v>
      </c>
      <c r="H11" s="8" t="s">
        <v>10</v>
      </c>
      <c r="K11" s="2">
        <v>231</v>
      </c>
      <c r="L11" s="9">
        <f t="shared" si="1"/>
        <v>1.1807823833402339E-3</v>
      </c>
    </row>
    <row r="12" spans="2:13" s="4" customFormat="1" ht="10.5">
      <c r="B12" s="8" t="s">
        <v>11</v>
      </c>
      <c r="E12" s="2">
        <v>3440000</v>
      </c>
      <c r="F12" s="9">
        <f t="shared" si="0"/>
        <v>5.9336432397002134E-3</v>
      </c>
      <c r="H12" s="8" t="s">
        <v>11</v>
      </c>
      <c r="K12" s="2">
        <v>428</v>
      </c>
      <c r="L12" s="9">
        <f t="shared" si="1"/>
        <v>2.1877699570113426E-3</v>
      </c>
    </row>
    <row r="13" spans="2:13" s="4" customFormat="1" ht="10.5">
      <c r="B13" s="8" t="s">
        <v>12</v>
      </c>
      <c r="E13" s="2">
        <v>549000</v>
      </c>
      <c r="F13" s="9">
        <f t="shared" si="0"/>
        <v>9.4696806354517939E-4</v>
      </c>
      <c r="H13" s="8" t="s">
        <v>12</v>
      </c>
      <c r="K13" s="2">
        <v>198</v>
      </c>
      <c r="L13" s="9">
        <f t="shared" si="1"/>
        <v>1.0120991857202005E-3</v>
      </c>
    </row>
    <row r="14" spans="2:13" s="4" customFormat="1" ht="10.5">
      <c r="B14" s="8" t="s">
        <v>13</v>
      </c>
      <c r="E14" s="2">
        <v>55989000</v>
      </c>
      <c r="F14" s="9">
        <f t="shared" si="0"/>
        <v>9.6575218414992794E-2</v>
      </c>
      <c r="H14" s="8" t="s">
        <v>13</v>
      </c>
      <c r="K14" s="2">
        <v>15866</v>
      </c>
      <c r="L14" s="9">
        <f t="shared" si="1"/>
        <v>8.1100836770892443E-2</v>
      </c>
    </row>
    <row r="15" spans="2:13" s="4" customFormat="1" ht="10.5">
      <c r="B15" s="8" t="s">
        <v>14</v>
      </c>
      <c r="E15" s="2">
        <v>10598000</v>
      </c>
      <c r="F15" s="9">
        <f t="shared" si="0"/>
        <v>1.8280450887890366E-2</v>
      </c>
      <c r="H15" s="8" t="s">
        <v>14</v>
      </c>
      <c r="K15" s="2">
        <v>2691</v>
      </c>
      <c r="L15" s="9">
        <f t="shared" si="1"/>
        <v>1.3755348024106362E-2</v>
      </c>
    </row>
    <row r="16" spans="2:13" s="4" customFormat="1" ht="10.5">
      <c r="B16" s="8" t="s">
        <v>15</v>
      </c>
      <c r="E16" s="2">
        <v>89914000</v>
      </c>
      <c r="F16" s="9">
        <f t="shared" si="0"/>
        <v>0.15509232507395493</v>
      </c>
      <c r="H16" s="8" t="s">
        <v>15</v>
      </c>
      <c r="K16" s="2">
        <v>29454</v>
      </c>
      <c r="L16" s="9">
        <f t="shared" si="1"/>
        <v>0.15055742129395347</v>
      </c>
    </row>
    <row r="17" spans="2:13" s="4" customFormat="1" ht="10.5">
      <c r="B17" s="8" t="s">
        <v>16</v>
      </c>
      <c r="E17" s="2">
        <v>1861000</v>
      </c>
      <c r="F17" s="9">
        <f t="shared" si="0"/>
        <v>3.2100319968261909E-3</v>
      </c>
      <c r="H17" s="8" t="s">
        <v>16</v>
      </c>
      <c r="K17" s="2">
        <v>294</v>
      </c>
      <c r="L17" s="9">
        <f t="shared" si="1"/>
        <v>1.502813942433025E-3</v>
      </c>
    </row>
    <row r="18" spans="2:13" s="4" customFormat="1" ht="10.5">
      <c r="B18" s="8" t="s">
        <v>17</v>
      </c>
      <c r="E18" s="2">
        <v>18668000</v>
      </c>
      <c r="F18" s="9">
        <f t="shared" si="0"/>
        <v>3.2200363953117317E-2</v>
      </c>
      <c r="H18" s="8" t="s">
        <v>17</v>
      </c>
      <c r="K18" s="2">
        <v>7905</v>
      </c>
      <c r="L18" s="9">
        <f t="shared" si="1"/>
        <v>4.0407293248071643E-2</v>
      </c>
    </row>
    <row r="19" spans="2:13" s="4" customFormat="1" ht="10.5">
      <c r="B19" s="8" t="s">
        <v>18</v>
      </c>
      <c r="E19" s="2">
        <v>2678000</v>
      </c>
      <c r="F19" s="9">
        <f t="shared" si="0"/>
        <v>4.6192722662549918E-3</v>
      </c>
      <c r="H19" s="8" t="s">
        <v>18</v>
      </c>
      <c r="K19" s="2">
        <v>3324</v>
      </c>
      <c r="L19" s="9">
        <f t="shared" si="1"/>
        <v>1.6990998451181551E-2</v>
      </c>
    </row>
    <row r="20" spans="2:13" s="4" customFormat="1" ht="10.5">
      <c r="B20" s="8" t="s">
        <v>19</v>
      </c>
      <c r="E20" s="2">
        <v>22623000</v>
      </c>
      <c r="F20" s="9">
        <f t="shared" si="0"/>
        <v>3.9022328782481956E-2</v>
      </c>
      <c r="H20" s="8" t="s">
        <v>19</v>
      </c>
      <c r="K20" s="2">
        <v>20675</v>
      </c>
      <c r="L20" s="9">
        <f t="shared" si="1"/>
        <v>0.10568257911497549</v>
      </c>
    </row>
    <row r="21" spans="2:13" s="4" customFormat="1" ht="10.5">
      <c r="B21" s="8" t="s">
        <v>20</v>
      </c>
      <c r="E21" s="2">
        <v>4075000</v>
      </c>
      <c r="F21" s="9">
        <f t="shared" si="0"/>
        <v>7.0289523842378973E-3</v>
      </c>
      <c r="H21" s="8" t="s">
        <v>20</v>
      </c>
      <c r="K21" s="2">
        <v>2432</v>
      </c>
      <c r="L21" s="9">
        <f t="shared" si="1"/>
        <v>1.2431440503391554E-2</v>
      </c>
    </row>
    <row r="22" spans="2:13" s="4" customFormat="1" ht="10.5">
      <c r="B22" s="8" t="s">
        <v>21</v>
      </c>
      <c r="E22" s="2">
        <v>312240000</v>
      </c>
      <c r="F22" s="9">
        <f t="shared" si="0"/>
        <v>0.53858161778023095</v>
      </c>
      <c r="H22" s="8" t="s">
        <v>21</v>
      </c>
      <c r="K22" s="2">
        <v>93464</v>
      </c>
      <c r="L22" s="9">
        <f t="shared" si="1"/>
        <v>0.47775170855632743</v>
      </c>
    </row>
    <row r="23" spans="2:13" s="4" customFormat="1" ht="10.5">
      <c r="B23" s="8" t="s">
        <v>22</v>
      </c>
      <c r="E23" s="2">
        <v>11207000</v>
      </c>
      <c r="F23" s="9">
        <f t="shared" si="0"/>
        <v>1.9330912728872177E-2</v>
      </c>
      <c r="H23" s="8" t="s">
        <v>22</v>
      </c>
      <c r="K23" s="2">
        <v>3643</v>
      </c>
      <c r="L23" s="9">
        <f t="shared" si="1"/>
        <v>1.8621602694841873E-2</v>
      </c>
    </row>
    <row r="24" spans="2:13" s="4" customFormat="1" ht="10.5">
      <c r="B24" s="10"/>
      <c r="C24" s="10"/>
      <c r="D24" s="10"/>
      <c r="E24" s="11">
        <f>SUM(E8:E23)</f>
        <v>579745000</v>
      </c>
      <c r="F24" s="12">
        <f t="shared" si="0"/>
        <v>1</v>
      </c>
      <c r="H24" s="10"/>
      <c r="I24" s="10"/>
      <c r="J24" s="10"/>
      <c r="K24" s="11">
        <f>SUM(K8:K23)</f>
        <v>195633</v>
      </c>
      <c r="L24" s="12">
        <f t="shared" si="1"/>
        <v>1</v>
      </c>
    </row>
    <row r="25" spans="2:13" s="4" customFormat="1" ht="10.5"/>
    <row r="26" spans="2:13" s="4" customFormat="1" ht="10.5">
      <c r="B26" s="5" t="s">
        <v>23</v>
      </c>
      <c r="C26" s="6"/>
      <c r="D26" s="6"/>
      <c r="E26" s="7" t="s">
        <v>4</v>
      </c>
      <c r="F26" s="7" t="s">
        <v>5</v>
      </c>
      <c r="H26" s="5" t="s">
        <v>35</v>
      </c>
      <c r="I26" s="6"/>
      <c r="J26" s="6"/>
      <c r="K26" s="13"/>
      <c r="L26" s="6"/>
    </row>
    <row r="27" spans="2:13" s="4" customFormat="1" ht="10.5">
      <c r="B27" s="8" t="s">
        <v>7</v>
      </c>
      <c r="E27" s="2">
        <f>_xlfn.XLOOKUP(B27,'[3]Q1-26 IS'!$7:$7,'[3]Q1-26 IS'!$206:$206,0,0,1)</f>
        <v>3581000</v>
      </c>
      <c r="F27" s="9">
        <f t="shared" ref="F27:F43" si="2">E27/E$43</f>
        <v>9.0964513424949836E-2</v>
      </c>
      <c r="H27" s="8" t="s">
        <v>7</v>
      </c>
      <c r="K27" s="2"/>
      <c r="L27" s="9">
        <f t="shared" ref="L27:L43" si="3">SUM(F8,L8,F27)/3</f>
        <v>7.8646299575278356E-2</v>
      </c>
    </row>
    <row r="28" spans="2:13" s="4" customFormat="1" ht="10.5">
      <c r="B28" s="8" t="s">
        <v>8</v>
      </c>
      <c r="E28" s="2">
        <f>_xlfn.XLOOKUP(B28,'[3]Q1-26 IS'!$7:$7,'[3]Q1-26 IS'!$206:$206,0,0,1)</f>
        <v>166000</v>
      </c>
      <c r="F28" s="9">
        <f t="shared" si="2"/>
        <v>4.2167297482663142E-3</v>
      </c>
      <c r="H28" s="8" t="s">
        <v>8</v>
      </c>
      <c r="K28" s="2"/>
      <c r="L28" s="9">
        <f t="shared" si="3"/>
        <v>2.8461649192047657E-3</v>
      </c>
    </row>
    <row r="29" spans="2:13">
      <c r="B29" s="8" t="s">
        <v>9</v>
      </c>
      <c r="C29" s="4"/>
      <c r="D29" s="4"/>
      <c r="E29" s="2">
        <f>_xlfn.XLOOKUP(B29,'[3]Q1-26 IS'!$7:$7,'[3]Q1-26 IS'!$206:$206,0,0,1)</f>
        <v>100000</v>
      </c>
      <c r="F29" s="9">
        <f t="shared" si="2"/>
        <v>2.5401986435339245E-3</v>
      </c>
      <c r="G29" s="4"/>
      <c r="H29" s="8" t="s">
        <v>9</v>
      </c>
      <c r="I29" s="4"/>
      <c r="J29" s="4"/>
      <c r="K29" s="2"/>
      <c r="L29" s="9">
        <f t="shared" si="3"/>
        <v>2.8727686567764405E-3</v>
      </c>
      <c r="M29" s="4"/>
    </row>
    <row r="30" spans="2:13">
      <c r="B30" s="8" t="s">
        <v>10</v>
      </c>
      <c r="C30" s="4"/>
      <c r="D30" s="4"/>
      <c r="E30" s="2">
        <f>_xlfn.XLOOKUP(B30,'[3]Q1-26 IS'!$7:$7,'[3]Q1-26 IS'!$206:$206,0,0,1)</f>
        <v>45000</v>
      </c>
      <c r="F30" s="9">
        <f t="shared" si="2"/>
        <v>1.143089389590266E-3</v>
      </c>
      <c r="G30" s="4"/>
      <c r="H30" s="8" t="s">
        <v>10</v>
      </c>
      <c r="I30" s="4"/>
      <c r="J30" s="4"/>
      <c r="K30" s="2"/>
      <c r="L30" s="9">
        <f t="shared" si="3"/>
        <v>9.8161147918342999E-4</v>
      </c>
      <c r="M30" s="4"/>
    </row>
    <row r="31" spans="2:13" s="4" customFormat="1" ht="10.5">
      <c r="B31" s="8" t="s">
        <v>11</v>
      </c>
      <c r="E31" s="2">
        <f>_xlfn.XLOOKUP(B31,'[3]Q1-26 IS'!$7:$7,'[3]Q1-26 IS'!$206:$206,0,0,1)</f>
        <v>183000</v>
      </c>
      <c r="F31" s="9">
        <f t="shared" si="2"/>
        <v>4.6485635176670816E-3</v>
      </c>
      <c r="H31" s="8" t="s">
        <v>11</v>
      </c>
      <c r="K31" s="2"/>
      <c r="L31" s="9">
        <f t="shared" si="3"/>
        <v>4.2566589047928795E-3</v>
      </c>
    </row>
    <row r="32" spans="2:13" s="4" customFormat="1" ht="10.5">
      <c r="B32" s="8" t="s">
        <v>12</v>
      </c>
      <c r="E32" s="2">
        <f>_xlfn.XLOOKUP(B32,'[3]Q1-26 IS'!$7:$7,'[3]Q1-26 IS'!$206:$206,0,0,1)</f>
        <v>45000</v>
      </c>
      <c r="F32" s="9">
        <f t="shared" si="2"/>
        <v>1.143089389590266E-3</v>
      </c>
      <c r="H32" s="8" t="s">
        <v>12</v>
      </c>
      <c r="K32" s="2"/>
      <c r="L32" s="9">
        <f t="shared" si="3"/>
        <v>1.0340522129518822E-3</v>
      </c>
    </row>
    <row r="33" spans="2:13" s="4" customFormat="1" ht="10.5">
      <c r="B33" s="8" t="s">
        <v>13</v>
      </c>
      <c r="E33" s="2">
        <f>_xlfn.XLOOKUP(B33,'[3]Q1-26 IS'!$7:$7,'[3]Q1-26 IS'!$206:$206,0,0,1)</f>
        <v>2634000</v>
      </c>
      <c r="F33" s="9">
        <f t="shared" si="2"/>
        <v>6.6908832270683574E-2</v>
      </c>
      <c r="H33" s="8" t="s">
        <v>13</v>
      </c>
      <c r="K33" s="2"/>
      <c r="L33" s="9">
        <f t="shared" si="3"/>
        <v>8.1528295818856275E-2</v>
      </c>
    </row>
    <row r="34" spans="2:13" s="4" customFormat="1" ht="10.5">
      <c r="B34" s="8" t="s">
        <v>14</v>
      </c>
      <c r="E34" s="2">
        <f>_xlfn.XLOOKUP(B34,'[3]Q1-26 IS'!$7:$7,'[3]Q1-26 IS'!$206:$206,0,0,1)</f>
        <v>675000</v>
      </c>
      <c r="F34" s="9">
        <f t="shared" si="2"/>
        <v>1.714634084385399E-2</v>
      </c>
      <c r="H34" s="8" t="s">
        <v>14</v>
      </c>
      <c r="K34" s="2"/>
      <c r="L34" s="9">
        <f t="shared" si="3"/>
        <v>1.6394046585283571E-2</v>
      </c>
    </row>
    <row r="35" spans="2:13" s="4" customFormat="1" ht="10.5">
      <c r="B35" s="8" t="s">
        <v>15</v>
      </c>
      <c r="E35" s="2">
        <f>_xlfn.XLOOKUP(B35,'[3]Q1-26 IS'!$7:$7,'[3]Q1-26 IS'!$206:$206,0,0,1)</f>
        <v>3991000</v>
      </c>
      <c r="F35" s="9">
        <f t="shared" si="2"/>
        <v>0.10137932786343892</v>
      </c>
      <c r="H35" s="8" t="s">
        <v>15</v>
      </c>
      <c r="K35" s="2"/>
      <c r="L35" s="9">
        <f t="shared" si="3"/>
        <v>0.13567635807711578</v>
      </c>
    </row>
    <row r="36" spans="2:13" s="4" customFormat="1" ht="10.5">
      <c r="B36" s="8" t="s">
        <v>16</v>
      </c>
      <c r="E36" s="2">
        <f>_xlfn.XLOOKUP(B36,'[3]Q1-26 IS'!$7:$7,'[3]Q1-26 IS'!$206:$206,0,0,1)</f>
        <v>64000</v>
      </c>
      <c r="F36" s="9">
        <f t="shared" si="2"/>
        <v>1.6257271318617116E-3</v>
      </c>
      <c r="H36" s="8" t="s">
        <v>16</v>
      </c>
      <c r="K36" s="2"/>
      <c r="L36" s="9">
        <f t="shared" si="3"/>
        <v>2.1128576903736425E-3</v>
      </c>
    </row>
    <row r="37" spans="2:13" s="4" customFormat="1" ht="10.5">
      <c r="B37" s="8" t="s">
        <v>17</v>
      </c>
      <c r="E37" s="2">
        <f>_xlfn.XLOOKUP(B37,'[3]Q1-26 IS'!$7:$7,'[3]Q1-26 IS'!$206:$206,0,0,1)</f>
        <v>2133000</v>
      </c>
      <c r="F37" s="9">
        <f t="shared" si="2"/>
        <v>5.4182437066578604E-2</v>
      </c>
      <c r="H37" s="8" t="s">
        <v>17</v>
      </c>
      <c r="K37" s="2"/>
      <c r="L37" s="9">
        <f t="shared" si="3"/>
        <v>4.2263364755922517E-2</v>
      </c>
    </row>
    <row r="38" spans="2:13" s="4" customFormat="1" ht="10.5">
      <c r="B38" s="8" t="s">
        <v>18</v>
      </c>
      <c r="E38" s="2">
        <f>_xlfn.XLOOKUP(B38,'[3]Q1-26 IS'!$7:$7,'[3]Q1-26 IS'!$206:$206,0,0,1)</f>
        <v>835000</v>
      </c>
      <c r="F38" s="9">
        <f t="shared" si="2"/>
        <v>2.1210658673508267E-2</v>
      </c>
      <c r="H38" s="8" t="s">
        <v>18</v>
      </c>
      <c r="K38" s="2"/>
      <c r="L38" s="9">
        <f t="shared" si="3"/>
        <v>1.4273643130314937E-2</v>
      </c>
    </row>
    <row r="39" spans="2:13" s="4" customFormat="1" ht="10.5">
      <c r="B39" s="8" t="s">
        <v>19</v>
      </c>
      <c r="E39" s="2">
        <f>_xlfn.XLOOKUP(B39,'[3]Q1-26 IS'!$7:$7,'[3]Q1-26 IS'!$206:$206,0,0,1)</f>
        <v>2694000</v>
      </c>
      <c r="F39" s="9">
        <f t="shared" si="2"/>
        <v>6.843295145680392E-2</v>
      </c>
      <c r="H39" s="8" t="s">
        <v>19</v>
      </c>
      <c r="K39" s="2"/>
      <c r="L39" s="9">
        <f t="shared" si="3"/>
        <v>7.1045953118087118E-2</v>
      </c>
    </row>
    <row r="40" spans="2:13" s="4" customFormat="1" ht="10.5">
      <c r="B40" s="8" t="s">
        <v>20</v>
      </c>
      <c r="E40" s="2">
        <f>_xlfn.XLOOKUP(B40,'[3]Q1-26 IS'!$7:$7,'[3]Q1-26 IS'!$206:$206,0,0,1)</f>
        <v>546000</v>
      </c>
      <c r="F40" s="9">
        <f t="shared" si="2"/>
        <v>1.3869484593695226E-2</v>
      </c>
      <c r="H40" s="8" t="s">
        <v>20</v>
      </c>
      <c r="K40" s="2"/>
      <c r="L40" s="9">
        <f t="shared" si="3"/>
        <v>1.110995916044156E-2</v>
      </c>
    </row>
    <row r="41" spans="2:13" s="4" customFormat="1" ht="10.5">
      <c r="B41" s="8" t="s">
        <v>21</v>
      </c>
      <c r="E41" s="2">
        <f>_xlfn.XLOOKUP(B41,'[3]Q1-26 IS'!$7:$7,'[3]Q1-26 IS'!$206:$206,0,0,1)</f>
        <v>20352000</v>
      </c>
      <c r="F41" s="9">
        <f t="shared" si="2"/>
        <v>0.51698122793202428</v>
      </c>
      <c r="H41" s="8" t="s">
        <v>21</v>
      </c>
      <c r="K41" s="2"/>
      <c r="L41" s="9">
        <f t="shared" si="3"/>
        <v>0.51110485142286088</v>
      </c>
    </row>
    <row r="42" spans="2:13" s="4" customFormat="1" ht="10.5">
      <c r="B42" s="8" t="s">
        <v>22</v>
      </c>
      <c r="E42" s="2">
        <f>_xlfn.XLOOKUP(B42,'[3]Q1-26 IS'!$7:$7,'[3]Q1-26 IS'!$206:$206,0,0,1)</f>
        <v>1323000</v>
      </c>
      <c r="F42" s="9">
        <f t="shared" si="2"/>
        <v>3.3606828053953819E-2</v>
      </c>
      <c r="H42" s="8" t="s">
        <v>22</v>
      </c>
      <c r="K42" s="2"/>
      <c r="L42" s="9">
        <f t="shared" si="3"/>
        <v>2.3853114492555959E-2</v>
      </c>
    </row>
    <row r="43" spans="2:13" s="4" customFormat="1" ht="10.5">
      <c r="B43" s="10"/>
      <c r="C43" s="10"/>
      <c r="D43" s="10"/>
      <c r="E43" s="11">
        <f>SUM(E27:E42)</f>
        <v>39367000</v>
      </c>
      <c r="F43" s="12">
        <f t="shared" si="2"/>
        <v>1</v>
      </c>
      <c r="H43" s="14" t="s">
        <v>25</v>
      </c>
      <c r="I43" s="10"/>
      <c r="J43" s="10"/>
      <c r="K43" s="15"/>
      <c r="L43" s="12">
        <f t="shared" si="3"/>
        <v>1</v>
      </c>
    </row>
    <row r="44" spans="2:13" s="4" customFormat="1" ht="10.5"/>
    <row r="45" spans="2:13" s="4" customFormat="1" ht="10.5">
      <c r="K45" s="16"/>
    </row>
    <row r="46" spans="2:13" s="4" customFormat="1">
      <c r="B46" s="1"/>
      <c r="C46" s="1"/>
      <c r="D46" s="1"/>
      <c r="E46" s="1"/>
      <c r="F46" s="1"/>
      <c r="G46" s="1"/>
      <c r="H46" s="1"/>
      <c r="I46" s="1"/>
      <c r="J46" s="1"/>
      <c r="K46" s="17"/>
    </row>
    <row r="47" spans="2:13" s="4" customFormat="1">
      <c r="B47" s="1"/>
      <c r="C47" s="1"/>
      <c r="D47" s="1"/>
      <c r="E47" s="18"/>
      <c r="F47" s="1"/>
      <c r="G47" s="1"/>
      <c r="H47" s="1"/>
      <c r="I47" s="1"/>
      <c r="J47" s="1"/>
      <c r="K47" s="1"/>
      <c r="L47" s="1"/>
      <c r="M47" s="1"/>
    </row>
    <row r="48" spans="2:13" s="4" customFormat="1">
      <c r="B48" s="1"/>
      <c r="C48" s="1"/>
      <c r="D48" s="1"/>
      <c r="E48" s="18"/>
      <c r="F48" s="1"/>
      <c r="G48" s="1"/>
      <c r="H48" s="1"/>
      <c r="I48" s="1"/>
      <c r="J48" s="1"/>
      <c r="K48" s="1"/>
      <c r="L48" s="1"/>
      <c r="M48" s="1"/>
    </row>
    <row r="49" spans="2:13" s="4" customFormat="1">
      <c r="B49" s="1"/>
      <c r="C49" s="1"/>
      <c r="D49" s="1"/>
      <c r="E49" s="18"/>
      <c r="F49" s="1"/>
      <c r="G49" s="1"/>
      <c r="H49" s="1"/>
      <c r="I49" s="1"/>
      <c r="J49" s="1"/>
      <c r="K49" s="1"/>
      <c r="L49" s="1"/>
      <c r="M49" s="1"/>
    </row>
    <row r="50" spans="2:13" s="4" customFormat="1">
      <c r="B50" s="1"/>
      <c r="C50" s="1"/>
      <c r="D50" s="1"/>
      <c r="E50" s="18"/>
      <c r="F50" s="1"/>
      <c r="G50" s="1"/>
      <c r="H50" s="1"/>
      <c r="I50" s="1"/>
      <c r="J50" s="1"/>
      <c r="K50" s="1"/>
      <c r="L50" s="1"/>
      <c r="M50" s="1"/>
    </row>
    <row r="51" spans="2:13">
      <c r="E51" s="18"/>
    </row>
    <row r="52" spans="2:13">
      <c r="E52" s="18"/>
    </row>
    <row r="53" spans="2:13">
      <c r="E53" s="18"/>
    </row>
    <row r="54" spans="2:13">
      <c r="E54" s="18"/>
    </row>
    <row r="55" spans="2:13">
      <c r="E55" s="18"/>
    </row>
    <row r="56" spans="2:13">
      <c r="E56" s="18"/>
    </row>
    <row r="57" spans="2:13">
      <c r="E57" s="18"/>
    </row>
    <row r="58" spans="2:13">
      <c r="E58" s="18"/>
    </row>
    <row r="59" spans="2:13">
      <c r="E59" s="18"/>
    </row>
    <row r="60" spans="2:13">
      <c r="E60" s="18"/>
    </row>
    <row r="61" spans="2:13">
      <c r="E61" s="18"/>
    </row>
    <row r="62" spans="2:13">
      <c r="E62" s="18"/>
    </row>
    <row r="63" spans="2:13">
      <c r="E63" s="18"/>
    </row>
    <row r="64" spans="2:13">
      <c r="E64" s="18"/>
    </row>
    <row r="65" spans="5:5">
      <c r="E65" s="18"/>
    </row>
    <row r="66" spans="5:5">
      <c r="E66" s="18"/>
    </row>
    <row r="67" spans="5:5">
      <c r="E67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4EPV5CSZ2ZPH-2104175878-298181</_dlc_DocId>
    <_dlc_DocIdUrl xmlns="219c5758-d311-4f49-8eb7-a0c37216249c">
      <Url>https://cswrgroup.sharepoint.com/_layouts/15/DocIdRedir.aspx?ID=4EPV5CSZ2ZPH-2104175878-298181</Url>
      <Description>4EPV5CSZ2ZPH-2104175878-298181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9ADCED-218E-4069-B0D3-4186729FF5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1086F-CB51-4C8D-9DA6-4299D9FBB225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3.xml><?xml version="1.0" encoding="utf-8"?>
<ds:datastoreItem xmlns:ds="http://schemas.openxmlformats.org/officeDocument/2006/customXml" ds:itemID="{F25BE3E1-CCA8-40C1-A971-64BA75E42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4B7798-C732-43E0-AA2C-4CCD1581B2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 2025</vt:lpstr>
      <vt:lpstr>Q2 2025</vt:lpstr>
      <vt:lpstr>Q3 2025</vt:lpstr>
      <vt:lpstr>Q4 2025</vt:lpstr>
      <vt:lpstr>Q1 2026</vt:lpstr>
      <vt:lpstr>Q2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2026-06-17T17:14:36Z</dcterms:created>
  <dcterms:modified xsi:type="dcterms:W3CDTF">2026-07-02T14:53:48Z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d6587538-4366-4ccf-8a35-1d0e900269b8</vt:lpwstr>
  </property>
  <property fmtid="{D5CDD505-2E9C-101B-9397-08002B2CF9AE}" pid="4" name="MediaServiceImageTags">
    <vt:lpwstr/>
  </property>
</Properties>
</file>