
<file path=[Content_Types].xml><?xml version="1.0" encoding="utf-8"?>
<Types xmlns="http://schemas.openxmlformats.org/package/2006/content-types"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M:\Bluegrass Water 2025 Rate Case\OAG 1st DRs - Extension\Exhibits\Public\"/>
    </mc:Choice>
  </mc:AlternateContent>
  <xr:revisionPtr revIDLastSave="0" documentId="13_ncr:1_{9D1C5CB7-28C0-4D19-BBEE-7010FDA5385D}" xr6:coauthVersionLast="47" xr6:coauthVersionMax="47" xr10:uidLastSave="{00000000-0000-0000-0000-000000000000}"/>
  <bookViews>
    <workbookView xWindow="28680" yWindow="-120" windowWidth="29040" windowHeight="15720" xr2:uid="{914FD4CD-677D-437A-AA64-7D96D54B8FE6}"/>
  </bookViews>
  <sheets>
    <sheet name="Forecast" sheetId="4" r:id="rId1"/>
    <sheet name="Annual Increases" sheetId="3" r:id="rId2"/>
    <sheet name="Future Improvements" sheetId="1" r:id="rId3"/>
    <sheet name="Assessment" sheetId="2" r:id="rId4"/>
  </sheets>
  <definedNames>
    <definedName name="_xlnm._FilterDatabase" localSheetId="2" hidden="1">'Future Improvements'!$C$1:$L$34</definedName>
  </definedNames>
  <calcPr calcId="191028" concurrentManualCount="2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4" l="1"/>
  <c r="M7" i="4"/>
  <c r="N7" i="4" l="1"/>
  <c r="O7" i="4" s="1"/>
  <c r="P7" i="4" s="1"/>
  <c r="Q7" i="4" s="1"/>
  <c r="R7" i="4" s="1"/>
  <c r="S7" i="4" s="1"/>
  <c r="T7" i="4" s="1"/>
  <c r="U7" i="4" s="1"/>
  <c r="V7" i="4" s="1"/>
  <c r="W7" i="4" s="1"/>
  <c r="X7" i="4" s="1"/>
  <c r="Y7" i="4" s="1"/>
  <c r="Z7" i="4" s="1"/>
  <c r="AA7" i="4" s="1"/>
  <c r="AB7" i="4" s="1"/>
  <c r="AC7" i="4" s="1"/>
  <c r="AD7" i="4" s="1"/>
  <c r="AE7" i="4" s="1"/>
  <c r="AF7" i="4" s="1"/>
  <c r="AG7" i="4" s="1"/>
  <c r="AH7" i="4" s="1"/>
  <c r="AI7" i="4" s="1"/>
  <c r="AJ7" i="4" s="1"/>
  <c r="AK7" i="4" s="1"/>
  <c r="AL7" i="4" s="1"/>
  <c r="AM7" i="4" s="1"/>
  <c r="AN7" i="4" s="1"/>
  <c r="AO7" i="4" s="1"/>
  <c r="AP7" i="4" s="1"/>
  <c r="AQ7" i="4" s="1"/>
  <c r="AR7" i="4" s="1"/>
  <c r="AS7" i="4" s="1"/>
  <c r="AT7" i="4" s="1"/>
  <c r="AU7" i="4" s="1"/>
  <c r="AV7" i="4" s="1"/>
  <c r="AW7" i="4" s="1"/>
  <c r="AX7" i="4" s="1"/>
  <c r="AY7" i="4" s="1"/>
  <c r="AZ7" i="4" s="1"/>
  <c r="N8" i="4"/>
  <c r="O8" i="4" s="1"/>
  <c r="P8" i="4" s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  <c r="F36" i="1"/>
  <c r="L34" i="1"/>
  <c r="E34" i="1"/>
  <c r="L33" i="1"/>
  <c r="E33" i="1"/>
  <c r="L32" i="1"/>
  <c r="E32" i="1"/>
  <c r="L31" i="1"/>
  <c r="E31" i="1"/>
  <c r="L30" i="1"/>
  <c r="E30" i="1"/>
  <c r="L29" i="1"/>
  <c r="E29" i="1"/>
  <c r="L28" i="1"/>
  <c r="E28" i="1"/>
  <c r="L27" i="1"/>
  <c r="E27" i="1"/>
  <c r="L26" i="1"/>
  <c r="E26" i="1"/>
  <c r="L25" i="1"/>
  <c r="E25" i="1"/>
  <c r="L24" i="1"/>
  <c r="E24" i="1"/>
  <c r="L23" i="1"/>
  <c r="E23" i="1"/>
  <c r="L22" i="1"/>
  <c r="E22" i="1"/>
  <c r="L21" i="1"/>
  <c r="E21" i="1"/>
  <c r="L20" i="1"/>
  <c r="E20" i="1"/>
  <c r="L19" i="1"/>
  <c r="E19" i="1"/>
  <c r="L18" i="1"/>
  <c r="E18" i="1"/>
  <c r="L17" i="1"/>
  <c r="E17" i="1"/>
  <c r="L16" i="1"/>
  <c r="E16" i="1"/>
  <c r="L15" i="1"/>
  <c r="E15" i="1"/>
  <c r="L14" i="1"/>
  <c r="E14" i="1"/>
  <c r="L13" i="1"/>
  <c r="E13" i="1"/>
  <c r="L12" i="1"/>
  <c r="E12" i="1"/>
  <c r="L11" i="1"/>
  <c r="E11" i="1"/>
  <c r="L10" i="1"/>
  <c r="E10" i="1"/>
  <c r="L9" i="1"/>
  <c r="E9" i="1"/>
  <c r="L8" i="1"/>
  <c r="E8" i="1"/>
  <c r="L7" i="1"/>
  <c r="E7" i="1"/>
  <c r="L6" i="1"/>
  <c r="E6" i="1"/>
  <c r="L5" i="1"/>
  <c r="E5" i="1"/>
  <c r="L4" i="1"/>
  <c r="E4" i="1"/>
  <c r="L3" i="1"/>
  <c r="E3" i="1"/>
  <c r="L2" i="1"/>
  <c r="D5" i="3" s="1"/>
  <c r="E2" i="1"/>
  <c r="AB5" i="3" l="1"/>
  <c r="AZ5" i="3"/>
  <c r="V5" i="3"/>
  <c r="AK5" i="3"/>
  <c r="T5" i="3"/>
  <c r="AL5" i="3"/>
  <c r="AO5" i="3"/>
  <c r="AP5" i="3"/>
  <c r="X5" i="3"/>
  <c r="F5" i="3"/>
  <c r="Y5" i="3"/>
  <c r="AQ5" i="3"/>
  <c r="G5" i="3"/>
  <c r="Z5" i="3"/>
  <c r="AE5" i="3"/>
  <c r="AR5" i="3"/>
  <c r="S5" i="3"/>
  <c r="B5" i="3"/>
  <c r="C5" i="3"/>
  <c r="H5" i="3"/>
  <c r="AS5" i="3"/>
  <c r="E5" i="3"/>
  <c r="I5" i="3"/>
  <c r="AC5" i="3"/>
  <c r="AT5" i="3"/>
  <c r="J5" i="3"/>
  <c r="AD5" i="3"/>
  <c r="AU5" i="3"/>
  <c r="K5" i="3"/>
  <c r="AF5" i="3"/>
  <c r="AV5" i="3"/>
  <c r="AG5" i="3"/>
  <c r="AW5" i="3"/>
  <c r="L5" i="3"/>
  <c r="M5" i="3"/>
  <c r="AH5" i="3"/>
  <c r="R5" i="3"/>
  <c r="AX5" i="3"/>
  <c r="U5" i="3"/>
  <c r="O5" i="3"/>
  <c r="AI5" i="3"/>
  <c r="AY5" i="3"/>
  <c r="AM5" i="3"/>
  <c r="W5" i="3"/>
  <c r="P5" i="3"/>
  <c r="AJ5" i="3"/>
  <c r="H36" i="1"/>
  <c r="Q5" i="3"/>
  <c r="AA5" i="3" l="1"/>
  <c r="AN5" i="3"/>
  <c r="N5" i="3"/>
  <c r="Q8" i="4" s="1"/>
  <c r="R8" i="4" s="1"/>
  <c r="S8" i="4" s="1"/>
  <c r="T8" i="4" s="1"/>
  <c r="U8" i="4" s="1"/>
  <c r="V8" i="4" s="1"/>
  <c r="W8" i="4" s="1"/>
  <c r="X8" i="4" s="1"/>
  <c r="Y8" i="4" s="1"/>
  <c r="Z8" i="4" s="1"/>
  <c r="AA8" i="4" s="1"/>
  <c r="AB8" i="4" s="1"/>
  <c r="BA5" i="3"/>
  <c r="AC8" i="4" l="1"/>
  <c r="AD8" i="4" s="1"/>
  <c r="AE8" i="4" s="1"/>
  <c r="AF8" i="4" s="1"/>
  <c r="AG8" i="4" s="1"/>
  <c r="AH8" i="4" s="1"/>
  <c r="AI8" i="4" s="1"/>
  <c r="AJ8" i="4" s="1"/>
  <c r="AK8" i="4" s="1"/>
  <c r="AL8" i="4" s="1"/>
  <c r="AM8" i="4" s="1"/>
  <c r="AN8" i="4" s="1"/>
  <c r="AO8" i="4" l="1"/>
  <c r="AP8" i="4" s="1"/>
  <c r="AQ8" i="4" s="1"/>
  <c r="AR8" i="4" s="1"/>
  <c r="AS8" i="4" s="1"/>
  <c r="AT8" i="4" s="1"/>
  <c r="AU8" i="4" s="1"/>
  <c r="AV8" i="4" s="1"/>
  <c r="AW8" i="4" s="1"/>
  <c r="AX8" i="4" s="1"/>
  <c r="AY8" i="4" s="1"/>
  <c r="AZ8" i="4" s="1"/>
</calcChain>
</file>

<file path=xl/sharedStrings.xml><?xml version="1.0" encoding="utf-8"?>
<sst xmlns="http://schemas.openxmlformats.org/spreadsheetml/2006/main" count="154" uniqueCount="74">
  <si>
    <t>Bluegrass Water</t>
  </si>
  <si>
    <t>Actuals</t>
  </si>
  <si>
    <t>Forecast</t>
  </si>
  <si>
    <t>Water</t>
  </si>
  <si>
    <t>Sewer</t>
  </si>
  <si>
    <t>All Sewer</t>
  </si>
  <si>
    <t>Year of increase</t>
  </si>
  <si>
    <t>Increases</t>
  </si>
  <si>
    <t>`</t>
  </si>
  <si>
    <t>Description</t>
  </si>
  <si>
    <t>Fixed Asset Account</t>
  </si>
  <si>
    <t>Account #</t>
  </si>
  <si>
    <t>Estimated Cost</t>
  </si>
  <si>
    <t>Tax Rate (2024)</t>
  </si>
  <si>
    <t>Est Amount</t>
  </si>
  <si>
    <t>Service Area</t>
  </si>
  <si>
    <t>Service Type</t>
  </si>
  <si>
    <t>EST INSERVICE DATE</t>
  </si>
  <si>
    <t>EOM</t>
  </si>
  <si>
    <t>lnstall Remote Monitoring (Qty. 1)</t>
  </si>
  <si>
    <t>396001 - Sewer - Communication Equip - 15 Years</t>
  </si>
  <si>
    <t>KY-Yung Farm Estates</t>
  </si>
  <si>
    <t>Wastewater</t>
  </si>
  <si>
    <t>Enzyme Treatment to FlowEQ Lagoon + PAA install</t>
  </si>
  <si>
    <t>380003 Sewer - Treatment &amp; Disposal Equip - 20 Years</t>
  </si>
  <si>
    <t>KY-Airview</t>
  </si>
  <si>
    <t>Install Solar High Tide</t>
  </si>
  <si>
    <t>KY-Carriage Park</t>
  </si>
  <si>
    <t>Tie onto Regional Facility</t>
  </si>
  <si>
    <t>KY-Springcrest</t>
  </si>
  <si>
    <t>Marshall Ridge: Purchase Treatment Transmission Main</t>
  </si>
  <si>
    <t>KY-Marshall Ridge</t>
  </si>
  <si>
    <t>New Blowers &amp; Control Panels with VFDs</t>
  </si>
  <si>
    <t>Clarifier</t>
  </si>
  <si>
    <t>Drainage repairs / Effluent Line</t>
  </si>
  <si>
    <t>382001 - Sewer - Outfall Sewer Lines - 50 Years</t>
  </si>
  <si>
    <t>KY-Magruder Village</t>
  </si>
  <si>
    <t>Flow meter installation</t>
  </si>
  <si>
    <t>364002 Sewer - Flow Measuring Devices - 30 Years</t>
  </si>
  <si>
    <t>Additional Process Piping / ras LINES Safer</t>
  </si>
  <si>
    <t>Install New Manual Transfer Switch &amp; Electrical Disitribution Panel</t>
  </si>
  <si>
    <t>354004 - Sewer - S&amp;I - 30 Years</t>
  </si>
  <si>
    <t>Install Debris Basket</t>
  </si>
  <si>
    <t>Influent Flow Meter</t>
  </si>
  <si>
    <t>KY-Delaplain</t>
  </si>
  <si>
    <t>Install PAA disinfection</t>
  </si>
  <si>
    <t>KY-River Bluffs</t>
  </si>
  <si>
    <t>PAA</t>
  </si>
  <si>
    <t>Enzyme Treatment to FlowEQ Lagoon</t>
  </si>
  <si>
    <t>Add grating</t>
  </si>
  <si>
    <t>Water service for facility</t>
  </si>
  <si>
    <t>360001 Sewer - Collection Sewers - Force - 50 Years</t>
  </si>
  <si>
    <t>Fence Replacement</t>
  </si>
  <si>
    <t>Decant Pump or Decanting Pivot Arm with Arilift</t>
  </si>
  <si>
    <t>371002 - Sewer - Pumping Equip - 10 Years</t>
  </si>
  <si>
    <t>New Headers</t>
  </si>
  <si>
    <t>KY-Fox Run</t>
  </si>
  <si>
    <t>Change out for more efficent/smaller blowers</t>
  </si>
  <si>
    <t>New aeriator and Headers</t>
  </si>
  <si>
    <t>KY-Kingwood</t>
  </si>
  <si>
    <t>Potable water line</t>
  </si>
  <si>
    <t>KY-Lake Columbia</t>
  </si>
  <si>
    <t>Safety Rails</t>
  </si>
  <si>
    <t>KY-Great Oaks</t>
  </si>
  <si>
    <t>Potable water lines</t>
  </si>
  <si>
    <t>KY-Woodland</t>
  </si>
  <si>
    <t>MBBR Installation</t>
  </si>
  <si>
    <t>New PAA Disinfection System</t>
  </si>
  <si>
    <t>KY-River Bluff</t>
  </si>
  <si>
    <t>Paint the tank</t>
  </si>
  <si>
    <t>354004 Sewer - S&amp;I - 30 Years</t>
  </si>
  <si>
    <t>Convert to Peracetic Acid Disinfection</t>
  </si>
  <si>
    <t>Case No. 2025-00354</t>
  </si>
  <si>
    <t>Exhibit AG 1-179 Property Tax Forecast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</si>
</sst>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000_);_(* \(#,##0.0000000\);_(* &quot;-&quot;??_);_(@_)"/>
    <numFmt numFmtId="165" formatCode="_(* #,##0.0000_);_(* \(#,##0.0000\);_(* &quot;-&quot;??_);_(@_)"/>
    <numFmt numFmtId="166" formatCode="_(&quot;$&quot;* #,##0_);_(&quot;$&quot;* \(#,##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1" xfId="0" applyFont="1" applyBorder="1"/>
    <xf numFmtId="14" fontId="2" fillId="0" borderId="1" xfId="0" applyNumberFormat="1" applyFont="1" applyBorder="1" applyAlignment="1">
      <alignment wrapText="1"/>
    </xf>
    <xf numFmtId="0" fontId="2" fillId="0" borderId="0" xfId="0" applyFont="1"/>
    <xf numFmtId="43" fontId="0" fillId="0" borderId="0" xfId="1" applyFont="1"/>
    <xf numFmtId="14" fontId="0" fillId="0" borderId="0" xfId="0" applyNumberFormat="1"/>
    <xf numFmtId="43" fontId="0" fillId="0" borderId="0" xfId="0" applyNumberFormat="1"/>
    <xf numFmtId="164" fontId="0" fillId="0" borderId="0" xfId="0" applyNumberFormat="1"/>
    <xf numFmtId="16" fontId="0" fillId="0" borderId="0" xfId="0" applyNumberFormat="1"/>
    <xf numFmtId="165" fontId="0" fillId="0" borderId="0" xfId="1" applyNumberFormat="1" applyFont="1"/>
    <xf numFmtId="17" fontId="0" fillId="0" borderId="2" xfId="0" applyNumberFormat="1" applyBorder="1"/>
    <xf numFmtId="17" fontId="0" fillId="0" borderId="3" xfId="0" applyNumberFormat="1" applyBorder="1"/>
    <xf numFmtId="17" fontId="0" fillId="0" borderId="4" xfId="0" applyNumberFormat="1" applyBorder="1"/>
    <xf numFmtId="166" fontId="0" fillId="0" borderId="0" xfId="2" applyNumberFormat="1" applyFont="1" applyFill="1"/>
    <xf numFmtId="166" fontId="0" fillId="0" borderId="0" xfId="0" applyNumberFormat="1"/>
    <xf numFmtId="43" fontId="2" fillId="0" borderId="1" xfId="1" applyFont="1" applyFill="1" applyBorder="1"/>
    <xf numFmtId="43" fontId="0" fillId="0" borderId="0" xfId="1" applyFont="1" applyFill="1"/>
    <xf numFmtId="0" fontId="3" fillId="0" borderId="0" xfId="0" applyFo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124778</xdr:colOff>
      <xdr:row>42</xdr:row>
      <xdr:rowOff>96380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DCE86FE-C974-A760-D217-CB6219C99B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30378" cy="80973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DA424-1654-4782-9AF7-169D492F36C4}">
  <dimension ref="A1:AZ8"/>
  <sheetViews>
    <sheetView tabSelected="1" workbookViewId="0"/>
  </sheetViews>
  <sheetFormatPr defaultRowHeight="15" x14ac:dyDescent="0.25"/>
  <cols>
    <col min="2" max="2" width="10.7109375" bestFit="1" customWidth="1"/>
    <col min="3" max="12" width="11.7109375" bestFit="1" customWidth="1"/>
    <col min="13" max="13" width="9.7109375" bestFit="1" customWidth="1"/>
    <col min="14" max="14" width="11.7109375" bestFit="1" customWidth="1"/>
    <col min="15" max="16" width="9.28515625" bestFit="1" customWidth="1"/>
    <col min="17" max="18" width="11.7109375" bestFit="1" customWidth="1"/>
    <col min="19" max="52" width="9.28515625" bestFit="1" customWidth="1"/>
  </cols>
  <sheetData>
    <row r="1" spans="1:52" x14ac:dyDescent="0.25">
      <c r="A1" s="17" t="s">
        <v>72</v>
      </c>
    </row>
    <row r="2" spans="1:52" x14ac:dyDescent="0.25">
      <c r="A2" s="17" t="s">
        <v>0</v>
      </c>
    </row>
    <row r="3" spans="1:52" x14ac:dyDescent="0.25">
      <c r="A3" s="17" t="s">
        <v>73</v>
      </c>
    </row>
    <row r="5" spans="1:52" x14ac:dyDescent="0.25">
      <c r="B5" s="18" t="s">
        <v>1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20"/>
      <c r="N5" s="18" t="s">
        <v>2</v>
      </c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20"/>
    </row>
    <row r="6" spans="1:52" x14ac:dyDescent="0.25">
      <c r="B6" s="10">
        <v>45566</v>
      </c>
      <c r="C6" s="11">
        <v>45597</v>
      </c>
      <c r="D6" s="11">
        <v>45627</v>
      </c>
      <c r="E6" s="11">
        <v>45658</v>
      </c>
      <c r="F6" s="11">
        <v>45689</v>
      </c>
      <c r="G6" s="11">
        <v>45717</v>
      </c>
      <c r="H6" s="11">
        <v>45748</v>
      </c>
      <c r="I6" s="11">
        <v>45778</v>
      </c>
      <c r="J6" s="11">
        <v>45809</v>
      </c>
      <c r="K6" s="11">
        <v>45839</v>
      </c>
      <c r="L6" s="11">
        <v>45870</v>
      </c>
      <c r="M6" s="12">
        <v>45901</v>
      </c>
      <c r="N6" s="10">
        <v>45931</v>
      </c>
      <c r="O6" s="11">
        <v>45962</v>
      </c>
      <c r="P6" s="11">
        <v>45992</v>
      </c>
      <c r="Q6" s="11">
        <v>46023</v>
      </c>
      <c r="R6" s="11">
        <v>46054</v>
      </c>
      <c r="S6" s="11">
        <v>46082</v>
      </c>
      <c r="T6" s="11">
        <v>46113</v>
      </c>
      <c r="U6" s="11">
        <v>46143</v>
      </c>
      <c r="V6" s="11">
        <v>46174</v>
      </c>
      <c r="W6" s="11">
        <v>46204</v>
      </c>
      <c r="X6" s="11">
        <v>46235</v>
      </c>
      <c r="Y6" s="11">
        <v>46266</v>
      </c>
      <c r="Z6" s="11">
        <v>46296</v>
      </c>
      <c r="AA6" s="11">
        <v>46327</v>
      </c>
      <c r="AB6" s="11">
        <v>46357</v>
      </c>
      <c r="AC6" s="11">
        <v>46388</v>
      </c>
      <c r="AD6" s="11">
        <v>46419</v>
      </c>
      <c r="AE6" s="11">
        <v>46447</v>
      </c>
      <c r="AF6" s="11">
        <v>46478</v>
      </c>
      <c r="AG6" s="11">
        <v>46508</v>
      </c>
      <c r="AH6" s="11">
        <v>46539</v>
      </c>
      <c r="AI6" s="11">
        <v>46569</v>
      </c>
      <c r="AJ6" s="11">
        <v>46600</v>
      </c>
      <c r="AK6" s="11">
        <v>46631</v>
      </c>
      <c r="AL6" s="11">
        <v>46661</v>
      </c>
      <c r="AM6" s="11">
        <v>46692</v>
      </c>
      <c r="AN6" s="11">
        <v>46722</v>
      </c>
      <c r="AO6" s="11">
        <v>46753</v>
      </c>
      <c r="AP6" s="11">
        <v>46784</v>
      </c>
      <c r="AQ6" s="11">
        <v>46813</v>
      </c>
      <c r="AR6" s="11">
        <v>46844</v>
      </c>
      <c r="AS6" s="11">
        <v>46874</v>
      </c>
      <c r="AT6" s="11">
        <v>46905</v>
      </c>
      <c r="AU6" s="11">
        <v>46935</v>
      </c>
      <c r="AV6" s="11">
        <v>46966</v>
      </c>
      <c r="AW6" s="11">
        <v>46997</v>
      </c>
      <c r="AX6" s="11">
        <v>47027</v>
      </c>
      <c r="AY6" s="11">
        <v>47058</v>
      </c>
      <c r="AZ6" s="12">
        <v>47088</v>
      </c>
    </row>
    <row r="7" spans="1:52" x14ac:dyDescent="0.25">
      <c r="A7" t="s">
        <v>3</v>
      </c>
      <c r="B7" s="13">
        <v>54.502717540488682</v>
      </c>
      <c r="C7" s="13">
        <v>-1448.6502278342025</v>
      </c>
      <c r="D7" s="13">
        <v>-1448.6511803458689</v>
      </c>
      <c r="E7" s="13">
        <v>-1282.23</v>
      </c>
      <c r="F7" s="13">
        <v>-1282.23</v>
      </c>
      <c r="G7" s="13">
        <v>-1282.23</v>
      </c>
      <c r="H7" s="13">
        <v>-1282.23</v>
      </c>
      <c r="I7" s="13">
        <v>-1282.23</v>
      </c>
      <c r="J7" s="13">
        <v>-539.44717265989493</v>
      </c>
      <c r="K7" s="13">
        <v>-1282.23</v>
      </c>
      <c r="L7" s="13">
        <v>-1282.23</v>
      </c>
      <c r="M7" s="14">
        <f>L7</f>
        <v>-1282.23</v>
      </c>
      <c r="N7" s="14">
        <f>L7</f>
        <v>-1282.23</v>
      </c>
      <c r="O7" s="14">
        <f>N7</f>
        <v>-1282.23</v>
      </c>
      <c r="P7" s="14">
        <f>O7</f>
        <v>-1282.23</v>
      </c>
      <c r="Q7" s="14">
        <f>P7</f>
        <v>-1282.23</v>
      </c>
      <c r="R7" s="14">
        <f t="shared" ref="R7:AZ7" si="0">Q7</f>
        <v>-1282.23</v>
      </c>
      <c r="S7" s="14">
        <f t="shared" si="0"/>
        <v>-1282.23</v>
      </c>
      <c r="T7" s="14">
        <f t="shared" si="0"/>
        <v>-1282.23</v>
      </c>
      <c r="U7" s="14">
        <f t="shared" si="0"/>
        <v>-1282.23</v>
      </c>
      <c r="V7" s="14">
        <f t="shared" si="0"/>
        <v>-1282.23</v>
      </c>
      <c r="W7" s="14">
        <f t="shared" si="0"/>
        <v>-1282.23</v>
      </c>
      <c r="X7" s="14">
        <f t="shared" si="0"/>
        <v>-1282.23</v>
      </c>
      <c r="Y7" s="14">
        <f t="shared" si="0"/>
        <v>-1282.23</v>
      </c>
      <c r="Z7" s="14">
        <f t="shared" si="0"/>
        <v>-1282.23</v>
      </c>
      <c r="AA7" s="14">
        <f t="shared" si="0"/>
        <v>-1282.23</v>
      </c>
      <c r="AB7" s="14">
        <f t="shared" si="0"/>
        <v>-1282.23</v>
      </c>
      <c r="AC7" s="14">
        <f t="shared" si="0"/>
        <v>-1282.23</v>
      </c>
      <c r="AD7" s="14">
        <f t="shared" si="0"/>
        <v>-1282.23</v>
      </c>
      <c r="AE7" s="14">
        <f t="shared" si="0"/>
        <v>-1282.23</v>
      </c>
      <c r="AF7" s="14">
        <f t="shared" si="0"/>
        <v>-1282.23</v>
      </c>
      <c r="AG7" s="14">
        <f t="shared" si="0"/>
        <v>-1282.23</v>
      </c>
      <c r="AH7" s="14">
        <f t="shared" si="0"/>
        <v>-1282.23</v>
      </c>
      <c r="AI7" s="14">
        <f t="shared" si="0"/>
        <v>-1282.23</v>
      </c>
      <c r="AJ7" s="14">
        <f t="shared" si="0"/>
        <v>-1282.23</v>
      </c>
      <c r="AK7" s="14">
        <f t="shared" si="0"/>
        <v>-1282.23</v>
      </c>
      <c r="AL7" s="14">
        <f t="shared" si="0"/>
        <v>-1282.23</v>
      </c>
      <c r="AM7" s="14">
        <f t="shared" si="0"/>
        <v>-1282.23</v>
      </c>
      <c r="AN7" s="14">
        <f t="shared" si="0"/>
        <v>-1282.23</v>
      </c>
      <c r="AO7" s="14">
        <f t="shared" si="0"/>
        <v>-1282.23</v>
      </c>
      <c r="AP7" s="14">
        <f t="shared" si="0"/>
        <v>-1282.23</v>
      </c>
      <c r="AQ7" s="14">
        <f t="shared" si="0"/>
        <v>-1282.23</v>
      </c>
      <c r="AR7" s="14">
        <f t="shared" si="0"/>
        <v>-1282.23</v>
      </c>
      <c r="AS7" s="14">
        <f t="shared" si="0"/>
        <v>-1282.23</v>
      </c>
      <c r="AT7" s="14">
        <f t="shared" si="0"/>
        <v>-1282.23</v>
      </c>
      <c r="AU7" s="14">
        <f t="shared" si="0"/>
        <v>-1282.23</v>
      </c>
      <c r="AV7" s="14">
        <f t="shared" si="0"/>
        <v>-1282.23</v>
      </c>
      <c r="AW7" s="14">
        <f t="shared" si="0"/>
        <v>-1282.23</v>
      </c>
      <c r="AX7" s="14">
        <f t="shared" si="0"/>
        <v>-1282.23</v>
      </c>
      <c r="AY7" s="14">
        <f t="shared" si="0"/>
        <v>-1282.23</v>
      </c>
      <c r="AZ7" s="14">
        <f t="shared" si="0"/>
        <v>-1282.23</v>
      </c>
    </row>
    <row r="8" spans="1:52" x14ac:dyDescent="0.25">
      <c r="A8" t="s">
        <v>4</v>
      </c>
      <c r="B8" s="13">
        <v>-7632.4627175404876</v>
      </c>
      <c r="C8" s="13">
        <v>-12017.959772165796</v>
      </c>
      <c r="D8" s="13">
        <v>-15666.038819654132</v>
      </c>
      <c r="E8" s="13">
        <v>-11902.22</v>
      </c>
      <c r="F8" s="13">
        <v>-11902.22</v>
      </c>
      <c r="G8" s="13">
        <v>-11902.22</v>
      </c>
      <c r="H8" s="13">
        <v>-11902.22</v>
      </c>
      <c r="I8" s="13">
        <v>-11902.22</v>
      </c>
      <c r="J8" s="13">
        <v>-16177.092827340115</v>
      </c>
      <c r="K8" s="13">
        <v>-11902.22</v>
      </c>
      <c r="L8" s="13">
        <v>-11902.22</v>
      </c>
      <c r="M8" s="14">
        <f>L8</f>
        <v>-11902.22</v>
      </c>
      <c r="N8" s="13">
        <f>L8</f>
        <v>-11902.22</v>
      </c>
      <c r="O8" s="13">
        <f>N8</f>
        <v>-11902.22</v>
      </c>
      <c r="P8" s="13">
        <f>O8</f>
        <v>-11902.22</v>
      </c>
      <c r="Q8" s="14">
        <f>P8-'Annual Increases'!N5</f>
        <v>-11925.59</v>
      </c>
      <c r="R8" s="14">
        <f>Q8</f>
        <v>-11925.59</v>
      </c>
      <c r="S8" s="14">
        <f>R8</f>
        <v>-11925.59</v>
      </c>
      <c r="T8" s="14">
        <f t="shared" ref="T8:AZ8" si="1">S8</f>
        <v>-11925.59</v>
      </c>
      <c r="U8" s="14">
        <f t="shared" si="1"/>
        <v>-11925.59</v>
      </c>
      <c r="V8" s="14">
        <f t="shared" si="1"/>
        <v>-11925.59</v>
      </c>
      <c r="W8" s="14">
        <f t="shared" si="1"/>
        <v>-11925.59</v>
      </c>
      <c r="X8" s="14">
        <f t="shared" si="1"/>
        <v>-11925.59</v>
      </c>
      <c r="Y8" s="14">
        <f t="shared" si="1"/>
        <v>-11925.59</v>
      </c>
      <c r="Z8" s="14">
        <f t="shared" si="1"/>
        <v>-11925.59</v>
      </c>
      <c r="AA8" s="14">
        <f t="shared" si="1"/>
        <v>-11925.59</v>
      </c>
      <c r="AB8" s="14">
        <f t="shared" si="1"/>
        <v>-11925.59</v>
      </c>
      <c r="AC8" s="14">
        <f>AB8-'Annual Increases'!AA5</f>
        <v>-12398.65</v>
      </c>
      <c r="AD8" s="14">
        <f t="shared" si="1"/>
        <v>-12398.65</v>
      </c>
      <c r="AE8" s="14">
        <f t="shared" si="1"/>
        <v>-12398.65</v>
      </c>
      <c r="AF8" s="14">
        <f t="shared" si="1"/>
        <v>-12398.65</v>
      </c>
      <c r="AG8" s="14">
        <f t="shared" si="1"/>
        <v>-12398.65</v>
      </c>
      <c r="AH8" s="14">
        <f t="shared" si="1"/>
        <v>-12398.65</v>
      </c>
      <c r="AI8" s="14">
        <f t="shared" si="1"/>
        <v>-12398.65</v>
      </c>
      <c r="AJ8" s="14">
        <f t="shared" si="1"/>
        <v>-12398.65</v>
      </c>
      <c r="AK8" s="14">
        <f t="shared" si="1"/>
        <v>-12398.65</v>
      </c>
      <c r="AL8" s="14">
        <f t="shared" si="1"/>
        <v>-12398.65</v>
      </c>
      <c r="AM8" s="14">
        <f t="shared" si="1"/>
        <v>-12398.65</v>
      </c>
      <c r="AN8" s="14">
        <f t="shared" si="1"/>
        <v>-12398.65</v>
      </c>
      <c r="AO8" s="14">
        <f>AN8-'Annual Increases'!AN5</f>
        <v>-13196.529999999999</v>
      </c>
      <c r="AP8" s="14">
        <f t="shared" si="1"/>
        <v>-13196.529999999999</v>
      </c>
      <c r="AQ8" s="14">
        <f t="shared" si="1"/>
        <v>-13196.529999999999</v>
      </c>
      <c r="AR8" s="14">
        <f t="shared" si="1"/>
        <v>-13196.529999999999</v>
      </c>
      <c r="AS8" s="14">
        <f t="shared" si="1"/>
        <v>-13196.529999999999</v>
      </c>
      <c r="AT8" s="14">
        <f t="shared" si="1"/>
        <v>-13196.529999999999</v>
      </c>
      <c r="AU8" s="14">
        <f t="shared" si="1"/>
        <v>-13196.529999999999</v>
      </c>
      <c r="AV8" s="14">
        <f t="shared" si="1"/>
        <v>-13196.529999999999</v>
      </c>
      <c r="AW8" s="14">
        <f t="shared" si="1"/>
        <v>-13196.529999999999</v>
      </c>
      <c r="AX8" s="14">
        <f t="shared" si="1"/>
        <v>-13196.529999999999</v>
      </c>
      <c r="AY8" s="14">
        <f t="shared" si="1"/>
        <v>-13196.529999999999</v>
      </c>
      <c r="AZ8" s="14">
        <f t="shared" si="1"/>
        <v>-13196.529999999999</v>
      </c>
    </row>
  </sheetData>
  <mergeCells count="2">
    <mergeCell ref="B5:M5"/>
    <mergeCell ref="N5:AZ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5CEBB-4F54-4A92-ACBE-195BE9C4C6B7}">
  <dimension ref="A1:BC27"/>
  <sheetViews>
    <sheetView workbookViewId="0">
      <selection activeCell="BC10" sqref="BC10"/>
    </sheetView>
  </sheetViews>
  <sheetFormatPr defaultRowHeight="15" outlineLevelCol="1" x14ac:dyDescent="0.25"/>
  <cols>
    <col min="1" max="1" width="14.42578125" bestFit="1" customWidth="1"/>
    <col min="2" max="4" width="11.28515625" hidden="1" customWidth="1" outlineLevel="1"/>
    <col min="5" max="12" width="14.42578125" hidden="1" customWidth="1" outlineLevel="1"/>
    <col min="13" max="13" width="11.28515625" hidden="1" customWidth="1" outlineLevel="1"/>
    <col min="14" max="14" width="11.28515625" customWidth="1" collapsed="1"/>
    <col min="15" max="19" width="11.28515625" hidden="1" customWidth="1" outlineLevel="1"/>
    <col min="20" max="23" width="9.140625" hidden="1" customWidth="1" outlineLevel="1"/>
    <col min="24" max="26" width="10.28515625" hidden="1" customWidth="1" outlineLevel="1"/>
    <col min="27" max="27" width="9.7109375" bestFit="1" customWidth="1" collapsed="1"/>
    <col min="28" max="32" width="11.28515625" hidden="1" customWidth="1" outlineLevel="1"/>
    <col min="33" max="36" width="9.140625" hidden="1" customWidth="1" outlineLevel="1"/>
    <col min="37" max="39" width="10.28515625" hidden="1" customWidth="1" outlineLevel="1"/>
    <col min="40" max="40" width="9.7109375" bestFit="1" customWidth="1" collapsed="1"/>
    <col min="41" max="52" width="8.7109375" hidden="1" customWidth="1" outlineLevel="1"/>
    <col min="53" max="53" width="8.7109375" collapsed="1"/>
    <col min="55" max="55" width="9.7109375" bestFit="1" customWidth="1"/>
  </cols>
  <sheetData>
    <row r="1" spans="1:55" x14ac:dyDescent="0.25">
      <c r="A1" t="s">
        <v>5</v>
      </c>
    </row>
    <row r="2" spans="1:55" x14ac:dyDescent="0.25">
      <c r="B2" s="8"/>
      <c r="C2" s="8"/>
      <c r="D2" s="8"/>
      <c r="M2" s="8"/>
      <c r="N2" s="8"/>
      <c r="O2" s="8"/>
      <c r="P2" s="8"/>
      <c r="Q2" s="8"/>
      <c r="AB2" s="8"/>
      <c r="AC2" s="8"/>
      <c r="AD2" s="8"/>
    </row>
    <row r="3" spans="1:55" x14ac:dyDescent="0.25">
      <c r="B3" s="5">
        <v>45688</v>
      </c>
      <c r="C3" s="5">
        <v>45716</v>
      </c>
      <c r="D3" s="5">
        <v>45747</v>
      </c>
      <c r="E3" s="5">
        <v>45777</v>
      </c>
      <c r="F3" s="5">
        <v>45808</v>
      </c>
      <c r="G3" s="5">
        <v>45838</v>
      </c>
      <c r="H3" s="5">
        <v>45869</v>
      </c>
      <c r="I3" s="5">
        <v>45900</v>
      </c>
      <c r="J3" s="5">
        <v>45930</v>
      </c>
      <c r="K3" s="5">
        <v>45961</v>
      </c>
      <c r="L3" s="5">
        <v>45991</v>
      </c>
      <c r="M3" s="5">
        <v>46022</v>
      </c>
      <c r="N3" s="5"/>
      <c r="O3" s="5">
        <v>46053</v>
      </c>
      <c r="P3" s="5">
        <v>46054</v>
      </c>
      <c r="Q3" s="5">
        <v>46112</v>
      </c>
      <c r="R3" s="5">
        <v>46142</v>
      </c>
      <c r="S3" s="5">
        <v>46173</v>
      </c>
      <c r="T3" s="5">
        <v>46203</v>
      </c>
      <c r="U3" s="5">
        <v>46234</v>
      </c>
      <c r="V3" s="5">
        <v>46265</v>
      </c>
      <c r="W3" s="5">
        <v>46295</v>
      </c>
      <c r="X3" s="5">
        <v>46326</v>
      </c>
      <c r="Y3" s="5">
        <v>46356</v>
      </c>
      <c r="Z3" s="5">
        <v>46387</v>
      </c>
      <c r="AA3" s="5"/>
      <c r="AB3" s="5">
        <v>46418</v>
      </c>
      <c r="AC3" s="5">
        <v>46419</v>
      </c>
      <c r="AD3" s="5">
        <v>46477</v>
      </c>
      <c r="AE3" s="5">
        <v>46507</v>
      </c>
      <c r="AF3" s="5">
        <v>46538</v>
      </c>
      <c r="AG3" s="5">
        <v>46568</v>
      </c>
      <c r="AH3" s="5">
        <v>46599</v>
      </c>
      <c r="AI3" s="5">
        <v>46630</v>
      </c>
      <c r="AJ3" s="5">
        <v>46660</v>
      </c>
      <c r="AK3" s="5">
        <v>46691</v>
      </c>
      <c r="AL3" s="5">
        <v>46721</v>
      </c>
      <c r="AM3" s="5">
        <v>46752</v>
      </c>
      <c r="AN3" s="5"/>
      <c r="AO3" s="5">
        <v>46783</v>
      </c>
      <c r="AP3" s="5">
        <v>46784</v>
      </c>
      <c r="AQ3" s="5">
        <v>46843</v>
      </c>
      <c r="AR3" s="5">
        <v>46873</v>
      </c>
      <c r="AS3" s="5">
        <v>46904</v>
      </c>
      <c r="AT3" s="5">
        <v>46934</v>
      </c>
      <c r="AU3" s="5">
        <v>46965</v>
      </c>
      <c r="AV3" s="5">
        <v>46996</v>
      </c>
      <c r="AW3" s="5">
        <v>47026</v>
      </c>
      <c r="AX3" s="5">
        <v>47057</v>
      </c>
      <c r="AY3" s="5">
        <v>47087</v>
      </c>
      <c r="AZ3" s="5">
        <v>47118</v>
      </c>
      <c r="BA3" s="5"/>
    </row>
    <row r="4" spans="1:55" x14ac:dyDescent="0.25">
      <c r="A4" t="s">
        <v>6</v>
      </c>
      <c r="B4">
        <v>2026</v>
      </c>
      <c r="C4">
        <v>2026</v>
      </c>
      <c r="D4">
        <v>2026</v>
      </c>
      <c r="E4">
        <v>2026</v>
      </c>
      <c r="F4">
        <v>2026</v>
      </c>
      <c r="G4">
        <v>2026</v>
      </c>
      <c r="H4">
        <v>2026</v>
      </c>
      <c r="I4">
        <v>2026</v>
      </c>
      <c r="J4">
        <v>2026</v>
      </c>
      <c r="K4">
        <v>2026</v>
      </c>
      <c r="L4">
        <v>2026</v>
      </c>
      <c r="M4">
        <v>2026</v>
      </c>
      <c r="N4">
        <v>2026</v>
      </c>
      <c r="O4">
        <v>2027</v>
      </c>
      <c r="P4">
        <v>2027</v>
      </c>
      <c r="Q4">
        <v>2027</v>
      </c>
      <c r="R4">
        <v>2027</v>
      </c>
      <c r="S4">
        <v>2027</v>
      </c>
      <c r="T4">
        <v>2027</v>
      </c>
      <c r="U4">
        <v>2027</v>
      </c>
      <c r="V4">
        <v>2027</v>
      </c>
      <c r="W4">
        <v>2027</v>
      </c>
      <c r="X4">
        <v>2027</v>
      </c>
      <c r="Y4">
        <v>2027</v>
      </c>
      <c r="Z4">
        <v>2027</v>
      </c>
      <c r="AA4">
        <v>2027</v>
      </c>
      <c r="AB4">
        <v>2028</v>
      </c>
      <c r="AC4">
        <v>2028</v>
      </c>
      <c r="AD4">
        <v>2028</v>
      </c>
      <c r="AE4">
        <v>2028</v>
      </c>
      <c r="AF4">
        <v>2028</v>
      </c>
      <c r="AG4">
        <v>2028</v>
      </c>
      <c r="AH4">
        <v>2028</v>
      </c>
      <c r="AI4">
        <v>2028</v>
      </c>
      <c r="AJ4">
        <v>2028</v>
      </c>
      <c r="AK4">
        <v>2028</v>
      </c>
      <c r="AL4">
        <v>2028</v>
      </c>
      <c r="AM4">
        <v>2028</v>
      </c>
      <c r="AN4">
        <v>2028</v>
      </c>
      <c r="AO4">
        <v>2029</v>
      </c>
      <c r="AP4">
        <v>2029</v>
      </c>
      <c r="AQ4">
        <v>2029</v>
      </c>
      <c r="AR4">
        <v>2029</v>
      </c>
      <c r="AS4">
        <v>2029</v>
      </c>
      <c r="AT4">
        <v>2029</v>
      </c>
      <c r="AU4">
        <v>2029</v>
      </c>
      <c r="AV4">
        <v>2029</v>
      </c>
      <c r="AW4">
        <v>2029</v>
      </c>
      <c r="AX4">
        <v>2029</v>
      </c>
      <c r="AY4">
        <v>2029</v>
      </c>
      <c r="AZ4">
        <v>2029</v>
      </c>
      <c r="BA4">
        <v>2029</v>
      </c>
    </row>
    <row r="5" spans="1:55" x14ac:dyDescent="0.25">
      <c r="A5" t="s">
        <v>7</v>
      </c>
      <c r="B5" s="9">
        <f>SUMIF('Future Improvements'!$L:$L,B$3,'Future Improvements'!$H:$H)</f>
        <v>0</v>
      </c>
      <c r="C5" s="9">
        <f>SUMIF('Future Improvements'!$L:$L,C$3,'Future Improvements'!$H:$H)</f>
        <v>0</v>
      </c>
      <c r="D5" s="9">
        <f>SUMIF('Future Improvements'!$L:$L,D$3,'Future Improvements'!$H:$H)</f>
        <v>0</v>
      </c>
      <c r="E5" s="9">
        <f>SUMIF('Future Improvements'!$L:$L,E$3,'Future Improvements'!$H:$H)</f>
        <v>23.37</v>
      </c>
      <c r="F5" s="9">
        <f>SUMIF('Future Improvements'!$L:$L,F$3,'Future Improvements'!$H:$H)</f>
        <v>0</v>
      </c>
      <c r="G5" s="9">
        <f>SUMIF('Future Improvements'!$L:$L,G$3,'Future Improvements'!$H:$H)</f>
        <v>0</v>
      </c>
      <c r="H5" s="9">
        <f>SUMIF('Future Improvements'!$L:$L,H$3,'Future Improvements'!$H:$H)</f>
        <v>0</v>
      </c>
      <c r="I5" s="9">
        <f>SUMIF('Future Improvements'!$L:$L,I$3,'Future Improvements'!$H:$H)</f>
        <v>0</v>
      </c>
      <c r="J5" s="9">
        <f>SUMIF('Future Improvements'!$L:$L,J$3,'Future Improvements'!$H:$H)</f>
        <v>0</v>
      </c>
      <c r="K5" s="9">
        <f>SUMIF('Future Improvements'!$L:$L,K$3,'Future Improvements'!$H:$H)</f>
        <v>0</v>
      </c>
      <c r="L5" s="9">
        <f>SUMIF('Future Improvements'!$L:$L,L$3,'Future Improvements'!$H:$H)</f>
        <v>0</v>
      </c>
      <c r="M5" s="9">
        <f>SUMIF('Future Improvements'!$L:$L,M$3,'Future Improvements'!$H:$H)</f>
        <v>0</v>
      </c>
      <c r="N5" s="6">
        <f>SUM(B5:M5)</f>
        <v>23.37</v>
      </c>
      <c r="O5" s="4">
        <f>SUMIF('Future Improvements'!$L:$L,O$3,'Future Improvements'!$H:$H)</f>
        <v>0</v>
      </c>
      <c r="P5" s="4">
        <f>SUMIF('Future Improvements'!$L:$L,P$3,'Future Improvements'!$H:$H)</f>
        <v>0</v>
      </c>
      <c r="Q5" s="4">
        <f>SUMIF('Future Improvements'!$L:$L,Q$3,'Future Improvements'!$H:$H)</f>
        <v>54.5</v>
      </c>
      <c r="R5" s="4">
        <f>SUMIF('Future Improvements'!$L:$L,R$3,'Future Improvements'!$H:$H)</f>
        <v>55.59</v>
      </c>
      <c r="S5" s="4">
        <f>SUMIF('Future Improvements'!$L:$L,S$3,'Future Improvements'!$H:$H)</f>
        <v>0</v>
      </c>
      <c r="T5" s="4">
        <f>SUMIF('Future Improvements'!$L:$L,T$3,'Future Improvements'!$H:$H)</f>
        <v>0</v>
      </c>
      <c r="U5" s="4">
        <f>SUMIF('Future Improvements'!$L:$L,U$3,'Future Improvements'!$H:$H)</f>
        <v>0</v>
      </c>
      <c r="V5" s="4">
        <f>SUMIF('Future Improvements'!$L:$L,V$3,'Future Improvements'!$H:$H)</f>
        <v>0</v>
      </c>
      <c r="W5" s="4">
        <f>SUMIF('Future Improvements'!$L:$L,W$3,'Future Improvements'!$H:$H)</f>
        <v>0</v>
      </c>
      <c r="X5" s="4">
        <f>SUMIF('Future Improvements'!$L:$L,X$3,'Future Improvements'!$H:$H)</f>
        <v>98.100000000000009</v>
      </c>
      <c r="Y5" s="4">
        <f>SUMIF('Future Improvements'!$L:$L,Y$3,'Future Improvements'!$H:$H)</f>
        <v>0</v>
      </c>
      <c r="Z5" s="4">
        <f>SUMIF('Future Improvements'!$L:$L,Z$3,'Future Improvements'!$H:$H)</f>
        <v>264.87</v>
      </c>
      <c r="AA5" s="6">
        <f>SUM(O5:Z5)</f>
        <v>473.06</v>
      </c>
      <c r="AB5" s="4">
        <f>SUMIF('Future Improvements'!$L:$L,AB$3,'Future Improvements'!$H:$H)</f>
        <v>366.24</v>
      </c>
      <c r="AC5" s="4">
        <f>SUMIF('Future Improvements'!$L:$L,AC$3,'Future Improvements'!$H:$H)</f>
        <v>0</v>
      </c>
      <c r="AD5" s="4">
        <f>SUMIF('Future Improvements'!$L:$L,AD$3,'Future Improvements'!$H:$H)</f>
        <v>0</v>
      </c>
      <c r="AE5" s="4">
        <f>SUMIF('Future Improvements'!$L:$L,AE$3,'Future Improvements'!$H:$H)</f>
        <v>272.5</v>
      </c>
      <c r="AF5" s="4">
        <f>SUMIF('Future Improvements'!$L:$L,AF$3,'Future Improvements'!$H:$H)</f>
        <v>0</v>
      </c>
      <c r="AG5" s="4">
        <f>SUMIF('Future Improvements'!$L:$L,AG$3,'Future Improvements'!$H:$H)</f>
        <v>0</v>
      </c>
      <c r="AH5" s="4">
        <f>SUMIF('Future Improvements'!$L:$L,AH$3,'Future Improvements'!$H:$H)</f>
        <v>0</v>
      </c>
      <c r="AI5" s="4">
        <f>SUMIF('Future Improvements'!$L:$L,AI$3,'Future Improvements'!$H:$H)</f>
        <v>0</v>
      </c>
      <c r="AJ5" s="4">
        <f>SUMIF('Future Improvements'!$L:$L,AJ$3,'Future Improvements'!$H:$H)</f>
        <v>0</v>
      </c>
      <c r="AK5" s="4">
        <f>SUMIF('Future Improvements'!$L:$L,AK$3,'Future Improvements'!$H:$H)</f>
        <v>0</v>
      </c>
      <c r="AL5" s="4">
        <f>SUMIF('Future Improvements'!$L:$L,AL$3,'Future Improvements'!$H:$H)</f>
        <v>0</v>
      </c>
      <c r="AM5" s="4">
        <f>SUMIF('Future Improvements'!$L:$L,AM$3,'Future Improvements'!$H:$H)</f>
        <v>159.14000000000001</v>
      </c>
      <c r="AN5" s="6">
        <f>SUM(AB5:AM5)</f>
        <v>797.88</v>
      </c>
      <c r="AO5" s="4">
        <f>SUMIF('Future Improvements'!$L:$L,AO$3,'Future Improvements'!$H:$H)</f>
        <v>0</v>
      </c>
      <c r="AP5" s="4">
        <f>SUMIF('Future Improvements'!$L:$L,AP$3,'Future Improvements'!$H:$H)</f>
        <v>0</v>
      </c>
      <c r="AQ5" s="4">
        <f>SUMIF('Future Improvements'!$L:$L,AQ$3,'Future Improvements'!$H:$H)</f>
        <v>0</v>
      </c>
      <c r="AR5" s="4">
        <f>SUMIF('Future Improvements'!$L:$L,AR$3,'Future Improvements'!$H:$H)</f>
        <v>0</v>
      </c>
      <c r="AS5" s="4">
        <f>SUMIF('Future Improvements'!$L:$L,AS$3,'Future Improvements'!$H:$H)</f>
        <v>0</v>
      </c>
      <c r="AT5" s="4">
        <f>SUMIF('Future Improvements'!$L:$L,AT$3,'Future Improvements'!$H:$H)</f>
        <v>0</v>
      </c>
      <c r="AU5" s="4">
        <f>SUMIF('Future Improvements'!$L:$L,AU$3,'Future Improvements'!$H:$H)</f>
        <v>0</v>
      </c>
      <c r="AV5" s="4">
        <f>SUMIF('Future Improvements'!$L:$L,AV$3,'Future Improvements'!$H:$H)</f>
        <v>0</v>
      </c>
      <c r="AW5" s="4">
        <f>SUMIF('Future Improvements'!$L:$L,AW$3,'Future Improvements'!$H:$H)</f>
        <v>0</v>
      </c>
      <c r="AX5" s="4">
        <f>SUMIF('Future Improvements'!$L:$L,AX$3,'Future Improvements'!$H:$H)</f>
        <v>0</v>
      </c>
      <c r="AY5" s="4">
        <f>SUMIF('Future Improvements'!$L:$L,AY$3,'Future Improvements'!$H:$H)</f>
        <v>0</v>
      </c>
      <c r="AZ5" s="4">
        <f>SUMIF('Future Improvements'!$L:$L,AZ$3,'Future Improvements'!$H:$H)</f>
        <v>27.25</v>
      </c>
      <c r="BA5" s="6">
        <f>SUM(AO5:AZ5)</f>
        <v>27.25</v>
      </c>
      <c r="BC5" s="6"/>
    </row>
    <row r="27" spans="23:36" x14ac:dyDescent="0.25">
      <c r="W27" t="s">
        <v>8</v>
      </c>
      <c r="AJ27" t="s">
        <v>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68E19-0019-4E15-92F6-EFF441F0FA82}">
  <dimension ref="C1:L43"/>
  <sheetViews>
    <sheetView topLeftCell="D1" workbookViewId="0">
      <selection activeCell="G12" sqref="G12"/>
    </sheetView>
  </sheetViews>
  <sheetFormatPr defaultRowHeight="15" x14ac:dyDescent="0.25"/>
  <cols>
    <col min="3" max="3" width="60.7109375" bestFit="1" customWidth="1"/>
    <col min="4" max="4" width="58.28515625" bestFit="1" customWidth="1"/>
    <col min="5" max="5" width="12.28515625" bestFit="1" customWidth="1"/>
    <col min="6" max="6" width="18.28515625" bestFit="1" customWidth="1"/>
    <col min="7" max="7" width="18.28515625" customWidth="1"/>
    <col min="8" max="8" width="18.28515625" style="16" customWidth="1"/>
    <col min="9" max="9" width="24.28515625" bestFit="1" customWidth="1"/>
    <col min="10" max="10" width="15.5703125" bestFit="1" customWidth="1"/>
    <col min="11" max="11" width="21.28515625" style="5" customWidth="1"/>
    <col min="12" max="12" width="11.28515625" customWidth="1"/>
  </cols>
  <sheetData>
    <row r="1" spans="3:12" ht="36" customHeight="1" x14ac:dyDescent="0.25">
      <c r="C1" s="1" t="s">
        <v>9</v>
      </c>
      <c r="D1" s="1" t="s">
        <v>10</v>
      </c>
      <c r="E1" s="1" t="s">
        <v>11</v>
      </c>
      <c r="F1" s="1" t="s">
        <v>12</v>
      </c>
      <c r="G1" s="1" t="s">
        <v>13</v>
      </c>
      <c r="H1" s="15" t="s">
        <v>14</v>
      </c>
      <c r="I1" s="1" t="s">
        <v>15</v>
      </c>
      <c r="J1" s="1" t="s">
        <v>16</v>
      </c>
      <c r="K1" s="2" t="s">
        <v>17</v>
      </c>
      <c r="L1" s="3" t="s">
        <v>18</v>
      </c>
    </row>
    <row r="2" spans="3:12" x14ac:dyDescent="0.25">
      <c r="C2" t="s">
        <v>19</v>
      </c>
      <c r="D2" t="s">
        <v>20</v>
      </c>
      <c r="E2" t="str">
        <f t="shared" ref="E2:E34" si="0">LEFT(D2,6)</f>
        <v>396001</v>
      </c>
      <c r="F2" s="4">
        <v>18000</v>
      </c>
      <c r="G2" s="7">
        <v>1.09000020378635E-3</v>
      </c>
      <c r="H2" s="16">
        <f>ROUND(F2*G2,2)</f>
        <v>19.62</v>
      </c>
      <c r="I2" t="s">
        <v>21</v>
      </c>
      <c r="J2" t="s">
        <v>22</v>
      </c>
      <c r="K2" s="5">
        <v>45748</v>
      </c>
      <c r="L2" s="5">
        <f>EOMONTH(K2,0)</f>
        <v>45777</v>
      </c>
    </row>
    <row r="3" spans="3:12" x14ac:dyDescent="0.25">
      <c r="C3" t="s">
        <v>23</v>
      </c>
      <c r="D3" t="s">
        <v>24</v>
      </c>
      <c r="E3" t="str">
        <f t="shared" si="0"/>
        <v>380003</v>
      </c>
      <c r="F3" s="4">
        <v>50000</v>
      </c>
      <c r="G3" s="7">
        <v>1.0900002037863502E-3</v>
      </c>
      <c r="H3" s="16">
        <f t="shared" ref="H3:H34" si="1">ROUND(F3*G3,2)</f>
        <v>54.5</v>
      </c>
      <c r="I3" t="s">
        <v>25</v>
      </c>
      <c r="J3" t="s">
        <v>22</v>
      </c>
      <c r="K3" s="5">
        <v>46082</v>
      </c>
      <c r="L3" s="5">
        <f t="shared" ref="L3:L34" si="2">EOMONTH(K3,0)</f>
        <v>46112</v>
      </c>
    </row>
    <row r="4" spans="3:12" x14ac:dyDescent="0.25">
      <c r="C4" t="s">
        <v>26</v>
      </c>
      <c r="D4" t="s">
        <v>20</v>
      </c>
      <c r="E4" t="str">
        <f t="shared" si="0"/>
        <v>396001</v>
      </c>
      <c r="F4" s="4">
        <v>3440</v>
      </c>
      <c r="G4" s="7">
        <v>1.0900002037863502E-3</v>
      </c>
      <c r="H4" s="16">
        <f t="shared" si="1"/>
        <v>3.75</v>
      </c>
      <c r="I4" t="s">
        <v>27</v>
      </c>
      <c r="J4" t="s">
        <v>22</v>
      </c>
      <c r="K4" s="5">
        <v>45748</v>
      </c>
      <c r="L4" s="5">
        <f t="shared" si="2"/>
        <v>45777</v>
      </c>
    </row>
    <row r="5" spans="3:12" x14ac:dyDescent="0.25">
      <c r="C5" t="s">
        <v>28</v>
      </c>
      <c r="D5" t="s">
        <v>24</v>
      </c>
      <c r="E5" t="str">
        <f t="shared" si="0"/>
        <v>380003</v>
      </c>
      <c r="F5" s="4">
        <v>250000</v>
      </c>
      <c r="G5" s="7">
        <v>1.0900002037863502E-3</v>
      </c>
      <c r="H5" s="16">
        <f t="shared" si="1"/>
        <v>272.5</v>
      </c>
      <c r="I5" t="s">
        <v>29</v>
      </c>
      <c r="J5" t="s">
        <v>22</v>
      </c>
      <c r="K5" s="5">
        <v>46388</v>
      </c>
      <c r="L5" s="5">
        <f t="shared" si="2"/>
        <v>46418</v>
      </c>
    </row>
    <row r="6" spans="3:12" x14ac:dyDescent="0.25">
      <c r="C6" t="s">
        <v>30</v>
      </c>
      <c r="D6" t="s">
        <v>24</v>
      </c>
      <c r="E6" t="str">
        <f t="shared" si="0"/>
        <v>380003</v>
      </c>
      <c r="F6" s="4">
        <v>250000</v>
      </c>
      <c r="G6" s="7">
        <v>1.0900002037863502E-3</v>
      </c>
      <c r="H6" s="16">
        <f t="shared" si="1"/>
        <v>272.5</v>
      </c>
      <c r="I6" t="s">
        <v>31</v>
      </c>
      <c r="J6" t="s">
        <v>22</v>
      </c>
      <c r="K6" s="5">
        <v>46478</v>
      </c>
      <c r="L6" s="5">
        <f t="shared" si="2"/>
        <v>46507</v>
      </c>
    </row>
    <row r="7" spans="3:12" x14ac:dyDescent="0.25">
      <c r="C7" t="s">
        <v>32</v>
      </c>
      <c r="D7" t="s">
        <v>24</v>
      </c>
      <c r="E7" t="str">
        <f t="shared" si="0"/>
        <v>380003</v>
      </c>
      <c r="F7" s="4">
        <v>60000</v>
      </c>
      <c r="G7" s="7">
        <v>1.0900002037863502E-3</v>
      </c>
      <c r="H7" s="16">
        <f t="shared" si="1"/>
        <v>65.400000000000006</v>
      </c>
      <c r="I7" t="s">
        <v>21</v>
      </c>
      <c r="J7" t="s">
        <v>22</v>
      </c>
      <c r="K7" s="5">
        <v>46296</v>
      </c>
      <c r="L7" s="5">
        <f t="shared" si="2"/>
        <v>46326</v>
      </c>
    </row>
    <row r="8" spans="3:12" x14ac:dyDescent="0.25">
      <c r="C8" t="s">
        <v>33</v>
      </c>
      <c r="D8" t="s">
        <v>24</v>
      </c>
      <c r="E8" t="str">
        <f t="shared" si="0"/>
        <v>380003</v>
      </c>
      <c r="F8" s="4">
        <v>6000</v>
      </c>
      <c r="G8" s="7">
        <v>1.0900002037863502E-3</v>
      </c>
      <c r="H8" s="16">
        <f t="shared" si="1"/>
        <v>6.54</v>
      </c>
      <c r="I8" t="s">
        <v>21</v>
      </c>
      <c r="J8" t="s">
        <v>22</v>
      </c>
      <c r="K8" s="5">
        <v>46296</v>
      </c>
      <c r="L8" s="5">
        <f t="shared" si="2"/>
        <v>46326</v>
      </c>
    </row>
    <row r="9" spans="3:12" x14ac:dyDescent="0.25">
      <c r="C9" t="s">
        <v>34</v>
      </c>
      <c r="D9" t="s">
        <v>35</v>
      </c>
      <c r="E9" t="str">
        <f t="shared" si="0"/>
        <v>382001</v>
      </c>
      <c r="F9" s="4">
        <v>10000</v>
      </c>
      <c r="G9" s="7">
        <v>1.0900002037863502E-3</v>
      </c>
      <c r="H9" s="16">
        <f t="shared" si="1"/>
        <v>10.9</v>
      </c>
      <c r="I9" t="s">
        <v>36</v>
      </c>
      <c r="J9" t="s">
        <v>22</v>
      </c>
      <c r="K9" s="5">
        <v>46388</v>
      </c>
      <c r="L9" s="5">
        <f t="shared" si="2"/>
        <v>46418</v>
      </c>
    </row>
    <row r="10" spans="3:12" x14ac:dyDescent="0.25">
      <c r="C10" t="s">
        <v>37</v>
      </c>
      <c r="D10" t="s">
        <v>38</v>
      </c>
      <c r="E10" t="str">
        <f t="shared" si="0"/>
        <v>364002</v>
      </c>
      <c r="F10" s="4">
        <v>16000</v>
      </c>
      <c r="G10" s="7">
        <v>1.0900002037863502E-3</v>
      </c>
      <c r="H10" s="16">
        <f t="shared" si="1"/>
        <v>17.440000000000001</v>
      </c>
      <c r="I10" t="s">
        <v>36</v>
      </c>
      <c r="J10" t="s">
        <v>22</v>
      </c>
      <c r="K10" s="5">
        <v>46388</v>
      </c>
      <c r="L10" s="5">
        <f t="shared" si="2"/>
        <v>46418</v>
      </c>
    </row>
    <row r="11" spans="3:12" x14ac:dyDescent="0.25">
      <c r="C11" t="s">
        <v>39</v>
      </c>
      <c r="D11" t="s">
        <v>24</v>
      </c>
      <c r="E11" t="str">
        <f t="shared" si="0"/>
        <v>380003</v>
      </c>
      <c r="F11" s="4">
        <v>24000</v>
      </c>
      <c r="G11" s="7">
        <v>1.0900002037863502E-3</v>
      </c>
      <c r="H11" s="16">
        <f t="shared" si="1"/>
        <v>26.16</v>
      </c>
      <c r="I11" t="s">
        <v>21</v>
      </c>
      <c r="J11" t="s">
        <v>22</v>
      </c>
      <c r="K11" s="5">
        <v>46296</v>
      </c>
      <c r="L11" s="5">
        <f t="shared" si="2"/>
        <v>46326</v>
      </c>
    </row>
    <row r="12" spans="3:12" x14ac:dyDescent="0.25">
      <c r="C12" t="s">
        <v>40</v>
      </c>
      <c r="D12" t="s">
        <v>41</v>
      </c>
      <c r="E12" t="str">
        <f t="shared" si="0"/>
        <v>354004</v>
      </c>
      <c r="F12" s="4">
        <v>36000</v>
      </c>
      <c r="G12" s="7">
        <v>1.0900002037863502E-3</v>
      </c>
      <c r="H12" s="16">
        <f t="shared" si="1"/>
        <v>39.24</v>
      </c>
      <c r="I12" t="s">
        <v>21</v>
      </c>
      <c r="J12" t="s">
        <v>22</v>
      </c>
      <c r="K12" s="5">
        <v>46113</v>
      </c>
      <c r="L12" s="5">
        <f t="shared" si="2"/>
        <v>46142</v>
      </c>
    </row>
    <row r="13" spans="3:12" x14ac:dyDescent="0.25">
      <c r="C13" t="s">
        <v>42</v>
      </c>
      <c r="D13" t="s">
        <v>24</v>
      </c>
      <c r="E13" t="str">
        <f t="shared" si="0"/>
        <v>380003</v>
      </c>
      <c r="F13" s="4">
        <v>15000</v>
      </c>
      <c r="G13" s="7">
        <v>1.0900002037863502E-3</v>
      </c>
      <c r="H13" s="16">
        <f t="shared" si="1"/>
        <v>16.350000000000001</v>
      </c>
      <c r="I13" t="s">
        <v>21</v>
      </c>
      <c r="J13" t="s">
        <v>22</v>
      </c>
      <c r="K13" s="5">
        <v>46113</v>
      </c>
      <c r="L13" s="5">
        <f t="shared" si="2"/>
        <v>46142</v>
      </c>
    </row>
    <row r="14" spans="3:12" x14ac:dyDescent="0.25">
      <c r="C14" t="s">
        <v>43</v>
      </c>
      <c r="D14" t="s">
        <v>38</v>
      </c>
      <c r="E14" t="str">
        <f t="shared" si="0"/>
        <v>364002</v>
      </c>
      <c r="F14" s="4">
        <v>20000</v>
      </c>
      <c r="G14" s="7">
        <v>1.0900002037863502E-3</v>
      </c>
      <c r="H14" s="16">
        <f t="shared" si="1"/>
        <v>21.8</v>
      </c>
      <c r="I14" t="s">
        <v>44</v>
      </c>
      <c r="J14" t="s">
        <v>22</v>
      </c>
      <c r="K14" s="5">
        <v>46388</v>
      </c>
      <c r="L14" s="5">
        <f t="shared" si="2"/>
        <v>46418</v>
      </c>
    </row>
    <row r="15" spans="3:12" x14ac:dyDescent="0.25">
      <c r="C15" t="s">
        <v>45</v>
      </c>
      <c r="D15" t="s">
        <v>24</v>
      </c>
      <c r="E15" t="str">
        <f t="shared" si="0"/>
        <v>380003</v>
      </c>
      <c r="F15" s="4">
        <v>40000</v>
      </c>
      <c r="G15" s="7">
        <v>1.0900002037863502E-3</v>
      </c>
      <c r="H15" s="16">
        <f t="shared" si="1"/>
        <v>43.6</v>
      </c>
      <c r="I15" t="s">
        <v>46</v>
      </c>
      <c r="J15" t="s">
        <v>22</v>
      </c>
      <c r="K15" s="5">
        <v>46722</v>
      </c>
      <c r="L15" s="5">
        <f t="shared" si="2"/>
        <v>46752</v>
      </c>
    </row>
    <row r="16" spans="3:12" x14ac:dyDescent="0.25">
      <c r="C16" t="s">
        <v>47</v>
      </c>
      <c r="D16" t="s">
        <v>24</v>
      </c>
      <c r="E16" t="str">
        <f t="shared" si="0"/>
        <v>380003</v>
      </c>
      <c r="F16" s="4">
        <v>18000</v>
      </c>
      <c r="G16" s="7">
        <v>1.0900002037863502E-3</v>
      </c>
      <c r="H16" s="16">
        <f t="shared" si="1"/>
        <v>19.62</v>
      </c>
      <c r="I16" t="s">
        <v>25</v>
      </c>
      <c r="J16" t="s">
        <v>22</v>
      </c>
      <c r="K16" s="5">
        <v>46357</v>
      </c>
      <c r="L16" s="5">
        <f t="shared" si="2"/>
        <v>46387</v>
      </c>
    </row>
    <row r="17" spans="3:12" x14ac:dyDescent="0.25">
      <c r="C17" t="s">
        <v>48</v>
      </c>
      <c r="D17" t="s">
        <v>24</v>
      </c>
      <c r="E17" t="str">
        <f t="shared" si="0"/>
        <v>380003</v>
      </c>
      <c r="F17" s="4">
        <v>50000</v>
      </c>
      <c r="G17" s="7">
        <v>1.0900002037863502E-3</v>
      </c>
      <c r="H17" s="16">
        <f t="shared" si="1"/>
        <v>54.5</v>
      </c>
      <c r="I17" t="s">
        <v>25</v>
      </c>
      <c r="J17" t="s">
        <v>22</v>
      </c>
      <c r="K17" s="5">
        <v>46357</v>
      </c>
      <c r="L17" s="5">
        <f t="shared" si="2"/>
        <v>46387</v>
      </c>
    </row>
    <row r="18" spans="3:12" x14ac:dyDescent="0.25">
      <c r="C18" t="s">
        <v>49</v>
      </c>
      <c r="D18" t="s">
        <v>41</v>
      </c>
      <c r="E18" t="str">
        <f t="shared" si="0"/>
        <v>354004</v>
      </c>
      <c r="F18" s="4">
        <v>10000</v>
      </c>
      <c r="G18" s="7">
        <v>1.0900002037863502E-3</v>
      </c>
      <c r="H18" s="16">
        <f t="shared" si="1"/>
        <v>10.9</v>
      </c>
      <c r="I18" t="s">
        <v>25</v>
      </c>
      <c r="J18" t="s">
        <v>22</v>
      </c>
      <c r="K18" s="5">
        <v>46357</v>
      </c>
      <c r="L18" s="5">
        <f t="shared" si="2"/>
        <v>46387</v>
      </c>
    </row>
    <row r="19" spans="3:12" x14ac:dyDescent="0.25">
      <c r="C19" t="s">
        <v>50</v>
      </c>
      <c r="D19" t="s">
        <v>51</v>
      </c>
      <c r="E19" t="str">
        <f t="shared" si="0"/>
        <v>360001</v>
      </c>
      <c r="F19" s="4">
        <v>9000</v>
      </c>
      <c r="G19" s="7">
        <v>1.0900002037863502E-3</v>
      </c>
      <c r="H19" s="16">
        <f t="shared" si="1"/>
        <v>9.81</v>
      </c>
      <c r="I19" t="s">
        <v>36</v>
      </c>
      <c r="J19" t="s">
        <v>22</v>
      </c>
      <c r="K19" s="5">
        <v>46357</v>
      </c>
      <c r="L19" s="5">
        <f t="shared" si="2"/>
        <v>46387</v>
      </c>
    </row>
    <row r="20" spans="3:12" x14ac:dyDescent="0.25">
      <c r="C20" t="s">
        <v>52</v>
      </c>
      <c r="D20" t="s">
        <v>41</v>
      </c>
      <c r="E20" t="str">
        <f t="shared" si="0"/>
        <v>354004</v>
      </c>
      <c r="F20" s="4">
        <v>6000</v>
      </c>
      <c r="G20" s="7">
        <v>1.0900002037863502E-3</v>
      </c>
      <c r="H20" s="16">
        <f t="shared" si="1"/>
        <v>6.54</v>
      </c>
      <c r="I20" t="s">
        <v>21</v>
      </c>
      <c r="J20" t="s">
        <v>22</v>
      </c>
      <c r="K20" s="5">
        <v>46357</v>
      </c>
      <c r="L20" s="5">
        <f t="shared" si="2"/>
        <v>46387</v>
      </c>
    </row>
    <row r="21" spans="3:12" x14ac:dyDescent="0.25">
      <c r="C21" t="s">
        <v>53</v>
      </c>
      <c r="D21" t="s">
        <v>54</v>
      </c>
      <c r="E21" t="str">
        <f t="shared" si="0"/>
        <v>371002</v>
      </c>
      <c r="F21" s="4">
        <v>9000</v>
      </c>
      <c r="G21" s="7">
        <v>1.0900002037863502E-3</v>
      </c>
      <c r="H21" s="16">
        <f t="shared" si="1"/>
        <v>9.81</v>
      </c>
      <c r="I21" t="s">
        <v>21</v>
      </c>
      <c r="J21" t="s">
        <v>22</v>
      </c>
      <c r="K21" s="5">
        <v>46357</v>
      </c>
      <c r="L21" s="5">
        <f t="shared" si="2"/>
        <v>46387</v>
      </c>
    </row>
    <row r="22" spans="3:12" x14ac:dyDescent="0.25">
      <c r="C22" t="s">
        <v>55</v>
      </c>
      <c r="D22" t="s">
        <v>24</v>
      </c>
      <c r="E22" t="str">
        <f t="shared" si="0"/>
        <v>380003</v>
      </c>
      <c r="F22" s="4">
        <v>25000</v>
      </c>
      <c r="G22" s="7">
        <v>1.0900002037863502E-3</v>
      </c>
      <c r="H22" s="16">
        <f t="shared" si="1"/>
        <v>27.25</v>
      </c>
      <c r="I22" t="s">
        <v>56</v>
      </c>
      <c r="J22" t="s">
        <v>22</v>
      </c>
      <c r="K22" s="5">
        <v>46357</v>
      </c>
      <c r="L22" s="5">
        <f t="shared" si="2"/>
        <v>46387</v>
      </c>
    </row>
    <row r="23" spans="3:12" x14ac:dyDescent="0.25">
      <c r="C23" t="s">
        <v>57</v>
      </c>
      <c r="D23" t="s">
        <v>24</v>
      </c>
      <c r="E23" t="str">
        <f t="shared" si="0"/>
        <v>380003</v>
      </c>
      <c r="F23" s="4">
        <v>36000</v>
      </c>
      <c r="G23" s="7">
        <v>1.0900002037863502E-3</v>
      </c>
      <c r="H23" s="16">
        <f t="shared" si="1"/>
        <v>39.24</v>
      </c>
      <c r="I23" t="s">
        <v>56</v>
      </c>
      <c r="J23" t="s">
        <v>22</v>
      </c>
      <c r="K23" s="5">
        <v>46357</v>
      </c>
      <c r="L23" s="5">
        <f t="shared" si="2"/>
        <v>46387</v>
      </c>
    </row>
    <row r="24" spans="3:12" x14ac:dyDescent="0.25">
      <c r="C24" t="s">
        <v>58</v>
      </c>
      <c r="D24" t="s">
        <v>24</v>
      </c>
      <c r="E24" t="str">
        <f t="shared" si="0"/>
        <v>380003</v>
      </c>
      <c r="F24" s="4">
        <v>40000</v>
      </c>
      <c r="G24" s="7">
        <v>1.0900002037863502E-3</v>
      </c>
      <c r="H24" s="16">
        <f t="shared" si="1"/>
        <v>43.6</v>
      </c>
      <c r="I24" t="s">
        <v>59</v>
      </c>
      <c r="J24" t="s">
        <v>22</v>
      </c>
      <c r="K24" s="5">
        <v>46357</v>
      </c>
      <c r="L24" s="5">
        <f t="shared" si="2"/>
        <v>46387</v>
      </c>
    </row>
    <row r="25" spans="3:12" x14ac:dyDescent="0.25">
      <c r="C25" t="s">
        <v>49</v>
      </c>
      <c r="D25" t="s">
        <v>41</v>
      </c>
      <c r="E25" t="str">
        <f t="shared" si="0"/>
        <v>354004</v>
      </c>
      <c r="F25" s="4">
        <v>10000</v>
      </c>
      <c r="G25" s="7">
        <v>1.0900002037863502E-3</v>
      </c>
      <c r="H25" s="16">
        <f t="shared" si="1"/>
        <v>10.9</v>
      </c>
      <c r="I25" t="s">
        <v>59</v>
      </c>
      <c r="J25" t="s">
        <v>22</v>
      </c>
      <c r="K25" s="5">
        <v>46357</v>
      </c>
      <c r="L25" s="5">
        <f t="shared" si="2"/>
        <v>46387</v>
      </c>
    </row>
    <row r="26" spans="3:12" x14ac:dyDescent="0.25">
      <c r="C26" t="s">
        <v>60</v>
      </c>
      <c r="D26" t="s">
        <v>51</v>
      </c>
      <c r="E26" t="str">
        <f t="shared" si="0"/>
        <v>360001</v>
      </c>
      <c r="F26" s="4">
        <v>10000</v>
      </c>
      <c r="G26" s="7">
        <v>1.0900002037863502E-3</v>
      </c>
      <c r="H26" s="16">
        <f t="shared" si="1"/>
        <v>10.9</v>
      </c>
      <c r="I26" t="s">
        <v>61</v>
      </c>
      <c r="J26" t="s">
        <v>22</v>
      </c>
      <c r="K26" s="5">
        <v>46357</v>
      </c>
      <c r="L26" s="5">
        <f t="shared" si="2"/>
        <v>46387</v>
      </c>
    </row>
    <row r="27" spans="3:12" x14ac:dyDescent="0.25">
      <c r="C27" t="s">
        <v>62</v>
      </c>
      <c r="D27" t="s">
        <v>41</v>
      </c>
      <c r="E27" t="str">
        <f t="shared" si="0"/>
        <v>354004</v>
      </c>
      <c r="F27" s="4">
        <v>10000</v>
      </c>
      <c r="G27" s="7">
        <v>1.0900002037863502E-3</v>
      </c>
      <c r="H27" s="16">
        <f t="shared" si="1"/>
        <v>10.9</v>
      </c>
      <c r="I27" t="s">
        <v>63</v>
      </c>
      <c r="J27" t="s">
        <v>22</v>
      </c>
      <c r="K27" s="5">
        <v>46357</v>
      </c>
      <c r="L27" s="5">
        <f t="shared" si="2"/>
        <v>46387</v>
      </c>
    </row>
    <row r="28" spans="3:12" x14ac:dyDescent="0.25">
      <c r="C28" t="s">
        <v>64</v>
      </c>
      <c r="D28" t="s">
        <v>51</v>
      </c>
      <c r="E28" t="str">
        <f t="shared" si="0"/>
        <v>360001</v>
      </c>
      <c r="F28" s="4">
        <v>10000</v>
      </c>
      <c r="G28" s="7">
        <v>1.0900002037863502E-3</v>
      </c>
      <c r="H28" s="16">
        <f t="shared" si="1"/>
        <v>10.9</v>
      </c>
      <c r="I28" t="s">
        <v>65</v>
      </c>
      <c r="J28" t="s">
        <v>22</v>
      </c>
      <c r="K28" s="5">
        <v>46357</v>
      </c>
      <c r="L28" s="5">
        <f t="shared" si="2"/>
        <v>46387</v>
      </c>
    </row>
    <row r="29" spans="3:12" x14ac:dyDescent="0.25">
      <c r="C29" t="s">
        <v>45</v>
      </c>
      <c r="D29" t="s">
        <v>24</v>
      </c>
      <c r="E29" t="str">
        <f t="shared" si="0"/>
        <v>380003</v>
      </c>
      <c r="F29" s="4">
        <v>40000</v>
      </c>
      <c r="G29" s="7">
        <v>1.0900002037863502E-3</v>
      </c>
      <c r="H29" s="16">
        <f t="shared" si="1"/>
        <v>43.6</v>
      </c>
      <c r="I29" t="s">
        <v>46</v>
      </c>
      <c r="J29" t="s">
        <v>22</v>
      </c>
      <c r="K29" s="5">
        <v>46388</v>
      </c>
      <c r="L29" s="5">
        <f t="shared" si="2"/>
        <v>46418</v>
      </c>
    </row>
    <row r="30" spans="3:12" x14ac:dyDescent="0.25">
      <c r="C30" t="s">
        <v>66</v>
      </c>
      <c r="D30" t="s">
        <v>24</v>
      </c>
      <c r="E30" t="str">
        <f t="shared" si="0"/>
        <v>380003</v>
      </c>
      <c r="F30" s="4">
        <v>60000</v>
      </c>
      <c r="G30" s="7">
        <v>1.0900002037863502E-3</v>
      </c>
      <c r="H30" s="16">
        <f t="shared" si="1"/>
        <v>65.400000000000006</v>
      </c>
      <c r="I30" t="s">
        <v>21</v>
      </c>
      <c r="J30" t="s">
        <v>22</v>
      </c>
      <c r="K30" s="5">
        <v>46722</v>
      </c>
      <c r="L30" s="5">
        <f t="shared" si="2"/>
        <v>46752</v>
      </c>
    </row>
    <row r="31" spans="3:12" x14ac:dyDescent="0.25">
      <c r="C31" t="s">
        <v>67</v>
      </c>
      <c r="D31" t="s">
        <v>24</v>
      </c>
      <c r="E31" t="str">
        <f t="shared" si="0"/>
        <v>380003</v>
      </c>
      <c r="F31" s="4">
        <v>18000</v>
      </c>
      <c r="G31" s="7">
        <v>1.0900002037863502E-3</v>
      </c>
      <c r="H31" s="16">
        <f t="shared" si="1"/>
        <v>19.62</v>
      </c>
      <c r="I31" t="s">
        <v>21</v>
      </c>
      <c r="J31" t="s">
        <v>22</v>
      </c>
      <c r="K31" s="5">
        <v>46722</v>
      </c>
      <c r="L31" s="5">
        <f t="shared" si="2"/>
        <v>46752</v>
      </c>
    </row>
    <row r="32" spans="3:12" x14ac:dyDescent="0.25">
      <c r="C32" t="s">
        <v>47</v>
      </c>
      <c r="D32" t="s">
        <v>24</v>
      </c>
      <c r="E32" t="str">
        <f t="shared" si="0"/>
        <v>380003</v>
      </c>
      <c r="F32" s="4">
        <v>18000</v>
      </c>
      <c r="G32" s="7">
        <v>1.0900002037863502E-3</v>
      </c>
      <c r="H32" s="16">
        <f t="shared" si="1"/>
        <v>19.62</v>
      </c>
      <c r="I32" t="s">
        <v>68</v>
      </c>
      <c r="J32" t="s">
        <v>22</v>
      </c>
      <c r="K32" s="5">
        <v>46722</v>
      </c>
      <c r="L32" s="5">
        <f t="shared" si="2"/>
        <v>46752</v>
      </c>
    </row>
    <row r="33" spans="3:12" x14ac:dyDescent="0.25">
      <c r="C33" t="s">
        <v>69</v>
      </c>
      <c r="D33" t="s">
        <v>70</v>
      </c>
      <c r="E33" t="str">
        <f t="shared" si="0"/>
        <v>354004</v>
      </c>
      <c r="F33" s="4">
        <v>25000</v>
      </c>
      <c r="G33" s="7">
        <v>1.0900002037863502E-3</v>
      </c>
      <c r="H33" s="16">
        <f t="shared" si="1"/>
        <v>27.25</v>
      </c>
      <c r="I33" t="s">
        <v>68</v>
      </c>
      <c r="J33" t="s">
        <v>22</v>
      </c>
      <c r="K33" s="5">
        <v>47088</v>
      </c>
      <c r="L33" s="5">
        <f t="shared" si="2"/>
        <v>47118</v>
      </c>
    </row>
    <row r="34" spans="3:12" x14ac:dyDescent="0.25">
      <c r="C34" t="s">
        <v>71</v>
      </c>
      <c r="D34" t="s">
        <v>24</v>
      </c>
      <c r="E34" t="str">
        <f t="shared" si="0"/>
        <v>380003</v>
      </c>
      <c r="F34" s="4">
        <v>10000</v>
      </c>
      <c r="G34" s="7">
        <v>1.0900002037863502E-3</v>
      </c>
      <c r="H34" s="16">
        <f t="shared" si="1"/>
        <v>10.9</v>
      </c>
      <c r="I34" t="s">
        <v>56</v>
      </c>
      <c r="J34" t="s">
        <v>22</v>
      </c>
      <c r="K34" s="5">
        <v>46722</v>
      </c>
      <c r="L34" s="5">
        <f t="shared" si="2"/>
        <v>46752</v>
      </c>
    </row>
    <row r="35" spans="3:12" x14ac:dyDescent="0.25">
      <c r="L35" s="5"/>
    </row>
    <row r="36" spans="3:12" x14ac:dyDescent="0.25">
      <c r="F36" s="6">
        <f>SUM(F2:F35)</f>
        <v>1212440</v>
      </c>
      <c r="G36" s="6"/>
      <c r="H36" s="16">
        <f>SUM(H2:H35)</f>
        <v>1321.56</v>
      </c>
    </row>
    <row r="42" spans="3:12" x14ac:dyDescent="0.25">
      <c r="F42" s="4"/>
    </row>
    <row r="43" spans="3:12" x14ac:dyDescent="0.25">
      <c r="G43" s="7"/>
    </row>
  </sheetData>
  <autoFilter ref="C1:L34" xr:uid="{D4F68E19-0019-4E15-92F6-EFF441F0FA82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90EB3-C0BC-4134-981A-65BDE088C72C}">
  <dimension ref="A1"/>
  <sheetViews>
    <sheetView topLeftCell="A13" workbookViewId="0">
      <selection activeCell="N42" sqref="N42"/>
    </sheetView>
  </sheetViews>
  <sheetFormatPr defaultRowHeight="15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F955E8F06CBD48B7814246FB9E203E" ma:contentTypeVersion="19" ma:contentTypeDescription="Create a new document." ma:contentTypeScope="" ma:versionID="e1a17be135a8c574eeea1b6fd5991699">
  <xsd:schema xmlns:xsd="http://www.w3.org/2001/XMLSchema" xmlns:xs="http://www.w3.org/2001/XMLSchema" xmlns:p="http://schemas.microsoft.com/office/2006/metadata/properties" xmlns:ns2="cc29f954-72e5-4988-94c8-6074c4013efb" xmlns:ns3="219c5758-d311-4f49-8eb7-a0c37216249c" targetNamespace="http://schemas.microsoft.com/office/2006/metadata/properties" ma:root="true" ma:fieldsID="b0a942a83c4045d740979212bcb68bdc" ns2:_="" ns3:_="">
    <xsd:import namespace="cc29f954-72e5-4988-94c8-6074c4013efb"/>
    <xsd:import namespace="219c5758-d311-4f49-8eb7-a0c3721624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3:_dlc_DocId" minOccurs="0"/>
                <xsd:element ref="ns3:_dlc_DocIdUrl" minOccurs="0"/>
                <xsd:element ref="ns3:_dlc_DocIdPersistId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29f954-72e5-4988-94c8-6074c4013e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62767db-9004-4066-9da7-4de23b7540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9c5758-d311-4f49-8eb7-a0c37216249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79e4543-e545-4fed-93c0-f904398e43be}" ma:internalName="TaxCatchAll" ma:showField="CatchAllData" ma:web="219c5758-d311-4f49-8eb7-a0c3721624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19c5758-d311-4f49-8eb7-a0c37216249c" xsi:nil="true"/>
    <_dlc_DocId xmlns="219c5758-d311-4f49-8eb7-a0c37216249c">4EPV5CSZ2ZPH-2104175878-282388</_dlc_DocId>
    <_dlc_DocIdUrl xmlns="219c5758-d311-4f49-8eb7-a0c37216249c">
      <Url>https://cswrgroup.sharepoint.com/_layouts/15/DocIdRedir.aspx?ID=4EPV5CSZ2ZPH-2104175878-282388</Url>
      <Description>4EPV5CSZ2ZPH-2104175878-282388</Description>
    </_dlc_DocIdUrl>
    <lcf76f155ced4ddcb4097134ff3c332f xmlns="cc29f954-72e5-4988-94c8-6074c4013ef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22BD43A-ABC0-45DA-A662-F852CB7A49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29f954-72e5-4988-94c8-6074c4013efb"/>
    <ds:schemaRef ds:uri="219c5758-d311-4f49-8eb7-a0c3721624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B88A91-9263-408D-92DB-F0E4DFDC4E29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43CB4922-9109-48AB-A47B-48362D3B4DB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18FA197-BEC0-463D-94C1-C104AE1038CB}">
  <ds:schemaRefs>
    <ds:schemaRef ds:uri="http://schemas.microsoft.com/office/2006/metadata/properties"/>
    <ds:schemaRef ds:uri="http://schemas.microsoft.com/office/infopath/2007/PartnerControls"/>
    <ds:schemaRef ds:uri="219c5758-d311-4f49-8eb7-a0c37216249c"/>
    <ds:schemaRef ds:uri="cc29f954-72e5-4988-94c8-6074c4013ef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Forecast</vt:lpstr>
      <vt:lpstr>Annual Increases</vt:lpstr>
      <vt:lpstr>Future Improvements</vt:lpstr>
      <vt:lpstr>Assessment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Caitlin O’Reilly</dc:creator>
  <cp:keywords/>
  <dc:description/>
  <cp:lastModifiedBy>Thompson, Hannah</cp:lastModifiedBy>
  <cp:revision/>
  <dcterms:created xsi:type="dcterms:W3CDTF">2025-11-12T18:41:01Z</dcterms:created>
  <dcterms:modified xsi:type="dcterms:W3CDTF">2026-03-06T23:30:18Z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0x01010035F955E8F06CBD48B7814246FB9E203E</vt:lpwstr>
  </property>
  <property fmtid="{D5CDD505-2E9C-101B-9397-08002B2CF9AE}" pid="3" name="_dlc_DocIdItemGuid">
    <vt:lpwstr>c3bd4f69-ac46-441d-a430-b65e816d9cac</vt:lpwstr>
  </property>
  <property fmtid="{D5CDD505-2E9C-101B-9397-08002B2CF9AE}" pid="4" name="MediaServiceImageTags">
    <vt:lpwstr/>
  </property>
</Properties>
</file>