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B7654BFC-C00D-44CB-936A-51237EC61B0C}" xr6:coauthVersionLast="47" xr6:coauthVersionMax="47" xr10:uidLastSave="{00000000-0000-0000-0000-000000000000}"/>
  <bookViews>
    <workbookView xWindow="28680" yWindow="-120" windowWidth="29040" windowHeight="15720" xr2:uid="{A9EFF739-561D-4FA9-A632-DF69B3453148}"/>
  </bookViews>
  <sheets>
    <sheet name="Summary" sheetId="8" r:id="rId1"/>
    <sheet name="Owen" sheetId="6" r:id="rId2"/>
    <sheet name=" KU" sheetId="5" r:id="rId3"/>
    <sheet name="LG&amp;E" sheetId="4" r:id="rId4"/>
    <sheet name="Jackson Purchase" sheetId="3" r:id="rId5"/>
    <sheet name="Blue Grass Energy" sheetId="1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8" l="1"/>
  <c r="M15" i="8"/>
  <c r="L15" i="8"/>
  <c r="K15" i="8"/>
  <c r="J15" i="8"/>
  <c r="I15" i="8"/>
  <c r="H15" i="8"/>
  <c r="G15" i="8"/>
  <c r="F15" i="8"/>
  <c r="E15" i="8"/>
  <c r="D15" i="8"/>
  <c r="C15" i="8"/>
  <c r="B15" i="8"/>
  <c r="M14" i="8" l="1"/>
  <c r="L14" i="8"/>
  <c r="K14" i="8"/>
  <c r="J14" i="8"/>
  <c r="I14" i="8"/>
  <c r="H14" i="8"/>
  <c r="G14" i="8"/>
  <c r="F14" i="8"/>
  <c r="E14" i="8"/>
  <c r="D14" i="8"/>
  <c r="C14" i="8"/>
  <c r="B14" i="8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Q37" i="6"/>
  <c r="P37" i="6"/>
  <c r="O37" i="6"/>
  <c r="N37" i="6"/>
  <c r="M37" i="6"/>
  <c r="L37" i="6"/>
  <c r="K37" i="6"/>
  <c r="J37" i="6"/>
  <c r="I37" i="6"/>
  <c r="H37" i="6"/>
  <c r="G37" i="6"/>
  <c r="F37" i="6"/>
  <c r="Q36" i="6"/>
  <c r="P36" i="6"/>
  <c r="O36" i="6"/>
  <c r="N36" i="6"/>
  <c r="M36" i="6"/>
  <c r="L36" i="6"/>
  <c r="K36" i="6"/>
  <c r="J36" i="6"/>
  <c r="I36" i="6"/>
  <c r="H36" i="6"/>
  <c r="G36" i="6"/>
  <c r="F36" i="6"/>
  <c r="Q29" i="6"/>
  <c r="P29" i="6"/>
  <c r="O29" i="6"/>
  <c r="N29" i="6"/>
  <c r="M29" i="6"/>
  <c r="L29" i="6"/>
  <c r="K29" i="6"/>
  <c r="J29" i="6"/>
  <c r="I29" i="6"/>
  <c r="H29" i="6"/>
  <c r="G29" i="6"/>
  <c r="F29" i="6"/>
  <c r="Q28" i="6"/>
  <c r="P28" i="6"/>
  <c r="O28" i="6"/>
  <c r="N28" i="6"/>
  <c r="M28" i="6"/>
  <c r="L28" i="6"/>
  <c r="K28" i="6"/>
  <c r="J28" i="6"/>
  <c r="I28" i="6"/>
  <c r="H28" i="6"/>
  <c r="G28" i="6"/>
  <c r="F28" i="6"/>
  <c r="F30" i="6" s="1"/>
  <c r="F18" i="6"/>
  <c r="F17" i="6"/>
  <c r="Q68" i="4"/>
  <c r="P68" i="4"/>
  <c r="O68" i="4"/>
  <c r="N68" i="4"/>
  <c r="M68" i="4"/>
  <c r="L68" i="4"/>
  <c r="K68" i="4"/>
  <c r="J68" i="4"/>
  <c r="I68" i="4"/>
  <c r="H68" i="4"/>
  <c r="G68" i="4"/>
  <c r="F68" i="4"/>
  <c r="R68" i="4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Q18" i="6"/>
  <c r="P18" i="6"/>
  <c r="O18" i="6"/>
  <c r="N18" i="6"/>
  <c r="M18" i="6"/>
  <c r="L18" i="6"/>
  <c r="K18" i="6"/>
  <c r="J18" i="6"/>
  <c r="I18" i="6"/>
  <c r="H18" i="6"/>
  <c r="G18" i="6"/>
  <c r="Q17" i="6"/>
  <c r="P17" i="6"/>
  <c r="O17" i="6"/>
  <c r="N17" i="6"/>
  <c r="M17" i="6"/>
  <c r="L17" i="6"/>
  <c r="K17" i="6"/>
  <c r="J17" i="6"/>
  <c r="I17" i="6"/>
  <c r="H17" i="6"/>
  <c r="G17" i="6"/>
  <c r="Q10" i="6"/>
  <c r="P10" i="6"/>
  <c r="O10" i="6"/>
  <c r="N10" i="6"/>
  <c r="M10" i="6"/>
  <c r="L10" i="6"/>
  <c r="K10" i="6"/>
  <c r="K11" i="6" s="1"/>
  <c r="J10" i="6"/>
  <c r="I10" i="6"/>
  <c r="H10" i="6"/>
  <c r="G10" i="6"/>
  <c r="F10" i="6"/>
  <c r="Q9" i="6"/>
  <c r="P9" i="6"/>
  <c r="O9" i="6"/>
  <c r="N9" i="6"/>
  <c r="M9" i="6"/>
  <c r="L9" i="6"/>
  <c r="K9" i="6"/>
  <c r="J9" i="6"/>
  <c r="I9" i="6"/>
  <c r="H9" i="6"/>
  <c r="G9" i="6"/>
  <c r="F9" i="6"/>
  <c r="H11" i="5"/>
  <c r="H9" i="5"/>
  <c r="G11" i="5"/>
  <c r="G9" i="5"/>
  <c r="I169" i="5"/>
  <c r="K89" i="5"/>
  <c r="J11" i="6" l="1"/>
  <c r="L30" i="6"/>
  <c r="L31" i="6" s="1"/>
  <c r="F38" i="6"/>
  <c r="F39" i="6" s="1"/>
  <c r="O30" i="6"/>
  <c r="J38" i="6"/>
  <c r="J40" i="6" s="1"/>
  <c r="K30" i="6"/>
  <c r="M30" i="6"/>
  <c r="M31" i="6" s="1"/>
  <c r="N30" i="6"/>
  <c r="N31" i="6" s="1"/>
  <c r="G38" i="6"/>
  <c r="G40" i="6" s="1"/>
  <c r="H38" i="6"/>
  <c r="H39" i="6" s="1"/>
  <c r="H41" i="6" s="1"/>
  <c r="I38" i="6"/>
  <c r="O32" i="6"/>
  <c r="O31" i="6"/>
  <c r="O33" i="6" s="1"/>
  <c r="H40" i="6"/>
  <c r="I40" i="6"/>
  <c r="I39" i="6"/>
  <c r="I41" i="6" s="1"/>
  <c r="K38" i="6"/>
  <c r="Q38" i="6"/>
  <c r="Q39" i="6" s="1"/>
  <c r="G30" i="6"/>
  <c r="G32" i="6" s="1"/>
  <c r="H30" i="6"/>
  <c r="H32" i="6" s="1"/>
  <c r="I30" i="6"/>
  <c r="I31" i="6" s="1"/>
  <c r="N38" i="6"/>
  <c r="L38" i="6"/>
  <c r="L39" i="6" s="1"/>
  <c r="M38" i="6"/>
  <c r="M39" i="6" s="1"/>
  <c r="O38" i="6"/>
  <c r="O39" i="6" s="1"/>
  <c r="Q30" i="6"/>
  <c r="Q31" i="6" s="1"/>
  <c r="J30" i="6"/>
  <c r="J31" i="6" s="1"/>
  <c r="P38" i="6"/>
  <c r="P40" i="6" s="1"/>
  <c r="P30" i="6"/>
  <c r="P31" i="6" s="1"/>
  <c r="P32" i="6"/>
  <c r="I32" i="6"/>
  <c r="K39" i="6"/>
  <c r="K41" i="6" s="1"/>
  <c r="K40" i="6"/>
  <c r="Q40" i="6"/>
  <c r="F32" i="6"/>
  <c r="F31" i="6"/>
  <c r="F33" i="6" s="1"/>
  <c r="K32" i="6"/>
  <c r="L32" i="6"/>
  <c r="L33" i="6" s="1"/>
  <c r="M32" i="6"/>
  <c r="M33" i="6" s="1"/>
  <c r="N32" i="6"/>
  <c r="F40" i="6"/>
  <c r="F41" i="6" s="1"/>
  <c r="K31" i="6"/>
  <c r="L11" i="6"/>
  <c r="L12" i="6" s="1"/>
  <c r="M11" i="6"/>
  <c r="M13" i="6" s="1"/>
  <c r="F11" i="6"/>
  <c r="F12" i="6" s="1"/>
  <c r="G11" i="6"/>
  <c r="G12" i="6" s="1"/>
  <c r="I11" i="6"/>
  <c r="I12" i="6" s="1"/>
  <c r="H11" i="6"/>
  <c r="H13" i="6" s="1"/>
  <c r="N11" i="6"/>
  <c r="N12" i="6" s="1"/>
  <c r="O11" i="6"/>
  <c r="O12" i="6" s="1"/>
  <c r="P11" i="6"/>
  <c r="P13" i="6" s="1"/>
  <c r="Q11" i="6"/>
  <c r="Q13" i="6" s="1"/>
  <c r="H12" i="6"/>
  <c r="J13" i="6"/>
  <c r="H19" i="6"/>
  <c r="H21" i="6" s="1"/>
  <c r="F19" i="6"/>
  <c r="F20" i="6" s="1"/>
  <c r="J19" i="6"/>
  <c r="J21" i="6" s="1"/>
  <c r="I19" i="6"/>
  <c r="I21" i="6" s="1"/>
  <c r="G19" i="6"/>
  <c r="G20" i="6" s="1"/>
  <c r="K13" i="6"/>
  <c r="N19" i="6"/>
  <c r="N21" i="6" s="1"/>
  <c r="O19" i="6"/>
  <c r="O21" i="6" s="1"/>
  <c r="Q19" i="6"/>
  <c r="Q20" i="6" s="1"/>
  <c r="M19" i="6"/>
  <c r="M20" i="6" s="1"/>
  <c r="L19" i="6"/>
  <c r="L21" i="6" s="1"/>
  <c r="P19" i="6"/>
  <c r="P21" i="6" s="1"/>
  <c r="K19" i="6"/>
  <c r="K21" i="6" s="1"/>
  <c r="J12" i="6"/>
  <c r="R187" i="5"/>
  <c r="Q187" i="5"/>
  <c r="P187" i="5"/>
  <c r="O187" i="5"/>
  <c r="N187" i="5"/>
  <c r="M187" i="5"/>
  <c r="M109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Q151" i="5"/>
  <c r="P151" i="5"/>
  <c r="O151" i="5"/>
  <c r="N151" i="5"/>
  <c r="M151" i="5"/>
  <c r="L151" i="5"/>
  <c r="K151" i="5"/>
  <c r="J151" i="5"/>
  <c r="I151" i="5"/>
  <c r="I152" i="5" s="1"/>
  <c r="I154" i="5" s="1"/>
  <c r="H151" i="5"/>
  <c r="G151" i="5"/>
  <c r="F151" i="5"/>
  <c r="Q131" i="5"/>
  <c r="P131" i="5"/>
  <c r="P132" i="5" s="1"/>
  <c r="O131" i="5"/>
  <c r="N131" i="5"/>
  <c r="M131" i="5"/>
  <c r="M132" i="5" s="1"/>
  <c r="L131" i="5"/>
  <c r="K131" i="5"/>
  <c r="J131" i="5"/>
  <c r="J132" i="5" s="1"/>
  <c r="J134" i="5" s="1"/>
  <c r="I131" i="5"/>
  <c r="H131" i="5"/>
  <c r="G131" i="5"/>
  <c r="F13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91" i="5"/>
  <c r="P91" i="5"/>
  <c r="O91" i="5"/>
  <c r="N91" i="5"/>
  <c r="M91" i="5"/>
  <c r="M92" i="5" s="1"/>
  <c r="L91" i="5"/>
  <c r="K91" i="5"/>
  <c r="J91" i="5"/>
  <c r="I91" i="5"/>
  <c r="I92" i="5" s="1"/>
  <c r="I94" i="5" s="1"/>
  <c r="H91" i="5"/>
  <c r="G91" i="5"/>
  <c r="F91" i="5"/>
  <c r="Q71" i="5"/>
  <c r="P71" i="5"/>
  <c r="O71" i="5"/>
  <c r="N71" i="5"/>
  <c r="M71" i="5"/>
  <c r="L71" i="5"/>
  <c r="K71" i="5"/>
  <c r="J71" i="5"/>
  <c r="I71" i="5"/>
  <c r="H71" i="5"/>
  <c r="G71" i="5"/>
  <c r="F71" i="5"/>
  <c r="R51" i="5"/>
  <c r="Q51" i="5"/>
  <c r="P51" i="5"/>
  <c r="O51" i="5"/>
  <c r="N51" i="5"/>
  <c r="N52" i="5" s="1"/>
  <c r="M51" i="5"/>
  <c r="L51" i="5"/>
  <c r="K51" i="5"/>
  <c r="J51" i="5"/>
  <c r="I51" i="5"/>
  <c r="H51" i="5"/>
  <c r="G51" i="5"/>
  <c r="R52" i="5"/>
  <c r="R54" i="5" s="1"/>
  <c r="R31" i="5"/>
  <c r="Q31" i="5"/>
  <c r="P31" i="5"/>
  <c r="O31" i="5"/>
  <c r="N31" i="5"/>
  <c r="M31" i="5"/>
  <c r="M32" i="5" s="1"/>
  <c r="M34" i="5" s="1"/>
  <c r="L31" i="5"/>
  <c r="K31" i="5"/>
  <c r="J31" i="5"/>
  <c r="I31" i="5"/>
  <c r="H31" i="5"/>
  <c r="G31" i="5"/>
  <c r="R11" i="5"/>
  <c r="P11" i="5"/>
  <c r="O11" i="5"/>
  <c r="N11" i="5"/>
  <c r="M11" i="5"/>
  <c r="L11" i="5"/>
  <c r="K11" i="5"/>
  <c r="J11" i="5"/>
  <c r="I11" i="5"/>
  <c r="Q11" i="5"/>
  <c r="R29" i="5"/>
  <c r="R39" i="5"/>
  <c r="R38" i="5"/>
  <c r="Q169" i="5"/>
  <c r="P169" i="5"/>
  <c r="P172" i="5" s="1"/>
  <c r="O169" i="5"/>
  <c r="O172" i="5" s="1"/>
  <c r="N169" i="5"/>
  <c r="M169" i="5"/>
  <c r="L169" i="5"/>
  <c r="K169" i="5"/>
  <c r="K172" i="5" s="1"/>
  <c r="K174" i="5" s="1"/>
  <c r="J169" i="5"/>
  <c r="J172" i="5" s="1"/>
  <c r="J174" i="5" s="1"/>
  <c r="I172" i="5"/>
  <c r="H169" i="5"/>
  <c r="G169" i="5"/>
  <c r="F169" i="5"/>
  <c r="F172" i="5" s="1"/>
  <c r="F173" i="5" s="1"/>
  <c r="Q149" i="5"/>
  <c r="P149" i="5"/>
  <c r="O149" i="5"/>
  <c r="O152" i="5" s="1"/>
  <c r="N149" i="5"/>
  <c r="N152" i="5" s="1"/>
  <c r="M149" i="5"/>
  <c r="L149" i="5"/>
  <c r="K149" i="5"/>
  <c r="J149" i="5"/>
  <c r="J152" i="5" s="1"/>
  <c r="I149" i="5"/>
  <c r="H149" i="5"/>
  <c r="H152" i="5" s="1"/>
  <c r="H153" i="5" s="1"/>
  <c r="G149" i="5"/>
  <c r="F149" i="5"/>
  <c r="F152" i="5" s="1"/>
  <c r="F153" i="5" s="1"/>
  <c r="Q129" i="5"/>
  <c r="P129" i="5"/>
  <c r="O129" i="5"/>
  <c r="O132" i="5" s="1"/>
  <c r="O134" i="5" s="1"/>
  <c r="N129" i="5"/>
  <c r="N132" i="5" s="1"/>
  <c r="N134" i="5" s="1"/>
  <c r="M129" i="5"/>
  <c r="L129" i="5"/>
  <c r="K129" i="5"/>
  <c r="J129" i="5"/>
  <c r="I129" i="5"/>
  <c r="I132" i="5" s="1"/>
  <c r="I134" i="5" s="1"/>
  <c r="H129" i="5"/>
  <c r="G129" i="5"/>
  <c r="F129" i="5"/>
  <c r="Q109" i="5"/>
  <c r="P109" i="5"/>
  <c r="O109" i="5"/>
  <c r="N109" i="5"/>
  <c r="L109" i="5"/>
  <c r="K109" i="5"/>
  <c r="J109" i="5"/>
  <c r="I109" i="5"/>
  <c r="H109" i="5"/>
  <c r="G109" i="5"/>
  <c r="G112" i="5" s="1"/>
  <c r="G113" i="5" s="1"/>
  <c r="F109" i="5"/>
  <c r="Q89" i="5"/>
  <c r="P89" i="5"/>
  <c r="O89" i="5"/>
  <c r="N89" i="5"/>
  <c r="M89" i="5"/>
  <c r="L89" i="5"/>
  <c r="L92" i="5" s="1"/>
  <c r="J89" i="5"/>
  <c r="I89" i="5"/>
  <c r="H89" i="5"/>
  <c r="G89" i="5"/>
  <c r="F89" i="5"/>
  <c r="Q69" i="5"/>
  <c r="P69" i="5"/>
  <c r="O69" i="5"/>
  <c r="O72" i="5" s="1"/>
  <c r="N69" i="5"/>
  <c r="M69" i="5"/>
  <c r="L69" i="5"/>
  <c r="K69" i="5"/>
  <c r="K72" i="5" s="1"/>
  <c r="K74" i="5" s="1"/>
  <c r="J69" i="5"/>
  <c r="I69" i="5"/>
  <c r="I72" i="5" s="1"/>
  <c r="H69" i="5"/>
  <c r="G69" i="5"/>
  <c r="F69" i="5"/>
  <c r="R49" i="5"/>
  <c r="Q49" i="5"/>
  <c r="P49" i="5"/>
  <c r="O49" i="5"/>
  <c r="N49" i="5"/>
  <c r="M49" i="5"/>
  <c r="L49" i="5"/>
  <c r="K49" i="5"/>
  <c r="J49" i="5"/>
  <c r="I49" i="5"/>
  <c r="H49" i="5"/>
  <c r="G49" i="5"/>
  <c r="Q52" i="5"/>
  <c r="Q53" i="5" s="1"/>
  <c r="Q29" i="5"/>
  <c r="P29" i="5"/>
  <c r="O29" i="5"/>
  <c r="N29" i="5"/>
  <c r="M29" i="5"/>
  <c r="L29" i="5"/>
  <c r="K29" i="5"/>
  <c r="J29" i="5"/>
  <c r="I29" i="5"/>
  <c r="H29" i="5"/>
  <c r="G29" i="5"/>
  <c r="R9" i="5"/>
  <c r="P9" i="5"/>
  <c r="O9" i="5"/>
  <c r="N9" i="5"/>
  <c r="M9" i="5"/>
  <c r="L9" i="5"/>
  <c r="K9" i="5"/>
  <c r="J9" i="5"/>
  <c r="I9" i="5"/>
  <c r="I12" i="5" s="1"/>
  <c r="Q9" i="5"/>
  <c r="Q139" i="5"/>
  <c r="Q138" i="5"/>
  <c r="Q159" i="5"/>
  <c r="Q158" i="5"/>
  <c r="Q179" i="5"/>
  <c r="Q178" i="5"/>
  <c r="P179" i="5"/>
  <c r="O179" i="5"/>
  <c r="N179" i="5"/>
  <c r="M179" i="5"/>
  <c r="M180" i="5" s="1"/>
  <c r="M182" i="5" s="1"/>
  <c r="L179" i="5"/>
  <c r="L180" i="5" s="1"/>
  <c r="K179" i="5"/>
  <c r="J179" i="5"/>
  <c r="I179" i="5"/>
  <c r="H179" i="5"/>
  <c r="G179" i="5"/>
  <c r="F179" i="5"/>
  <c r="Q180" i="5"/>
  <c r="P178" i="5"/>
  <c r="P180" i="5" s="1"/>
  <c r="O178" i="5"/>
  <c r="O180" i="5" s="1"/>
  <c r="N178" i="5"/>
  <c r="M178" i="5"/>
  <c r="L178" i="5"/>
  <c r="K178" i="5"/>
  <c r="J178" i="5"/>
  <c r="I178" i="5"/>
  <c r="I180" i="5" s="1"/>
  <c r="H178" i="5"/>
  <c r="G178" i="5"/>
  <c r="F178" i="5"/>
  <c r="P159" i="5"/>
  <c r="O159" i="5"/>
  <c r="N159" i="5"/>
  <c r="M159" i="5"/>
  <c r="L159" i="5"/>
  <c r="L160" i="5" s="1"/>
  <c r="K159" i="5"/>
  <c r="J159" i="5"/>
  <c r="I159" i="5"/>
  <c r="H159" i="5"/>
  <c r="H160" i="5" s="1"/>
  <c r="H161" i="5" s="1"/>
  <c r="G159" i="5"/>
  <c r="F159" i="5"/>
  <c r="Q160" i="5"/>
  <c r="P158" i="5"/>
  <c r="O158" i="5"/>
  <c r="N158" i="5"/>
  <c r="M158" i="5"/>
  <c r="L158" i="5"/>
  <c r="K158" i="5"/>
  <c r="J158" i="5"/>
  <c r="I158" i="5"/>
  <c r="H158" i="5"/>
  <c r="G158" i="5"/>
  <c r="F158" i="5"/>
  <c r="P139" i="5"/>
  <c r="O139" i="5"/>
  <c r="N139" i="5"/>
  <c r="M139" i="5"/>
  <c r="L139" i="5"/>
  <c r="K139" i="5"/>
  <c r="J139" i="5"/>
  <c r="I139" i="5"/>
  <c r="H139" i="5"/>
  <c r="G139" i="5"/>
  <c r="F139" i="5"/>
  <c r="P138" i="5"/>
  <c r="P140" i="5" s="1"/>
  <c r="P142" i="5" s="1"/>
  <c r="O138" i="5"/>
  <c r="N138" i="5"/>
  <c r="N140" i="5" s="1"/>
  <c r="M138" i="5"/>
  <c r="M140" i="5" s="1"/>
  <c r="L138" i="5"/>
  <c r="L140" i="5" s="1"/>
  <c r="L142" i="5" s="1"/>
  <c r="K138" i="5"/>
  <c r="J138" i="5"/>
  <c r="I138" i="5"/>
  <c r="H138" i="5"/>
  <c r="G138" i="5"/>
  <c r="F138" i="5"/>
  <c r="Q119" i="5"/>
  <c r="P119" i="5"/>
  <c r="O119" i="5"/>
  <c r="N119" i="5"/>
  <c r="M119" i="5"/>
  <c r="L119" i="5"/>
  <c r="L120" i="5" s="1"/>
  <c r="L122" i="5" s="1"/>
  <c r="K119" i="5"/>
  <c r="J119" i="5"/>
  <c r="I119" i="5"/>
  <c r="H119" i="5"/>
  <c r="H120" i="5" s="1"/>
  <c r="H121" i="5" s="1"/>
  <c r="G119" i="5"/>
  <c r="F119" i="5"/>
  <c r="Q118" i="5"/>
  <c r="P118" i="5"/>
  <c r="O118" i="5"/>
  <c r="N118" i="5"/>
  <c r="M118" i="5"/>
  <c r="M120" i="5" s="1"/>
  <c r="M122" i="5" s="1"/>
  <c r="L118" i="5"/>
  <c r="K118" i="5"/>
  <c r="J118" i="5"/>
  <c r="I118" i="5"/>
  <c r="H118" i="5"/>
  <c r="G118" i="5"/>
  <c r="G120" i="5" s="1"/>
  <c r="F118" i="5"/>
  <c r="Q99" i="5"/>
  <c r="P99" i="5"/>
  <c r="O99" i="5"/>
  <c r="N99" i="5"/>
  <c r="M99" i="5"/>
  <c r="L99" i="5"/>
  <c r="K99" i="5"/>
  <c r="K100" i="5" s="1"/>
  <c r="K102" i="5" s="1"/>
  <c r="J99" i="5"/>
  <c r="J100" i="5" s="1"/>
  <c r="J101" i="5" s="1"/>
  <c r="I99" i="5"/>
  <c r="H99" i="5"/>
  <c r="G99" i="5"/>
  <c r="G100" i="5" s="1"/>
  <c r="F99" i="5"/>
  <c r="Q98" i="5"/>
  <c r="Q100" i="5" s="1"/>
  <c r="P98" i="5"/>
  <c r="P100" i="5" s="1"/>
  <c r="O98" i="5"/>
  <c r="O100" i="5" s="1"/>
  <c r="N98" i="5"/>
  <c r="N100" i="5" s="1"/>
  <c r="M98" i="5"/>
  <c r="M100" i="5" s="1"/>
  <c r="L98" i="5"/>
  <c r="L100" i="5" s="1"/>
  <c r="K98" i="5"/>
  <c r="J98" i="5"/>
  <c r="I98" i="5"/>
  <c r="H98" i="5"/>
  <c r="G98" i="5"/>
  <c r="F98" i="5"/>
  <c r="Q79" i="5"/>
  <c r="P79" i="5"/>
  <c r="O79" i="5"/>
  <c r="N79" i="5"/>
  <c r="M79" i="5"/>
  <c r="L79" i="5"/>
  <c r="L80" i="5" s="1"/>
  <c r="L82" i="5" s="1"/>
  <c r="K79" i="5"/>
  <c r="J79" i="5"/>
  <c r="I79" i="5"/>
  <c r="I80" i="5" s="1"/>
  <c r="H79" i="5"/>
  <c r="G79" i="5"/>
  <c r="F79" i="5"/>
  <c r="F80" i="5" s="1"/>
  <c r="Q78" i="5"/>
  <c r="P78" i="5"/>
  <c r="O78" i="5"/>
  <c r="N78" i="5"/>
  <c r="M78" i="5"/>
  <c r="L78" i="5"/>
  <c r="K78" i="5"/>
  <c r="J78" i="5"/>
  <c r="I78" i="5"/>
  <c r="H78" i="5"/>
  <c r="G78" i="5"/>
  <c r="F78" i="5"/>
  <c r="Q59" i="5"/>
  <c r="P59" i="5"/>
  <c r="O59" i="5"/>
  <c r="N59" i="5"/>
  <c r="M59" i="5"/>
  <c r="L59" i="5"/>
  <c r="K59" i="5"/>
  <c r="J59" i="5"/>
  <c r="I59" i="5"/>
  <c r="H59" i="5"/>
  <c r="G59" i="5"/>
  <c r="Q58" i="5"/>
  <c r="P58" i="5"/>
  <c r="O58" i="5"/>
  <c r="N58" i="5"/>
  <c r="M58" i="5"/>
  <c r="L58" i="5"/>
  <c r="K58" i="5"/>
  <c r="J58" i="5"/>
  <c r="I58" i="5"/>
  <c r="H58" i="5"/>
  <c r="G58" i="5"/>
  <c r="Q39" i="5"/>
  <c r="P39" i="5"/>
  <c r="O39" i="5"/>
  <c r="N39" i="5"/>
  <c r="N40" i="5" s="1"/>
  <c r="M39" i="5"/>
  <c r="L39" i="5"/>
  <c r="K39" i="5"/>
  <c r="J39" i="5"/>
  <c r="I39" i="5"/>
  <c r="H39" i="5"/>
  <c r="G39" i="5"/>
  <c r="R40" i="5"/>
  <c r="Q38" i="5"/>
  <c r="P38" i="5"/>
  <c r="O38" i="5"/>
  <c r="N38" i="5"/>
  <c r="M38" i="5"/>
  <c r="L38" i="5"/>
  <c r="K38" i="5"/>
  <c r="J38" i="5"/>
  <c r="I38" i="5"/>
  <c r="H38" i="5"/>
  <c r="G38" i="5"/>
  <c r="R19" i="5"/>
  <c r="P19" i="5"/>
  <c r="O19" i="5"/>
  <c r="N19" i="5"/>
  <c r="M19" i="5"/>
  <c r="L19" i="5"/>
  <c r="K19" i="5"/>
  <c r="J19" i="5"/>
  <c r="I19" i="5"/>
  <c r="H19" i="5"/>
  <c r="G19" i="5"/>
  <c r="R18" i="5"/>
  <c r="R20" i="5" s="1"/>
  <c r="P18" i="5"/>
  <c r="O18" i="5"/>
  <c r="N18" i="5"/>
  <c r="M18" i="5"/>
  <c r="L18" i="5"/>
  <c r="K18" i="5"/>
  <c r="J18" i="5"/>
  <c r="I18" i="5"/>
  <c r="H18" i="5"/>
  <c r="G18" i="5"/>
  <c r="Q19" i="5"/>
  <c r="Q18" i="5"/>
  <c r="K180" i="5"/>
  <c r="K182" i="5" s="1"/>
  <c r="J180" i="5"/>
  <c r="J181" i="5" s="1"/>
  <c r="H180" i="5"/>
  <c r="H181" i="5" s="1"/>
  <c r="L172" i="5"/>
  <c r="L174" i="5" s="1"/>
  <c r="H172" i="5"/>
  <c r="H173" i="5" s="1"/>
  <c r="N172" i="5"/>
  <c r="Q172" i="5"/>
  <c r="M172" i="5"/>
  <c r="K160" i="5"/>
  <c r="K162" i="5" s="1"/>
  <c r="K152" i="5"/>
  <c r="K154" i="5" s="1"/>
  <c r="Q152" i="5"/>
  <c r="P152" i="5"/>
  <c r="Q140" i="5"/>
  <c r="L132" i="5"/>
  <c r="H132" i="5"/>
  <c r="H133" i="5" s="1"/>
  <c r="K132" i="5"/>
  <c r="Q132" i="5"/>
  <c r="K120" i="5"/>
  <c r="K122" i="5" s="1"/>
  <c r="J120" i="5"/>
  <c r="J121" i="5" s="1"/>
  <c r="I120" i="5"/>
  <c r="I121" i="5" s="1"/>
  <c r="Q120" i="5"/>
  <c r="M112" i="5"/>
  <c r="M114" i="5" s="1"/>
  <c r="K112" i="5"/>
  <c r="K114" i="5" s="1"/>
  <c r="J112" i="5"/>
  <c r="J114" i="5" s="1"/>
  <c r="I112" i="5"/>
  <c r="I114" i="5" s="1"/>
  <c r="P112" i="5"/>
  <c r="O112" i="5"/>
  <c r="H100" i="5"/>
  <c r="H101" i="5" s="1"/>
  <c r="F100" i="5"/>
  <c r="N92" i="5"/>
  <c r="N93" i="5" s="1"/>
  <c r="K92" i="5"/>
  <c r="K94" i="5" s="1"/>
  <c r="J92" i="5"/>
  <c r="J94" i="5" s="1"/>
  <c r="H92" i="5"/>
  <c r="H93" i="5" s="1"/>
  <c r="G92" i="5"/>
  <c r="G93" i="5" s="1"/>
  <c r="F92" i="5"/>
  <c r="F93" i="5" s="1"/>
  <c r="P92" i="5"/>
  <c r="O92" i="5"/>
  <c r="K80" i="5"/>
  <c r="Q80" i="5"/>
  <c r="O80" i="5"/>
  <c r="G80" i="5"/>
  <c r="L72" i="5"/>
  <c r="L74" i="5" s="1"/>
  <c r="J72" i="5"/>
  <c r="J74" i="5" s="1"/>
  <c r="G72" i="5"/>
  <c r="Q72" i="5"/>
  <c r="M72" i="5"/>
  <c r="R59" i="5"/>
  <c r="R58" i="5"/>
  <c r="R60" i="5" s="1"/>
  <c r="R32" i="5"/>
  <c r="R12" i="5"/>
  <c r="P32" i="5"/>
  <c r="P33" i="5" s="1"/>
  <c r="N32" i="5"/>
  <c r="N34" i="5" s="1"/>
  <c r="K32" i="5"/>
  <c r="K12" i="5"/>
  <c r="K14" i="5" s="1"/>
  <c r="J12" i="5"/>
  <c r="I49" i="4"/>
  <c r="N15" i="4"/>
  <c r="O29" i="4"/>
  <c r="P49" i="4"/>
  <c r="O49" i="4"/>
  <c r="N49" i="4"/>
  <c r="M49" i="4"/>
  <c r="L49" i="4"/>
  <c r="K49" i="4"/>
  <c r="J49" i="4"/>
  <c r="J52" i="4" s="1"/>
  <c r="H49" i="4"/>
  <c r="H52" i="4" s="1"/>
  <c r="G49" i="4"/>
  <c r="G52" i="4" s="1"/>
  <c r="F49" i="4"/>
  <c r="F52" i="4" s="1"/>
  <c r="Q49" i="4"/>
  <c r="L52" i="4"/>
  <c r="L53" i="4" s="1"/>
  <c r="K52" i="4"/>
  <c r="K53" i="4" s="1"/>
  <c r="Q32" i="4"/>
  <c r="Q40" i="4"/>
  <c r="Q52" i="4"/>
  <c r="Q54" i="4" s="1"/>
  <c r="N52" i="4"/>
  <c r="N53" i="4" s="1"/>
  <c r="I52" i="4"/>
  <c r="P32" i="4"/>
  <c r="I32" i="4"/>
  <c r="P12" i="4"/>
  <c r="L12" i="4"/>
  <c r="K12" i="4"/>
  <c r="J12" i="4"/>
  <c r="H12" i="4"/>
  <c r="G12" i="4"/>
  <c r="F12" i="4"/>
  <c r="P11" i="4"/>
  <c r="O11" i="4"/>
  <c r="O12" i="4" s="1"/>
  <c r="N11" i="4"/>
  <c r="M11" i="4"/>
  <c r="L11" i="4"/>
  <c r="K11" i="4"/>
  <c r="J11" i="4"/>
  <c r="I11" i="4"/>
  <c r="I12" i="4" s="1"/>
  <c r="H11" i="4"/>
  <c r="G11" i="4"/>
  <c r="F11" i="4"/>
  <c r="Q9" i="4"/>
  <c r="P18" i="4"/>
  <c r="P19" i="4"/>
  <c r="Q18" i="4"/>
  <c r="O18" i="4"/>
  <c r="N18" i="4"/>
  <c r="M18" i="4"/>
  <c r="L18" i="4"/>
  <c r="K18" i="4"/>
  <c r="J18" i="4"/>
  <c r="I18" i="4"/>
  <c r="H18" i="4"/>
  <c r="G18" i="4"/>
  <c r="Q19" i="4"/>
  <c r="O19" i="4"/>
  <c r="P9" i="4"/>
  <c r="O9" i="4"/>
  <c r="N9" i="4"/>
  <c r="M9" i="4"/>
  <c r="L9" i="4"/>
  <c r="K9" i="4"/>
  <c r="J9" i="4"/>
  <c r="I9" i="4"/>
  <c r="H9" i="4"/>
  <c r="G9" i="4"/>
  <c r="F9" i="4"/>
  <c r="P29" i="4"/>
  <c r="N29" i="4"/>
  <c r="N32" i="4" s="1"/>
  <c r="N33" i="4" s="1"/>
  <c r="M29" i="4"/>
  <c r="M32" i="4" s="1"/>
  <c r="L29" i="4"/>
  <c r="L32" i="4" s="1"/>
  <c r="K29" i="4"/>
  <c r="K32" i="4" s="1"/>
  <c r="J29" i="4"/>
  <c r="J32" i="4" s="1"/>
  <c r="I29" i="4"/>
  <c r="H29" i="4"/>
  <c r="H32" i="4" s="1"/>
  <c r="G29" i="4"/>
  <c r="G32" i="4" s="1"/>
  <c r="F29" i="4"/>
  <c r="F32" i="4" s="1"/>
  <c r="Q29" i="4"/>
  <c r="Q59" i="4"/>
  <c r="P59" i="4"/>
  <c r="O59" i="4"/>
  <c r="N59" i="4"/>
  <c r="M59" i="4"/>
  <c r="L59" i="4"/>
  <c r="K59" i="4"/>
  <c r="J59" i="4"/>
  <c r="I59" i="4"/>
  <c r="H59" i="4"/>
  <c r="G59" i="4"/>
  <c r="F59" i="4"/>
  <c r="Q58" i="4"/>
  <c r="Q60" i="4" s="1"/>
  <c r="P58" i="4"/>
  <c r="O58" i="4"/>
  <c r="O60" i="4" s="1"/>
  <c r="N58" i="4"/>
  <c r="N60" i="4" s="1"/>
  <c r="M58" i="4"/>
  <c r="L58" i="4"/>
  <c r="L60" i="4" s="1"/>
  <c r="K58" i="4"/>
  <c r="K60" i="4" s="1"/>
  <c r="J58" i="4"/>
  <c r="J60" i="4" s="1"/>
  <c r="I58" i="4"/>
  <c r="H58" i="4"/>
  <c r="G58" i="4"/>
  <c r="F58" i="4"/>
  <c r="Q51" i="4"/>
  <c r="P51" i="4"/>
  <c r="P52" i="4" s="1"/>
  <c r="P54" i="4" s="1"/>
  <c r="O51" i="4"/>
  <c r="O52" i="4" s="1"/>
  <c r="N51" i="4"/>
  <c r="M51" i="4"/>
  <c r="L51" i="4"/>
  <c r="K51" i="4"/>
  <c r="J51" i="4"/>
  <c r="I51" i="4"/>
  <c r="H51" i="4"/>
  <c r="G51" i="4"/>
  <c r="F51" i="4"/>
  <c r="Q39" i="4"/>
  <c r="P39" i="4"/>
  <c r="O39" i="4"/>
  <c r="N39" i="4"/>
  <c r="M39" i="4"/>
  <c r="L39" i="4"/>
  <c r="K39" i="4"/>
  <c r="J39" i="4"/>
  <c r="I39" i="4"/>
  <c r="H39" i="4"/>
  <c r="H40" i="4" s="1"/>
  <c r="H42" i="4" s="1"/>
  <c r="G39" i="4"/>
  <c r="G40" i="4" s="1"/>
  <c r="G42" i="4" s="1"/>
  <c r="F39" i="4"/>
  <c r="Q38" i="4"/>
  <c r="P38" i="4"/>
  <c r="O38" i="4"/>
  <c r="O40" i="4" s="1"/>
  <c r="N38" i="4"/>
  <c r="M38" i="4"/>
  <c r="L38" i="4"/>
  <c r="K38" i="4"/>
  <c r="J38" i="4"/>
  <c r="I38" i="4"/>
  <c r="H38" i="4"/>
  <c r="G38" i="4"/>
  <c r="F38" i="4"/>
  <c r="Q31" i="4"/>
  <c r="P31" i="4"/>
  <c r="O31" i="4"/>
  <c r="O32" i="4" s="1"/>
  <c r="O33" i="4" s="1"/>
  <c r="N31" i="4"/>
  <c r="M31" i="4"/>
  <c r="L31" i="4"/>
  <c r="K31" i="4"/>
  <c r="J31" i="4"/>
  <c r="I31" i="4"/>
  <c r="H31" i="4"/>
  <c r="G31" i="4"/>
  <c r="F31" i="4"/>
  <c r="N19" i="4"/>
  <c r="M19" i="4"/>
  <c r="L19" i="4"/>
  <c r="K19" i="4"/>
  <c r="J19" i="4"/>
  <c r="I19" i="4"/>
  <c r="H19" i="4"/>
  <c r="G19" i="4"/>
  <c r="F19" i="4"/>
  <c r="Q12" i="4"/>
  <c r="Q11" i="4"/>
  <c r="R101" i="3"/>
  <c r="Q101" i="3"/>
  <c r="P101" i="3"/>
  <c r="O101" i="3"/>
  <c r="N101" i="3"/>
  <c r="M101" i="3"/>
  <c r="L101" i="3"/>
  <c r="K101" i="3"/>
  <c r="J101" i="3"/>
  <c r="I101" i="3"/>
  <c r="H101" i="3"/>
  <c r="G101" i="3"/>
  <c r="G89" i="3"/>
  <c r="H89" i="3"/>
  <c r="P94" i="3"/>
  <c r="Q94" i="3"/>
  <c r="J94" i="3"/>
  <c r="K94" i="3"/>
  <c r="L94" i="3"/>
  <c r="M94" i="3"/>
  <c r="N94" i="3"/>
  <c r="O94" i="3"/>
  <c r="I94" i="3"/>
  <c r="H94" i="3"/>
  <c r="G94" i="3"/>
  <c r="Q89" i="3"/>
  <c r="P89" i="3"/>
  <c r="O89" i="3"/>
  <c r="N89" i="3"/>
  <c r="M89" i="3"/>
  <c r="L89" i="3"/>
  <c r="K89" i="3"/>
  <c r="J89" i="3"/>
  <c r="I89" i="3"/>
  <c r="R94" i="3"/>
  <c r="R91" i="3"/>
  <c r="R92" i="3"/>
  <c r="R93" i="3"/>
  <c r="R90" i="3"/>
  <c r="G31" i="6" l="1"/>
  <c r="G33" i="6" s="1"/>
  <c r="L40" i="6"/>
  <c r="P39" i="6"/>
  <c r="P41" i="6" s="1"/>
  <c r="P43" i="6" s="1"/>
  <c r="L41" i="6"/>
  <c r="L43" i="6" s="1"/>
  <c r="I33" i="6"/>
  <c r="I43" i="6" s="1"/>
  <c r="Q32" i="6"/>
  <c r="Q33" i="6" s="1"/>
  <c r="O40" i="6"/>
  <c r="O41" i="6" s="1"/>
  <c r="O43" i="6" s="1"/>
  <c r="G39" i="6"/>
  <c r="G41" i="6" s="1"/>
  <c r="G43" i="6" s="1"/>
  <c r="J39" i="6"/>
  <c r="J41" i="6" s="1"/>
  <c r="N33" i="6"/>
  <c r="H31" i="6"/>
  <c r="H33" i="6" s="1"/>
  <c r="H43" i="6" s="1"/>
  <c r="N39" i="6"/>
  <c r="N40" i="6"/>
  <c r="K33" i="6"/>
  <c r="K43" i="6" s="1"/>
  <c r="M40" i="6"/>
  <c r="M41" i="6" s="1"/>
  <c r="M43" i="6" s="1"/>
  <c r="J32" i="6"/>
  <c r="J33" i="6" s="1"/>
  <c r="P33" i="6"/>
  <c r="Q41" i="6"/>
  <c r="F43" i="6"/>
  <c r="Q12" i="6"/>
  <c r="Q14" i="6" s="1"/>
  <c r="F13" i="6"/>
  <c r="F14" i="6"/>
  <c r="I13" i="6"/>
  <c r="I14" i="6" s="1"/>
  <c r="G21" i="6"/>
  <c r="G22" i="6" s="1"/>
  <c r="H14" i="6"/>
  <c r="O13" i="6"/>
  <c r="O14" i="6" s="1"/>
  <c r="K12" i="6"/>
  <c r="L13" i="6"/>
  <c r="L14" i="6" s="1"/>
  <c r="J20" i="6"/>
  <c r="J22" i="6" s="1"/>
  <c r="M12" i="6"/>
  <c r="M14" i="6" s="1"/>
  <c r="N13" i="6"/>
  <c r="N14" i="6" s="1"/>
  <c r="I20" i="6"/>
  <c r="I22" i="6" s="1"/>
  <c r="H20" i="6"/>
  <c r="H22" i="6" s="1"/>
  <c r="F21" i="6"/>
  <c r="F22" i="6" s="1"/>
  <c r="G13" i="6"/>
  <c r="G14" i="6" s="1"/>
  <c r="P12" i="6"/>
  <c r="P14" i="6" s="1"/>
  <c r="K20" i="6"/>
  <c r="K22" i="6" s="1"/>
  <c r="Q21" i="6"/>
  <c r="Q22" i="6" s="1"/>
  <c r="L20" i="6"/>
  <c r="L22" i="6" s="1"/>
  <c r="P20" i="6"/>
  <c r="P22" i="6" s="1"/>
  <c r="J14" i="6"/>
  <c r="K14" i="6"/>
  <c r="O20" i="6"/>
  <c r="O22" i="6" s="1"/>
  <c r="N20" i="6"/>
  <c r="N22" i="6" s="1"/>
  <c r="M21" i="6"/>
  <c r="M22" i="6" s="1"/>
  <c r="G172" i="5"/>
  <c r="F112" i="5"/>
  <c r="F113" i="5" s="1"/>
  <c r="F120" i="5"/>
  <c r="F160" i="5"/>
  <c r="G160" i="5"/>
  <c r="G180" i="5"/>
  <c r="F132" i="5"/>
  <c r="F133" i="5" s="1"/>
  <c r="F140" i="5"/>
  <c r="F72" i="5"/>
  <c r="F73" i="5" s="1"/>
  <c r="F180" i="5"/>
  <c r="G140" i="5"/>
  <c r="G132" i="5"/>
  <c r="G133" i="5" s="1"/>
  <c r="H112" i="5"/>
  <c r="H113" i="5" s="1"/>
  <c r="H140" i="5"/>
  <c r="H141" i="5" s="1"/>
  <c r="H80" i="5"/>
  <c r="H81" i="5" s="1"/>
  <c r="I140" i="5"/>
  <c r="I141" i="5" s="1"/>
  <c r="I113" i="5"/>
  <c r="I100" i="5"/>
  <c r="I101" i="5" s="1"/>
  <c r="I160" i="5"/>
  <c r="I60" i="5"/>
  <c r="I62" i="5" s="1"/>
  <c r="J60" i="5"/>
  <c r="J62" i="5" s="1"/>
  <c r="J140" i="5"/>
  <c r="J141" i="5" s="1"/>
  <c r="J160" i="5"/>
  <c r="J161" i="5" s="1"/>
  <c r="J80" i="5"/>
  <c r="K140" i="5"/>
  <c r="K142" i="5" s="1"/>
  <c r="K161" i="5"/>
  <c r="K93" i="5"/>
  <c r="L52" i="5"/>
  <c r="L152" i="5"/>
  <c r="L112" i="5"/>
  <c r="L94" i="5"/>
  <c r="L93" i="5"/>
  <c r="L102" i="5"/>
  <c r="L101" i="5"/>
  <c r="L103" i="5" s="1"/>
  <c r="M12" i="5"/>
  <c r="M13" i="5" s="1"/>
  <c r="M152" i="5"/>
  <c r="M160" i="5"/>
  <c r="M162" i="5"/>
  <c r="M161" i="5"/>
  <c r="M163" i="5" s="1"/>
  <c r="M102" i="5"/>
  <c r="M101" i="5"/>
  <c r="M80" i="5"/>
  <c r="M82" i="5" s="1"/>
  <c r="N120" i="5"/>
  <c r="N112" i="5"/>
  <c r="N160" i="5"/>
  <c r="N180" i="5"/>
  <c r="N94" i="5"/>
  <c r="N95" i="5" s="1"/>
  <c r="N80" i="5"/>
  <c r="N82" i="5" s="1"/>
  <c r="N72" i="5"/>
  <c r="O120" i="5"/>
  <c r="O140" i="5"/>
  <c r="O160" i="5"/>
  <c r="L154" i="5"/>
  <c r="L153" i="5"/>
  <c r="K153" i="5"/>
  <c r="K155" i="5" s="1"/>
  <c r="O133" i="5"/>
  <c r="O135" i="5" s="1"/>
  <c r="R53" i="5"/>
  <c r="P160" i="5"/>
  <c r="P120" i="5"/>
  <c r="R125" i="5"/>
  <c r="I174" i="5"/>
  <c r="I173" i="5"/>
  <c r="I175" i="5" s="1"/>
  <c r="K173" i="5"/>
  <c r="K175" i="5" s="1"/>
  <c r="L173" i="5"/>
  <c r="L175" i="5" s="1"/>
  <c r="O173" i="5"/>
  <c r="O174" i="5"/>
  <c r="N154" i="5"/>
  <c r="N153" i="5"/>
  <c r="G152" i="5"/>
  <c r="G154" i="5" s="1"/>
  <c r="L155" i="5"/>
  <c r="I153" i="5"/>
  <c r="I155" i="5" s="1"/>
  <c r="I133" i="5"/>
  <c r="J133" i="5"/>
  <c r="L133" i="5"/>
  <c r="L134" i="5"/>
  <c r="J113" i="5"/>
  <c r="J115" i="5" s="1"/>
  <c r="K113" i="5"/>
  <c r="K115" i="5" s="1"/>
  <c r="M113" i="5"/>
  <c r="M115" i="5" s="1"/>
  <c r="I93" i="5"/>
  <c r="I95" i="5" s="1"/>
  <c r="J93" i="5"/>
  <c r="J95" i="5" s="1"/>
  <c r="H72" i="5"/>
  <c r="H74" i="5" s="1"/>
  <c r="J73" i="5"/>
  <c r="J75" i="5" s="1"/>
  <c r="R55" i="5"/>
  <c r="O52" i="5"/>
  <c r="O54" i="5" s="1"/>
  <c r="M52" i="5"/>
  <c r="M54" i="5" s="1"/>
  <c r="Q54" i="5"/>
  <c r="Q55" i="5" s="1"/>
  <c r="N182" i="5"/>
  <c r="N181" i="5"/>
  <c r="N183" i="5" s="1"/>
  <c r="L182" i="5"/>
  <c r="L181" i="5"/>
  <c r="L183" i="5" s="1"/>
  <c r="K181" i="5"/>
  <c r="K183" i="5" s="1"/>
  <c r="M181" i="5"/>
  <c r="M183" i="5" s="1"/>
  <c r="N161" i="5"/>
  <c r="N162" i="5"/>
  <c r="P162" i="5"/>
  <c r="P161" i="5"/>
  <c r="P163" i="5" s="1"/>
  <c r="N141" i="5"/>
  <c r="N142" i="5"/>
  <c r="K141" i="5"/>
  <c r="K143" i="5" s="1"/>
  <c r="L141" i="5"/>
  <c r="L143" i="5" s="1"/>
  <c r="O122" i="5"/>
  <c r="O121" i="5"/>
  <c r="O123" i="5" s="1"/>
  <c r="K121" i="5"/>
  <c r="K123" i="5" s="1"/>
  <c r="L121" i="5"/>
  <c r="L123" i="5" s="1"/>
  <c r="M121" i="5"/>
  <c r="N101" i="5"/>
  <c r="N102" i="5"/>
  <c r="P101" i="5"/>
  <c r="P102" i="5"/>
  <c r="K101" i="5"/>
  <c r="K103" i="5" s="1"/>
  <c r="P72" i="5"/>
  <c r="P73" i="5" s="1"/>
  <c r="P80" i="5"/>
  <c r="P52" i="5"/>
  <c r="P54" i="5" s="1"/>
  <c r="Q182" i="5"/>
  <c r="Q181" i="5"/>
  <c r="Q183" i="5" s="1"/>
  <c r="O181" i="5"/>
  <c r="O182" i="5"/>
  <c r="R185" i="5"/>
  <c r="M173" i="5"/>
  <c r="M174" i="5"/>
  <c r="F181" i="5"/>
  <c r="F183" i="5" s="1"/>
  <c r="F182" i="5"/>
  <c r="I181" i="5"/>
  <c r="I182" i="5"/>
  <c r="G181" i="5"/>
  <c r="G182" i="5"/>
  <c r="P173" i="5"/>
  <c r="P174" i="5"/>
  <c r="P175" i="5" s="1"/>
  <c r="Q173" i="5"/>
  <c r="Q174" i="5"/>
  <c r="N173" i="5"/>
  <c r="N174" i="5"/>
  <c r="P181" i="5"/>
  <c r="P182" i="5"/>
  <c r="G173" i="5"/>
  <c r="G174" i="5"/>
  <c r="J173" i="5"/>
  <c r="F174" i="5"/>
  <c r="F175" i="5" s="1"/>
  <c r="H182" i="5"/>
  <c r="H183" i="5" s="1"/>
  <c r="J175" i="5"/>
  <c r="H174" i="5"/>
  <c r="H175" i="5" s="1"/>
  <c r="J182" i="5"/>
  <c r="J183" i="5" s="1"/>
  <c r="Q162" i="5"/>
  <c r="Q161" i="5"/>
  <c r="Q163" i="5" s="1"/>
  <c r="M153" i="5"/>
  <c r="M154" i="5"/>
  <c r="O153" i="5"/>
  <c r="O154" i="5"/>
  <c r="O155" i="5" s="1"/>
  <c r="F161" i="5"/>
  <c r="F162" i="5"/>
  <c r="I161" i="5"/>
  <c r="I162" i="5"/>
  <c r="I163" i="5" s="1"/>
  <c r="I165" i="5" s="1"/>
  <c r="J154" i="5"/>
  <c r="J153" i="5"/>
  <c r="K163" i="5"/>
  <c r="P153" i="5"/>
  <c r="P154" i="5"/>
  <c r="Q153" i="5"/>
  <c r="Q154" i="5"/>
  <c r="G161" i="5"/>
  <c r="G162" i="5"/>
  <c r="G163" i="5"/>
  <c r="L162" i="5"/>
  <c r="L161" i="5"/>
  <c r="L163" i="5" s="1"/>
  <c r="L165" i="5" s="1"/>
  <c r="O161" i="5"/>
  <c r="O162" i="5"/>
  <c r="H155" i="5"/>
  <c r="F154" i="5"/>
  <c r="F155" i="5" s="1"/>
  <c r="H162" i="5"/>
  <c r="H163" i="5" s="1"/>
  <c r="H154" i="5"/>
  <c r="J162" i="5"/>
  <c r="J163" i="5" s="1"/>
  <c r="Q142" i="5"/>
  <c r="Q141" i="5"/>
  <c r="Q143" i="5" s="1"/>
  <c r="M133" i="5"/>
  <c r="M134" i="5"/>
  <c r="M135" i="5" s="1"/>
  <c r="F141" i="5"/>
  <c r="F142" i="5"/>
  <c r="Q133" i="5"/>
  <c r="Q134" i="5"/>
  <c r="G141" i="5"/>
  <c r="G142" i="5"/>
  <c r="O141" i="5"/>
  <c r="O142" i="5"/>
  <c r="M142" i="5"/>
  <c r="M141" i="5"/>
  <c r="M143" i="5" s="1"/>
  <c r="K134" i="5"/>
  <c r="K133" i="5"/>
  <c r="K135" i="5" s="1"/>
  <c r="P133" i="5"/>
  <c r="P134" i="5"/>
  <c r="N133" i="5"/>
  <c r="N135" i="5" s="1"/>
  <c r="P141" i="5"/>
  <c r="P143" i="5" s="1"/>
  <c r="F134" i="5"/>
  <c r="F135" i="5" s="1"/>
  <c r="I135" i="5"/>
  <c r="H142" i="5"/>
  <c r="H143" i="5" s="1"/>
  <c r="G134" i="5"/>
  <c r="G135" i="5" s="1"/>
  <c r="J135" i="5"/>
  <c r="I142" i="5"/>
  <c r="I143" i="5" s="1"/>
  <c r="H134" i="5"/>
  <c r="H135" i="5" s="1"/>
  <c r="J142" i="5"/>
  <c r="J143" i="5" s="1"/>
  <c r="Q112" i="5"/>
  <c r="P121" i="5"/>
  <c r="P123" i="5" s="1"/>
  <c r="P122" i="5"/>
  <c r="Q122" i="5"/>
  <c r="Q121" i="5"/>
  <c r="L113" i="5"/>
  <c r="L114" i="5"/>
  <c r="O113" i="5"/>
  <c r="O114" i="5"/>
  <c r="F121" i="5"/>
  <c r="F122" i="5"/>
  <c r="N121" i="5"/>
  <c r="N122" i="5"/>
  <c r="G121" i="5"/>
  <c r="G123" i="5" s="1"/>
  <c r="G122" i="5"/>
  <c r="N113" i="5"/>
  <c r="N114" i="5"/>
  <c r="P113" i="5"/>
  <c r="P114" i="5"/>
  <c r="Q113" i="5"/>
  <c r="Q114" i="5"/>
  <c r="F114" i="5"/>
  <c r="F115" i="5" s="1"/>
  <c r="I115" i="5"/>
  <c r="H122" i="5"/>
  <c r="H123" i="5" s="1"/>
  <c r="G114" i="5"/>
  <c r="G115" i="5" s="1"/>
  <c r="I122" i="5"/>
  <c r="I123" i="5" s="1"/>
  <c r="H114" i="5"/>
  <c r="H115" i="5" s="1"/>
  <c r="J122" i="5"/>
  <c r="J123" i="5" s="1"/>
  <c r="M123" i="5"/>
  <c r="Q92" i="5"/>
  <c r="Q94" i="5" s="1"/>
  <c r="O101" i="5"/>
  <c r="O102" i="5"/>
  <c r="O103" i="5" s="1"/>
  <c r="R105" i="5"/>
  <c r="M93" i="5"/>
  <c r="M94" i="5"/>
  <c r="M95" i="5" s="1"/>
  <c r="Q93" i="5"/>
  <c r="F101" i="5"/>
  <c r="F102" i="5"/>
  <c r="F103" i="5" s="1"/>
  <c r="Q101" i="5"/>
  <c r="Q102" i="5"/>
  <c r="O93" i="5"/>
  <c r="O94" i="5"/>
  <c r="G101" i="5"/>
  <c r="G102" i="5"/>
  <c r="G103" i="5"/>
  <c r="P93" i="5"/>
  <c r="P94" i="5"/>
  <c r="P95" i="5" s="1"/>
  <c r="F94" i="5"/>
  <c r="F95" i="5" s="1"/>
  <c r="H102" i="5"/>
  <c r="H103" i="5" s="1"/>
  <c r="G94" i="5"/>
  <c r="G95" i="5" s="1"/>
  <c r="I102" i="5"/>
  <c r="I103" i="5" s="1"/>
  <c r="H94" i="5"/>
  <c r="H95" i="5" s="1"/>
  <c r="K95" i="5"/>
  <c r="J102" i="5"/>
  <c r="J103" i="5" s="1"/>
  <c r="M103" i="5"/>
  <c r="F81" i="5"/>
  <c r="F82" i="5"/>
  <c r="F83" i="5" s="1"/>
  <c r="I81" i="5"/>
  <c r="I82" i="5"/>
  <c r="K82" i="5"/>
  <c r="K81" i="5"/>
  <c r="J81" i="5"/>
  <c r="J82" i="5"/>
  <c r="M73" i="5"/>
  <c r="M74" i="5"/>
  <c r="O73" i="5"/>
  <c r="O74" i="5"/>
  <c r="N73" i="5"/>
  <c r="N75" i="5" s="1"/>
  <c r="N74" i="5"/>
  <c r="I74" i="5"/>
  <c r="I73" i="5"/>
  <c r="I75" i="5" s="1"/>
  <c r="O81" i="5"/>
  <c r="O82" i="5"/>
  <c r="P81" i="5"/>
  <c r="P82" i="5"/>
  <c r="G81" i="5"/>
  <c r="G82" i="5"/>
  <c r="Q74" i="5"/>
  <c r="Q73" i="5"/>
  <c r="Q81" i="5"/>
  <c r="Q82" i="5"/>
  <c r="R85" i="5"/>
  <c r="G73" i="5"/>
  <c r="G74" i="5"/>
  <c r="L81" i="5"/>
  <c r="L83" i="5" s="1"/>
  <c r="K73" i="5"/>
  <c r="K75" i="5" s="1"/>
  <c r="M81" i="5"/>
  <c r="M83" i="5" s="1"/>
  <c r="L73" i="5"/>
  <c r="L75" i="5" s="1"/>
  <c r="N81" i="5"/>
  <c r="N83" i="5" s="1"/>
  <c r="F74" i="5"/>
  <c r="F75" i="5" s="1"/>
  <c r="H82" i="5"/>
  <c r="H83" i="5" s="1"/>
  <c r="G32" i="5"/>
  <c r="G34" i="5" s="1"/>
  <c r="L32" i="5"/>
  <c r="L34" i="5" s="1"/>
  <c r="O32" i="5"/>
  <c r="O34" i="5" s="1"/>
  <c r="R34" i="5"/>
  <c r="R33" i="5"/>
  <c r="R35" i="5" s="1"/>
  <c r="R41" i="5"/>
  <c r="R42" i="5"/>
  <c r="R21" i="5"/>
  <c r="R22" i="5"/>
  <c r="N12" i="5"/>
  <c r="N14" i="5" s="1"/>
  <c r="O12" i="5"/>
  <c r="O14" i="5" s="1"/>
  <c r="J52" i="5"/>
  <c r="J53" i="5" s="1"/>
  <c r="P12" i="5"/>
  <c r="P13" i="5" s="1"/>
  <c r="H60" i="5"/>
  <c r="H62" i="5" s="1"/>
  <c r="H40" i="5"/>
  <c r="H41" i="5" s="1"/>
  <c r="G12" i="5"/>
  <c r="G14" i="5" s="1"/>
  <c r="N20" i="5"/>
  <c r="N22" i="5" s="1"/>
  <c r="H12" i="5"/>
  <c r="H14" i="5" s="1"/>
  <c r="O20" i="5"/>
  <c r="O22" i="5" s="1"/>
  <c r="G60" i="5"/>
  <c r="G62" i="5" s="1"/>
  <c r="K60" i="5"/>
  <c r="K61" i="5" s="1"/>
  <c r="R13" i="5"/>
  <c r="R61" i="5"/>
  <c r="P20" i="5"/>
  <c r="P21" i="5" s="1"/>
  <c r="K40" i="5"/>
  <c r="R14" i="5"/>
  <c r="R62" i="5"/>
  <c r="Q20" i="5"/>
  <c r="Q22" i="5" s="1"/>
  <c r="I32" i="5"/>
  <c r="I33" i="5" s="1"/>
  <c r="L40" i="5"/>
  <c r="L42" i="5" s="1"/>
  <c r="M20" i="5"/>
  <c r="J32" i="5"/>
  <c r="J33" i="5" s="1"/>
  <c r="M40" i="5"/>
  <c r="M42" i="5" s="1"/>
  <c r="Q40" i="5"/>
  <c r="Q41" i="5" s="1"/>
  <c r="G40" i="5"/>
  <c r="G42" i="5" s="1"/>
  <c r="O40" i="5"/>
  <c r="O41" i="5" s="1"/>
  <c r="P40" i="5"/>
  <c r="P42" i="5" s="1"/>
  <c r="L60" i="5"/>
  <c r="L62" i="5" s="1"/>
  <c r="M60" i="5"/>
  <c r="M61" i="5" s="1"/>
  <c r="G20" i="5"/>
  <c r="G21" i="5" s="1"/>
  <c r="N60" i="5"/>
  <c r="N62" i="5" s="1"/>
  <c r="H20" i="5"/>
  <c r="H21" i="5" s="1"/>
  <c r="O60" i="5"/>
  <c r="O61" i="5" s="1"/>
  <c r="I20" i="5"/>
  <c r="I21" i="5" s="1"/>
  <c r="P60" i="5"/>
  <c r="P61" i="5" s="1"/>
  <c r="J20" i="5"/>
  <c r="J22" i="5" s="1"/>
  <c r="Q60" i="5"/>
  <c r="Q62" i="5" s="1"/>
  <c r="K20" i="5"/>
  <c r="K22" i="5" s="1"/>
  <c r="I40" i="5"/>
  <c r="I41" i="5" s="1"/>
  <c r="L20" i="5"/>
  <c r="L21" i="5" s="1"/>
  <c r="J40" i="5"/>
  <c r="J41" i="5" s="1"/>
  <c r="Q12" i="5"/>
  <c r="Q14" i="5" s="1"/>
  <c r="Q32" i="5"/>
  <c r="Q33" i="5" s="1"/>
  <c r="G52" i="5"/>
  <c r="G54" i="5" s="1"/>
  <c r="H52" i="5"/>
  <c r="H54" i="5" s="1"/>
  <c r="I52" i="5"/>
  <c r="I53" i="5" s="1"/>
  <c r="K52" i="5"/>
  <c r="K53" i="5" s="1"/>
  <c r="L12" i="5"/>
  <c r="L14" i="5" s="1"/>
  <c r="H32" i="5"/>
  <c r="H33" i="5" s="1"/>
  <c r="N41" i="5"/>
  <c r="N42" i="5"/>
  <c r="N53" i="5"/>
  <c r="N54" i="5"/>
  <c r="L53" i="5"/>
  <c r="L54" i="5"/>
  <c r="K33" i="5"/>
  <c r="K34" i="5"/>
  <c r="I13" i="5"/>
  <c r="M14" i="5"/>
  <c r="M15" i="5" s="1"/>
  <c r="P34" i="5"/>
  <c r="P35" i="5" s="1"/>
  <c r="J14" i="5"/>
  <c r="J13" i="5"/>
  <c r="M33" i="5"/>
  <c r="M35" i="5" s="1"/>
  <c r="N33" i="5"/>
  <c r="N35" i="5" s="1"/>
  <c r="I61" i="5"/>
  <c r="I63" i="5" s="1"/>
  <c r="K13" i="5"/>
  <c r="K15" i="5" s="1"/>
  <c r="O33" i="5"/>
  <c r="O35" i="5" s="1"/>
  <c r="J61" i="5"/>
  <c r="J63" i="5" s="1"/>
  <c r="I14" i="5"/>
  <c r="F40" i="4"/>
  <c r="F41" i="4" s="1"/>
  <c r="F60" i="4"/>
  <c r="F61" i="4" s="1"/>
  <c r="G60" i="4"/>
  <c r="G62" i="4"/>
  <c r="G61" i="4"/>
  <c r="G41" i="4"/>
  <c r="H60" i="4"/>
  <c r="H41" i="4"/>
  <c r="I60" i="4"/>
  <c r="I62" i="4"/>
  <c r="I61" i="4"/>
  <c r="I40" i="4"/>
  <c r="I41" i="4" s="1"/>
  <c r="I43" i="4" s="1"/>
  <c r="I42" i="4"/>
  <c r="J40" i="4"/>
  <c r="J42" i="4"/>
  <c r="J41" i="4"/>
  <c r="K40" i="4"/>
  <c r="L40" i="4"/>
  <c r="M60" i="4"/>
  <c r="M52" i="4"/>
  <c r="M53" i="4" s="1"/>
  <c r="M40" i="4"/>
  <c r="M12" i="4"/>
  <c r="N40" i="4"/>
  <c r="N12" i="4"/>
  <c r="O54" i="4"/>
  <c r="O53" i="4"/>
  <c r="P60" i="4"/>
  <c r="P53" i="4"/>
  <c r="P40" i="4"/>
  <c r="F33" i="4"/>
  <c r="F34" i="4"/>
  <c r="P34" i="4"/>
  <c r="P33" i="4"/>
  <c r="P35" i="4" s="1"/>
  <c r="G33" i="4"/>
  <c r="Q34" i="4"/>
  <c r="Q33" i="4"/>
  <c r="Q35" i="4" s="1"/>
  <c r="H53" i="4"/>
  <c r="H54" i="4"/>
  <c r="I53" i="4"/>
  <c r="I54" i="4"/>
  <c r="J53" i="4"/>
  <c r="J55" i="4" s="1"/>
  <c r="J54" i="4"/>
  <c r="H62" i="4"/>
  <c r="H61" i="4"/>
  <c r="H63" i="4" s="1"/>
  <c r="J62" i="4"/>
  <c r="J63" i="4" s="1"/>
  <c r="J61" i="4"/>
  <c r="K62" i="4"/>
  <c r="K61" i="4"/>
  <c r="L61" i="4"/>
  <c r="L62" i="4"/>
  <c r="M61" i="4"/>
  <c r="M62" i="4"/>
  <c r="N61" i="4"/>
  <c r="N63" i="4" s="1"/>
  <c r="N62" i="4"/>
  <c r="O61" i="4"/>
  <c r="O62" i="4"/>
  <c r="P61" i="4"/>
  <c r="P62" i="4"/>
  <c r="F53" i="4"/>
  <c r="F54" i="4"/>
  <c r="F55" i="4" s="1"/>
  <c r="Q61" i="4"/>
  <c r="Q62" i="4"/>
  <c r="Q63" i="4"/>
  <c r="G53" i="4"/>
  <c r="G54" i="4"/>
  <c r="Q53" i="4"/>
  <c r="Q55" i="4" s="1"/>
  <c r="N55" i="4"/>
  <c r="K54" i="4"/>
  <c r="K55" i="4" s="1"/>
  <c r="O55" i="4"/>
  <c r="G63" i="4"/>
  <c r="L54" i="4"/>
  <c r="L55" i="4" s="1"/>
  <c r="P55" i="4"/>
  <c r="M54" i="4"/>
  <c r="M55" i="4" s="1"/>
  <c r="I63" i="4"/>
  <c r="N54" i="4"/>
  <c r="F62" i="4"/>
  <c r="F63" i="4" s="1"/>
  <c r="M42" i="4"/>
  <c r="M41" i="4"/>
  <c r="M43" i="4" s="1"/>
  <c r="G34" i="4"/>
  <c r="N41" i="4"/>
  <c r="N43" i="4" s="1"/>
  <c r="N45" i="4" s="1"/>
  <c r="N42" i="4"/>
  <c r="Q42" i="4"/>
  <c r="Q41" i="4"/>
  <c r="Q43" i="4" s="1"/>
  <c r="K42" i="4"/>
  <c r="K41" i="4"/>
  <c r="L42" i="4"/>
  <c r="L41" i="4"/>
  <c r="L43" i="4" s="1"/>
  <c r="H33" i="4"/>
  <c r="H34" i="4"/>
  <c r="O42" i="4"/>
  <c r="O41" i="4"/>
  <c r="O43" i="4" s="1"/>
  <c r="I34" i="4"/>
  <c r="I33" i="4"/>
  <c r="P42" i="4"/>
  <c r="P41" i="4"/>
  <c r="J34" i="4"/>
  <c r="J33" i="4"/>
  <c r="K34" i="4"/>
  <c r="G43" i="4"/>
  <c r="L34" i="4"/>
  <c r="H43" i="4"/>
  <c r="M34" i="4"/>
  <c r="N34" i="4"/>
  <c r="N35" i="4" s="1"/>
  <c r="F42" i="4"/>
  <c r="F43" i="4" s="1"/>
  <c r="J43" i="4"/>
  <c r="K33" i="4"/>
  <c r="K35" i="4" s="1"/>
  <c r="O34" i="4"/>
  <c r="O35" i="4" s="1"/>
  <c r="L33" i="4"/>
  <c r="L35" i="4" s="1"/>
  <c r="M33" i="4"/>
  <c r="M35" i="4" s="1"/>
  <c r="R89" i="3"/>
  <c r="Q43" i="6" l="1"/>
  <c r="N41" i="6"/>
  <c r="N43" i="6" s="1"/>
  <c r="J43" i="6"/>
  <c r="R43" i="6" s="1"/>
  <c r="I24" i="6"/>
  <c r="N24" i="6"/>
  <c r="G24" i="6"/>
  <c r="H24" i="6"/>
  <c r="O24" i="6"/>
  <c r="Q24" i="6"/>
  <c r="L24" i="6"/>
  <c r="P24" i="6"/>
  <c r="K24" i="6"/>
  <c r="J24" i="6"/>
  <c r="M24" i="6"/>
  <c r="F123" i="5"/>
  <c r="F125" i="5" s="1"/>
  <c r="F163" i="5"/>
  <c r="G153" i="5"/>
  <c r="G155" i="5" s="1"/>
  <c r="G165" i="5" s="1"/>
  <c r="G175" i="5"/>
  <c r="F143" i="5"/>
  <c r="G143" i="5"/>
  <c r="G33" i="5"/>
  <c r="G35" i="5"/>
  <c r="G75" i="5"/>
  <c r="J83" i="5"/>
  <c r="K165" i="5"/>
  <c r="K83" i="5"/>
  <c r="L55" i="5"/>
  <c r="L33" i="5"/>
  <c r="L35" i="5" s="1"/>
  <c r="L135" i="5"/>
  <c r="L95" i="5"/>
  <c r="L105" i="5" s="1"/>
  <c r="M41" i="5"/>
  <c r="M125" i="5"/>
  <c r="M75" i="5"/>
  <c r="N21" i="5"/>
  <c r="N115" i="5"/>
  <c r="N163" i="5"/>
  <c r="N175" i="5"/>
  <c r="N185" i="5" s="1"/>
  <c r="N143" i="5"/>
  <c r="N103" i="5"/>
  <c r="O163" i="5"/>
  <c r="O175" i="5"/>
  <c r="O95" i="5"/>
  <c r="O83" i="5"/>
  <c r="K185" i="5"/>
  <c r="M175" i="5"/>
  <c r="M185" i="5" s="1"/>
  <c r="J155" i="5"/>
  <c r="J165" i="5" s="1"/>
  <c r="M155" i="5"/>
  <c r="M165" i="5" s="1"/>
  <c r="Q155" i="5"/>
  <c r="H165" i="5"/>
  <c r="P155" i="5"/>
  <c r="N155" i="5"/>
  <c r="N165" i="5" s="1"/>
  <c r="Q115" i="5"/>
  <c r="O115" i="5"/>
  <c r="O125" i="5" s="1"/>
  <c r="J125" i="5"/>
  <c r="O105" i="5"/>
  <c r="J105" i="5"/>
  <c r="N105" i="5"/>
  <c r="J85" i="5"/>
  <c r="O75" i="5"/>
  <c r="H73" i="5"/>
  <c r="H75" i="5" s="1"/>
  <c r="O53" i="5"/>
  <c r="O55" i="5" s="1"/>
  <c r="M53" i="5"/>
  <c r="M55" i="5" s="1"/>
  <c r="P14" i="5"/>
  <c r="N13" i="5"/>
  <c r="R15" i="5"/>
  <c r="P41" i="5"/>
  <c r="P183" i="5"/>
  <c r="P103" i="5"/>
  <c r="H185" i="5"/>
  <c r="L185" i="5"/>
  <c r="P165" i="5"/>
  <c r="Q165" i="5"/>
  <c r="K145" i="5"/>
  <c r="P135" i="5"/>
  <c r="P145" i="5" s="1"/>
  <c r="Q135" i="5"/>
  <c r="M145" i="5"/>
  <c r="H145" i="5"/>
  <c r="L145" i="5"/>
  <c r="L115" i="5"/>
  <c r="L125" i="5" s="1"/>
  <c r="P115" i="5"/>
  <c r="P125" i="5" s="1"/>
  <c r="K125" i="5"/>
  <c r="H125" i="5"/>
  <c r="I105" i="5"/>
  <c r="H105" i="5"/>
  <c r="F105" i="5"/>
  <c r="P74" i="5"/>
  <c r="P75" i="5" s="1"/>
  <c r="M85" i="5"/>
  <c r="P53" i="5"/>
  <c r="P55" i="5" s="1"/>
  <c r="J34" i="5"/>
  <c r="J35" i="5" s="1"/>
  <c r="G13" i="5"/>
  <c r="G15" i="5" s="1"/>
  <c r="G183" i="5"/>
  <c r="G185" i="5" s="1"/>
  <c r="I183" i="5"/>
  <c r="I185" i="5" s="1"/>
  <c r="O183" i="5"/>
  <c r="O185" i="5" s="1"/>
  <c r="O143" i="5"/>
  <c r="O145" i="5" s="1"/>
  <c r="N145" i="5"/>
  <c r="Q123" i="5"/>
  <c r="N123" i="5"/>
  <c r="N125" i="5" s="1"/>
  <c r="Q103" i="5"/>
  <c r="P105" i="5"/>
  <c r="I83" i="5"/>
  <c r="I85" i="5" s="1"/>
  <c r="G83" i="5"/>
  <c r="H61" i="5"/>
  <c r="H63" i="5" s="1"/>
  <c r="L41" i="5"/>
  <c r="L43" i="5" s="1"/>
  <c r="L45" i="5" s="1"/>
  <c r="G41" i="5"/>
  <c r="G43" i="5" s="1"/>
  <c r="G45" i="5" s="1"/>
  <c r="R23" i="5"/>
  <c r="R25" i="5" s="1"/>
  <c r="P83" i="5"/>
  <c r="R43" i="5"/>
  <c r="R45" i="5" s="1"/>
  <c r="O13" i="5"/>
  <c r="Q21" i="5"/>
  <c r="Q23" i="5" s="1"/>
  <c r="J15" i="5"/>
  <c r="M22" i="5"/>
  <c r="M21" i="5"/>
  <c r="M23" i="5" s="1"/>
  <c r="M25" i="5" s="1"/>
  <c r="I15" i="5"/>
  <c r="O21" i="5"/>
  <c r="O23" i="5" s="1"/>
  <c r="H13" i="5"/>
  <c r="H15" i="5" s="1"/>
  <c r="Q175" i="5"/>
  <c r="Q185" i="5" s="1"/>
  <c r="P185" i="5"/>
  <c r="F185" i="5"/>
  <c r="J185" i="5"/>
  <c r="F165" i="5"/>
  <c r="O165" i="5"/>
  <c r="R165" i="5"/>
  <c r="Q145" i="5"/>
  <c r="R145" i="5"/>
  <c r="J145" i="5"/>
  <c r="G145" i="5"/>
  <c r="I145" i="5"/>
  <c r="F145" i="5"/>
  <c r="Q125" i="5"/>
  <c r="G125" i="5"/>
  <c r="I125" i="5"/>
  <c r="Q95" i="5"/>
  <c r="Q105" i="5" s="1"/>
  <c r="G105" i="5"/>
  <c r="K105" i="5"/>
  <c r="M105" i="5"/>
  <c r="Q75" i="5"/>
  <c r="Q83" i="5"/>
  <c r="N85" i="5"/>
  <c r="F85" i="5"/>
  <c r="L85" i="5"/>
  <c r="K85" i="5"/>
  <c r="H85" i="5"/>
  <c r="O85" i="5"/>
  <c r="Q61" i="5"/>
  <c r="L61" i="5"/>
  <c r="L63" i="5" s="1"/>
  <c r="L65" i="5" s="1"/>
  <c r="N61" i="5"/>
  <c r="N63" i="5" s="1"/>
  <c r="G53" i="5"/>
  <c r="G55" i="5" s="1"/>
  <c r="R63" i="5"/>
  <c r="M62" i="5"/>
  <c r="M63" i="5" s="1"/>
  <c r="H53" i="5"/>
  <c r="H55" i="5" s="1"/>
  <c r="N55" i="5"/>
  <c r="I54" i="5"/>
  <c r="I55" i="5" s="1"/>
  <c r="I65" i="5" s="1"/>
  <c r="R65" i="5"/>
  <c r="J54" i="5"/>
  <c r="J55" i="5" s="1"/>
  <c r="J65" i="5" s="1"/>
  <c r="K54" i="5"/>
  <c r="K55" i="5" s="1"/>
  <c r="N43" i="5"/>
  <c r="N45" i="5" s="1"/>
  <c r="I34" i="5"/>
  <c r="I35" i="5" s="1"/>
  <c r="Q34" i="5"/>
  <c r="Q35" i="5" s="1"/>
  <c r="Q42" i="5"/>
  <c r="Q13" i="5"/>
  <c r="Q15" i="5" s="1"/>
  <c r="J42" i="5"/>
  <c r="J43" i="5" s="1"/>
  <c r="N23" i="5"/>
  <c r="P22" i="5"/>
  <c r="P23" i="5" s="1"/>
  <c r="K42" i="5"/>
  <c r="K41" i="5"/>
  <c r="K62" i="5"/>
  <c r="K63" i="5" s="1"/>
  <c r="G61" i="5"/>
  <c r="G63" i="5" s="1"/>
  <c r="O42" i="5"/>
  <c r="O43" i="5" s="1"/>
  <c r="O45" i="5" s="1"/>
  <c r="P43" i="5"/>
  <c r="P45" i="5" s="1"/>
  <c r="H42" i="5"/>
  <c r="H43" i="5" s="1"/>
  <c r="Q63" i="5"/>
  <c r="Q65" i="5" s="1"/>
  <c r="P62" i="5"/>
  <c r="P63" i="5" s="1"/>
  <c r="I22" i="5"/>
  <c r="I23" i="5" s="1"/>
  <c r="G22" i="5"/>
  <c r="G23" i="5" s="1"/>
  <c r="K21" i="5"/>
  <c r="K23" i="5" s="1"/>
  <c r="K25" i="5" s="1"/>
  <c r="M43" i="5"/>
  <c r="M45" i="5" s="1"/>
  <c r="I42" i="5"/>
  <c r="I43" i="5" s="1"/>
  <c r="L22" i="5"/>
  <c r="L23" i="5" s="1"/>
  <c r="J21" i="5"/>
  <c r="J23" i="5" s="1"/>
  <c r="H22" i="5"/>
  <c r="H23" i="5" s="1"/>
  <c r="O62" i="5"/>
  <c r="O63" i="5" s="1"/>
  <c r="Q43" i="5"/>
  <c r="K35" i="5"/>
  <c r="L13" i="5"/>
  <c r="L15" i="5" s="1"/>
  <c r="H34" i="5"/>
  <c r="H35" i="5" s="1"/>
  <c r="N15" i="5"/>
  <c r="O15" i="5"/>
  <c r="P15" i="5"/>
  <c r="F35" i="4"/>
  <c r="H55" i="4"/>
  <c r="H35" i="4"/>
  <c r="I55" i="4"/>
  <c r="K43" i="4"/>
  <c r="K63" i="4"/>
  <c r="K65" i="4" s="1"/>
  <c r="L63" i="4"/>
  <c r="M63" i="4"/>
  <c r="O63" i="4"/>
  <c r="P63" i="4"/>
  <c r="P65" i="4"/>
  <c r="M65" i="4"/>
  <c r="L65" i="4"/>
  <c r="G55" i="4"/>
  <c r="G65" i="4" s="1"/>
  <c r="O65" i="4"/>
  <c r="N65" i="4"/>
  <c r="J65" i="4"/>
  <c r="H65" i="4"/>
  <c r="J35" i="4"/>
  <c r="J45" i="4" s="1"/>
  <c r="I35" i="4"/>
  <c r="I45" i="4" s="1"/>
  <c r="G35" i="4"/>
  <c r="P43" i="4"/>
  <c r="F45" i="4"/>
  <c r="O45" i="4"/>
  <c r="K45" i="4"/>
  <c r="Q45" i="4"/>
  <c r="H45" i="4"/>
  <c r="G45" i="4"/>
  <c r="P45" i="4"/>
  <c r="I65" i="4"/>
  <c r="Q65" i="4"/>
  <c r="F65" i="4"/>
  <c r="M45" i="4"/>
  <c r="L45" i="4"/>
  <c r="F187" i="5" l="1"/>
  <c r="G85" i="5"/>
  <c r="S185" i="5"/>
  <c r="H65" i="5"/>
  <c r="S145" i="5"/>
  <c r="J45" i="5"/>
  <c r="J187" i="5" s="1"/>
  <c r="S165" i="5"/>
  <c r="S125" i="5"/>
  <c r="S105" i="5"/>
  <c r="P85" i="5"/>
  <c r="G65" i="5"/>
  <c r="O65" i="5"/>
  <c r="P65" i="5"/>
  <c r="M65" i="5"/>
  <c r="L25" i="5"/>
  <c r="Q85" i="5"/>
  <c r="N65" i="5"/>
  <c r="I25" i="5"/>
  <c r="K43" i="5"/>
  <c r="K45" i="5" s="1"/>
  <c r="Q25" i="5"/>
  <c r="J25" i="5"/>
  <c r="G25" i="5"/>
  <c r="O25" i="5"/>
  <c r="N25" i="5"/>
  <c r="H25" i="5"/>
  <c r="K65" i="5"/>
  <c r="H45" i="5"/>
  <c r="I45" i="5"/>
  <c r="Q45" i="5"/>
  <c r="P25" i="5"/>
  <c r="R45" i="4"/>
  <c r="R65" i="4"/>
  <c r="G187" i="5" l="1"/>
  <c r="S85" i="5"/>
  <c r="H187" i="5"/>
  <c r="S25" i="5"/>
  <c r="I187" i="5"/>
  <c r="S65" i="5"/>
  <c r="S45" i="5"/>
  <c r="K187" i="5"/>
  <c r="L187" i="5"/>
  <c r="G95" i="3"/>
  <c r="R95" i="3"/>
  <c r="Q95" i="3"/>
  <c r="P95" i="3"/>
  <c r="O95" i="3"/>
  <c r="N95" i="3"/>
  <c r="M95" i="3"/>
  <c r="L95" i="3"/>
  <c r="K95" i="3"/>
  <c r="J95" i="3"/>
  <c r="I95" i="3"/>
  <c r="H95" i="3"/>
  <c r="H74" i="3"/>
  <c r="I74" i="3"/>
  <c r="J74" i="3"/>
  <c r="K74" i="3"/>
  <c r="L74" i="3"/>
  <c r="M74" i="3"/>
  <c r="N74" i="3"/>
  <c r="O74" i="3"/>
  <c r="P74" i="3"/>
  <c r="Q74" i="3"/>
  <c r="R74" i="3"/>
  <c r="H75" i="3"/>
  <c r="I75" i="3"/>
  <c r="J75" i="3"/>
  <c r="K75" i="3"/>
  <c r="L75" i="3"/>
  <c r="M75" i="3"/>
  <c r="N75" i="3"/>
  <c r="O75" i="3"/>
  <c r="P75" i="3"/>
  <c r="Q75" i="3"/>
  <c r="R75" i="3"/>
  <c r="G75" i="3"/>
  <c r="G74" i="3"/>
  <c r="L66" i="3"/>
  <c r="M66" i="3"/>
  <c r="N66" i="3"/>
  <c r="O66" i="3"/>
  <c r="P66" i="3"/>
  <c r="Q66" i="3"/>
  <c r="R66" i="3"/>
  <c r="L67" i="3"/>
  <c r="M67" i="3"/>
  <c r="N67" i="3"/>
  <c r="O67" i="3"/>
  <c r="P67" i="3"/>
  <c r="Q67" i="3"/>
  <c r="R67" i="3"/>
  <c r="K67" i="3"/>
  <c r="K66" i="3"/>
  <c r="I66" i="3"/>
  <c r="J66" i="3"/>
  <c r="I67" i="3"/>
  <c r="J67" i="3"/>
  <c r="H67" i="3"/>
  <c r="H66" i="3"/>
  <c r="H55" i="3"/>
  <c r="I55" i="3"/>
  <c r="J55" i="3"/>
  <c r="K55" i="3"/>
  <c r="L55" i="3"/>
  <c r="M55" i="3"/>
  <c r="N55" i="3"/>
  <c r="O55" i="3"/>
  <c r="P55" i="3"/>
  <c r="Q55" i="3"/>
  <c r="R55" i="3"/>
  <c r="H56" i="3"/>
  <c r="I56" i="3"/>
  <c r="J56" i="3"/>
  <c r="K56" i="3"/>
  <c r="L56" i="3"/>
  <c r="M56" i="3"/>
  <c r="N56" i="3"/>
  <c r="N57" i="3" s="1"/>
  <c r="O56" i="3"/>
  <c r="P56" i="3"/>
  <c r="Q56" i="3"/>
  <c r="R56" i="3"/>
  <c r="G56" i="3"/>
  <c r="G55" i="3"/>
  <c r="L47" i="3"/>
  <c r="M47" i="3"/>
  <c r="N47" i="3"/>
  <c r="O47" i="3"/>
  <c r="O49" i="3" s="1"/>
  <c r="O50" i="3" s="1"/>
  <c r="P47" i="3"/>
  <c r="Q47" i="3"/>
  <c r="R47" i="3"/>
  <c r="L48" i="3"/>
  <c r="M48" i="3"/>
  <c r="N48" i="3"/>
  <c r="O48" i="3"/>
  <c r="P48" i="3"/>
  <c r="Q48" i="3"/>
  <c r="R48" i="3"/>
  <c r="K48" i="3"/>
  <c r="K47" i="3"/>
  <c r="J47" i="3"/>
  <c r="J48" i="3"/>
  <c r="I48" i="3"/>
  <c r="I47" i="3"/>
  <c r="I49" i="3" s="1"/>
  <c r="H36" i="3"/>
  <c r="I36" i="3"/>
  <c r="J36" i="3"/>
  <c r="K36" i="3"/>
  <c r="L36" i="3"/>
  <c r="M36" i="3"/>
  <c r="N36" i="3"/>
  <c r="O36" i="3"/>
  <c r="P36" i="3"/>
  <c r="Q36" i="3"/>
  <c r="R36" i="3"/>
  <c r="H37" i="3"/>
  <c r="I37" i="3"/>
  <c r="J37" i="3"/>
  <c r="K37" i="3"/>
  <c r="L37" i="3"/>
  <c r="M37" i="3"/>
  <c r="N37" i="3"/>
  <c r="O37" i="3"/>
  <c r="P37" i="3"/>
  <c r="Q37" i="3"/>
  <c r="R37" i="3"/>
  <c r="G37" i="3"/>
  <c r="G36" i="3"/>
  <c r="N28" i="3"/>
  <c r="O28" i="3"/>
  <c r="P28" i="3"/>
  <c r="Q28" i="3"/>
  <c r="R28" i="3"/>
  <c r="N29" i="3"/>
  <c r="O29" i="3"/>
  <c r="P29" i="3"/>
  <c r="Q29" i="3"/>
  <c r="R29" i="3"/>
  <c r="L28" i="3"/>
  <c r="M28" i="3"/>
  <c r="L29" i="3"/>
  <c r="M29" i="3"/>
  <c r="K29" i="3"/>
  <c r="K28" i="3"/>
  <c r="J28" i="3"/>
  <c r="J29" i="3"/>
  <c r="I29" i="3"/>
  <c r="I28" i="3"/>
  <c r="I30" i="3" s="1"/>
  <c r="H28" i="3"/>
  <c r="G28" i="3"/>
  <c r="H17" i="3"/>
  <c r="I17" i="3"/>
  <c r="J17" i="3"/>
  <c r="K17" i="3"/>
  <c r="L17" i="3"/>
  <c r="M17" i="3"/>
  <c r="N17" i="3"/>
  <c r="O17" i="3"/>
  <c r="P17" i="3"/>
  <c r="Q17" i="3"/>
  <c r="R17" i="3"/>
  <c r="H18" i="3"/>
  <c r="I18" i="3"/>
  <c r="J18" i="3"/>
  <c r="K18" i="3"/>
  <c r="L18" i="3"/>
  <c r="M18" i="3"/>
  <c r="N18" i="3"/>
  <c r="O18" i="3"/>
  <c r="P18" i="3"/>
  <c r="Q18" i="3"/>
  <c r="R18" i="3"/>
  <c r="G18" i="3"/>
  <c r="G17" i="3"/>
  <c r="L9" i="3"/>
  <c r="M9" i="3"/>
  <c r="N9" i="3"/>
  <c r="O9" i="3"/>
  <c r="P9" i="3"/>
  <c r="Q9" i="3"/>
  <c r="R9" i="3"/>
  <c r="L10" i="3"/>
  <c r="M10" i="3"/>
  <c r="N10" i="3"/>
  <c r="O10" i="3"/>
  <c r="P10" i="3"/>
  <c r="Q10" i="3"/>
  <c r="R10" i="3"/>
  <c r="K10" i="3"/>
  <c r="K9" i="3"/>
  <c r="J9" i="3"/>
  <c r="J10" i="3"/>
  <c r="I10" i="3"/>
  <c r="I9" i="3"/>
  <c r="I11" i="3"/>
  <c r="R88" i="3"/>
  <c r="P20" i="4"/>
  <c r="O20" i="4"/>
  <c r="M20" i="4"/>
  <c r="L20" i="4"/>
  <c r="K20" i="4"/>
  <c r="J20" i="4"/>
  <c r="I20" i="4"/>
  <c r="G20" i="4"/>
  <c r="F18" i="4"/>
  <c r="F20" i="4" s="1"/>
  <c r="F21" i="4" s="1"/>
  <c r="N13" i="4"/>
  <c r="M13" i="4"/>
  <c r="K13" i="4"/>
  <c r="N76" i="3"/>
  <c r="I76" i="3"/>
  <c r="I78" i="3" s="1"/>
  <c r="G67" i="3"/>
  <c r="G66" i="3"/>
  <c r="H48" i="3"/>
  <c r="G48" i="3"/>
  <c r="H47" i="3"/>
  <c r="G47" i="3"/>
  <c r="H29" i="3"/>
  <c r="G29" i="3"/>
  <c r="H10" i="3"/>
  <c r="G10" i="3"/>
  <c r="H9" i="3"/>
  <c r="G9" i="3"/>
  <c r="S187" i="5" l="1"/>
  <c r="H20" i="4"/>
  <c r="N20" i="4"/>
  <c r="N22" i="4" s="1"/>
  <c r="Q20" i="4"/>
  <c r="Q21" i="4" s="1"/>
  <c r="P14" i="4"/>
  <c r="Q14" i="4"/>
  <c r="Q13" i="4"/>
  <c r="Q15" i="4" s="1"/>
  <c r="G22" i="4"/>
  <c r="G21" i="4"/>
  <c r="H22" i="4"/>
  <c r="H21" i="4"/>
  <c r="I22" i="4"/>
  <c r="I21" i="4"/>
  <c r="O14" i="4"/>
  <c r="O13" i="4"/>
  <c r="J13" i="4"/>
  <c r="K38" i="3"/>
  <c r="I51" i="3"/>
  <c r="I50" i="3"/>
  <c r="H96" i="3"/>
  <c r="N96" i="3"/>
  <c r="I52" i="3"/>
  <c r="I32" i="3"/>
  <c r="I31" i="3"/>
  <c r="I33" i="3"/>
  <c r="I12" i="3"/>
  <c r="I13" i="3"/>
  <c r="P30" i="3"/>
  <c r="P32" i="3" s="1"/>
  <c r="J38" i="3"/>
  <c r="J39" i="3" s="1"/>
  <c r="P57" i="3"/>
  <c r="P58" i="3" s="1"/>
  <c r="H38" i="3"/>
  <c r="H39" i="3" s="1"/>
  <c r="R49" i="3"/>
  <c r="R50" i="3" s="1"/>
  <c r="L97" i="3"/>
  <c r="O57" i="3"/>
  <c r="O58" i="3" s="1"/>
  <c r="O76" i="3"/>
  <c r="O77" i="3" s="1"/>
  <c r="G57" i="3"/>
  <c r="G58" i="3" s="1"/>
  <c r="R30" i="3"/>
  <c r="R31" i="3" s="1"/>
  <c r="Q57" i="3"/>
  <c r="Q59" i="3" s="1"/>
  <c r="J49" i="3"/>
  <c r="J50" i="3" s="1"/>
  <c r="M96" i="3"/>
  <c r="Q38" i="3"/>
  <c r="Q39" i="3" s="1"/>
  <c r="K49" i="3"/>
  <c r="K50" i="3" s="1"/>
  <c r="L49" i="3"/>
  <c r="L51" i="3" s="1"/>
  <c r="Q76" i="3"/>
  <c r="Q77" i="3" s="1"/>
  <c r="O11" i="3"/>
  <c r="O12" i="3" s="1"/>
  <c r="I38" i="3"/>
  <c r="I40" i="3" s="1"/>
  <c r="H11" i="3"/>
  <c r="H12" i="3" s="1"/>
  <c r="M49" i="3"/>
  <c r="M51" i="3" s="1"/>
  <c r="J11" i="3"/>
  <c r="J13" i="3" s="1"/>
  <c r="K30" i="3"/>
  <c r="K32" i="3" s="1"/>
  <c r="Q30" i="3"/>
  <c r="Q32" i="3" s="1"/>
  <c r="N49" i="3"/>
  <c r="N51" i="3" s="1"/>
  <c r="K11" i="3"/>
  <c r="K13" i="3" s="1"/>
  <c r="L30" i="3"/>
  <c r="L31" i="3" s="1"/>
  <c r="M30" i="3"/>
  <c r="M32" i="3" s="1"/>
  <c r="N68" i="3"/>
  <c r="N69" i="3" s="1"/>
  <c r="R68" i="3"/>
  <c r="R70" i="3" s="1"/>
  <c r="P96" i="3"/>
  <c r="N30" i="3"/>
  <c r="N31" i="3" s="1"/>
  <c r="Q49" i="3"/>
  <c r="Q51" i="3" s="1"/>
  <c r="K19" i="3"/>
  <c r="K20" i="3" s="1"/>
  <c r="Q68" i="3"/>
  <c r="Q70" i="3" s="1"/>
  <c r="J76" i="3"/>
  <c r="J78" i="3" s="1"/>
  <c r="L38" i="3"/>
  <c r="L40" i="3" s="1"/>
  <c r="G49" i="3"/>
  <c r="G50" i="3" s="1"/>
  <c r="K76" i="3"/>
  <c r="O38" i="3"/>
  <c r="O40" i="3" s="1"/>
  <c r="H49" i="3"/>
  <c r="H50" i="3" s="1"/>
  <c r="L76" i="3"/>
  <c r="L78" i="3" s="1"/>
  <c r="M38" i="3"/>
  <c r="M40" i="3" s="1"/>
  <c r="G30" i="3"/>
  <c r="G32" i="3" s="1"/>
  <c r="P38" i="3"/>
  <c r="P40" i="3" s="1"/>
  <c r="O30" i="3"/>
  <c r="O32" i="3" s="1"/>
  <c r="R38" i="3"/>
  <c r="R40" i="3" s="1"/>
  <c r="G11" i="3"/>
  <c r="G12" i="3" s="1"/>
  <c r="H30" i="3"/>
  <c r="H31" i="3" s="1"/>
  <c r="J30" i="3"/>
  <c r="J31" i="3" s="1"/>
  <c r="P76" i="3"/>
  <c r="P78" i="3" s="1"/>
  <c r="I97" i="3"/>
  <c r="K97" i="3"/>
  <c r="G38" i="3"/>
  <c r="G40" i="3" s="1"/>
  <c r="P49" i="3"/>
  <c r="P51" i="3" s="1"/>
  <c r="I57" i="3"/>
  <c r="I59" i="3" s="1"/>
  <c r="J57" i="3"/>
  <c r="J58" i="3" s="1"/>
  <c r="K57" i="3"/>
  <c r="K58" i="3" s="1"/>
  <c r="L57" i="3"/>
  <c r="L58" i="3" s="1"/>
  <c r="H57" i="3"/>
  <c r="H59" i="3" s="1"/>
  <c r="M57" i="3"/>
  <c r="M58" i="3" s="1"/>
  <c r="R57" i="3"/>
  <c r="R58" i="3" s="1"/>
  <c r="N38" i="3"/>
  <c r="N39" i="3" s="1"/>
  <c r="Q97" i="3"/>
  <c r="G97" i="3"/>
  <c r="O96" i="3"/>
  <c r="R97" i="3"/>
  <c r="L96" i="3"/>
  <c r="J96" i="3"/>
  <c r="J97" i="3"/>
  <c r="H97" i="3"/>
  <c r="H98" i="3" s="1"/>
  <c r="N97" i="3"/>
  <c r="R76" i="3"/>
  <c r="R77" i="3" s="1"/>
  <c r="G76" i="3"/>
  <c r="G77" i="3" s="1"/>
  <c r="H76" i="3"/>
  <c r="H78" i="3" s="1"/>
  <c r="M76" i="3"/>
  <c r="M78" i="3" s="1"/>
  <c r="I77" i="3"/>
  <c r="I79" i="3" s="1"/>
  <c r="G19" i="3"/>
  <c r="G20" i="3" s="1"/>
  <c r="I19" i="3"/>
  <c r="I21" i="3" s="1"/>
  <c r="H19" i="3"/>
  <c r="H21" i="3" s="1"/>
  <c r="K21" i="4"/>
  <c r="K22" i="4"/>
  <c r="G14" i="4"/>
  <c r="G13" i="4"/>
  <c r="H14" i="4"/>
  <c r="H13" i="4"/>
  <c r="I13" i="4"/>
  <c r="I14" i="4"/>
  <c r="J22" i="4"/>
  <c r="J21" i="4"/>
  <c r="J23" i="4" s="1"/>
  <c r="L22" i="4"/>
  <c r="L21" i="4"/>
  <c r="M22" i="4"/>
  <c r="M21" i="4"/>
  <c r="O22" i="4"/>
  <c r="O21" i="4"/>
  <c r="P22" i="4"/>
  <c r="P21" i="4"/>
  <c r="K14" i="4"/>
  <c r="K15" i="4" s="1"/>
  <c r="L14" i="4"/>
  <c r="H23" i="4"/>
  <c r="M14" i="4"/>
  <c r="M15" i="4" s="1"/>
  <c r="N14" i="4"/>
  <c r="F22" i="4"/>
  <c r="F23" i="4" s="1"/>
  <c r="L13" i="4"/>
  <c r="H68" i="3"/>
  <c r="H69" i="3" s="1"/>
  <c r="I68" i="3"/>
  <c r="I69" i="3" s="1"/>
  <c r="G68" i="3"/>
  <c r="G70" i="3" s="1"/>
  <c r="J68" i="3"/>
  <c r="J70" i="3" s="1"/>
  <c r="K68" i="3"/>
  <c r="K69" i="3" s="1"/>
  <c r="L68" i="3"/>
  <c r="L69" i="3" s="1"/>
  <c r="M68" i="3"/>
  <c r="M69" i="3" s="1"/>
  <c r="O68" i="3"/>
  <c r="O69" i="3" s="1"/>
  <c r="P68" i="3"/>
  <c r="P70" i="3" s="1"/>
  <c r="N78" i="3"/>
  <c r="N77" i="3"/>
  <c r="N58" i="3"/>
  <c r="N59" i="3"/>
  <c r="O51" i="3"/>
  <c r="O52" i="3" s="1"/>
  <c r="K40" i="3"/>
  <c r="K39" i="3"/>
  <c r="J19" i="3"/>
  <c r="J21" i="3" s="1"/>
  <c r="R11" i="3"/>
  <c r="R12" i="3" s="1"/>
  <c r="L11" i="3"/>
  <c r="L12" i="3" s="1"/>
  <c r="P11" i="3"/>
  <c r="P12" i="3" s="1"/>
  <c r="Q11" i="3"/>
  <c r="Q12" i="3" s="1"/>
  <c r="M11" i="3"/>
  <c r="M12" i="3" s="1"/>
  <c r="N11" i="3"/>
  <c r="N12" i="3" s="1"/>
  <c r="Q19" i="3"/>
  <c r="Q21" i="3" s="1"/>
  <c r="L19" i="3"/>
  <c r="L21" i="3" s="1"/>
  <c r="M19" i="3"/>
  <c r="M20" i="3" s="1"/>
  <c r="N19" i="3"/>
  <c r="N20" i="3" s="1"/>
  <c r="O19" i="3"/>
  <c r="O20" i="3" s="1"/>
  <c r="P19" i="3"/>
  <c r="P20" i="3" s="1"/>
  <c r="R19" i="3"/>
  <c r="R20" i="3" s="1"/>
  <c r="F17" i="1"/>
  <c r="Q17" i="1"/>
  <c r="P17" i="1"/>
  <c r="P19" i="1" s="1"/>
  <c r="O17" i="1"/>
  <c r="N17" i="1"/>
  <c r="N19" i="1" s="1"/>
  <c r="M17" i="1"/>
  <c r="L17" i="1"/>
  <c r="K17" i="1"/>
  <c r="J17" i="1"/>
  <c r="J19" i="1" s="1"/>
  <c r="J21" i="1" s="1"/>
  <c r="I17" i="1"/>
  <c r="H17" i="1"/>
  <c r="H19" i="1" s="1"/>
  <c r="H21" i="1" s="1"/>
  <c r="G17" i="1"/>
  <c r="Q9" i="1"/>
  <c r="I19" i="1"/>
  <c r="I21" i="1" s="1"/>
  <c r="H18" i="1"/>
  <c r="I18" i="1"/>
  <c r="J18" i="1"/>
  <c r="K18" i="1"/>
  <c r="L18" i="1"/>
  <c r="M18" i="1"/>
  <c r="N18" i="1"/>
  <c r="O18" i="1"/>
  <c r="P18" i="1"/>
  <c r="Q18" i="1"/>
  <c r="Q19" i="1" s="1"/>
  <c r="F18" i="1"/>
  <c r="F19" i="1" s="1"/>
  <c r="F21" i="1" s="1"/>
  <c r="G18" i="1"/>
  <c r="F9" i="1"/>
  <c r="P9" i="1"/>
  <c r="O9" i="1"/>
  <c r="N9" i="1"/>
  <c r="M9" i="1"/>
  <c r="L9" i="1"/>
  <c r="K9" i="1"/>
  <c r="K11" i="1" s="1"/>
  <c r="K13" i="1" s="1"/>
  <c r="J9" i="1"/>
  <c r="J11" i="1" s="1"/>
  <c r="J12" i="1" s="1"/>
  <c r="I9" i="1"/>
  <c r="H9" i="1"/>
  <c r="G9" i="1"/>
  <c r="F10" i="1"/>
  <c r="Q10" i="1"/>
  <c r="P10" i="1"/>
  <c r="O10" i="1"/>
  <c r="N10" i="1"/>
  <c r="M10" i="1"/>
  <c r="L10" i="1"/>
  <c r="K10" i="1"/>
  <c r="J10" i="1"/>
  <c r="I10" i="1"/>
  <c r="H10" i="1"/>
  <c r="G10" i="1"/>
  <c r="H15" i="4" l="1"/>
  <c r="O23" i="4"/>
  <c r="N21" i="4"/>
  <c r="N23" i="4" s="1"/>
  <c r="Q22" i="4"/>
  <c r="G15" i="4"/>
  <c r="I23" i="4"/>
  <c r="Q23" i="4"/>
  <c r="P23" i="4"/>
  <c r="P13" i="4"/>
  <c r="P15" i="4" s="1"/>
  <c r="P25" i="4" s="1"/>
  <c r="K23" i="4"/>
  <c r="K25" i="4" s="1"/>
  <c r="Q25" i="4"/>
  <c r="O15" i="4"/>
  <c r="O25" i="4" s="1"/>
  <c r="G23" i="4"/>
  <c r="G25" i="4" s="1"/>
  <c r="J14" i="4"/>
  <c r="J15" i="4" s="1"/>
  <c r="J25" i="4" s="1"/>
  <c r="L15" i="4"/>
  <c r="M23" i="4"/>
  <c r="M25" i="4" s="1"/>
  <c r="I15" i="4"/>
  <c r="L23" i="4"/>
  <c r="P31" i="3"/>
  <c r="N98" i="3"/>
  <c r="J40" i="3"/>
  <c r="O78" i="3"/>
  <c r="O79" i="3" s="1"/>
  <c r="Q31" i="3"/>
  <c r="Q33" i="3" s="1"/>
  <c r="J12" i="3"/>
  <c r="I14" i="3"/>
  <c r="K21" i="3"/>
  <c r="K22" i="3" s="1"/>
  <c r="K31" i="3"/>
  <c r="K33" i="3" s="1"/>
  <c r="K59" i="3"/>
  <c r="P69" i="3"/>
  <c r="O59" i="3"/>
  <c r="P59" i="3"/>
  <c r="P60" i="3" s="1"/>
  <c r="M59" i="3"/>
  <c r="M60" i="3" s="1"/>
  <c r="G13" i="3"/>
  <c r="G14" i="3" s="1"/>
  <c r="K12" i="3"/>
  <c r="K14" i="3" s="1"/>
  <c r="R51" i="3"/>
  <c r="R52" i="3" s="1"/>
  <c r="M31" i="3"/>
  <c r="M33" i="3" s="1"/>
  <c r="H40" i="3"/>
  <c r="H41" i="3" s="1"/>
  <c r="L32" i="3"/>
  <c r="L33" i="3" s="1"/>
  <c r="Q58" i="3"/>
  <c r="Q60" i="3" s="1"/>
  <c r="R32" i="3"/>
  <c r="N70" i="3"/>
  <c r="N71" i="3" s="1"/>
  <c r="Q69" i="3"/>
  <c r="Q71" i="3" s="1"/>
  <c r="I96" i="3"/>
  <c r="I98" i="3" s="1"/>
  <c r="H58" i="3"/>
  <c r="H60" i="3" s="1"/>
  <c r="P71" i="3"/>
  <c r="I39" i="3"/>
  <c r="I41" i="3" s="1"/>
  <c r="I43" i="3" s="1"/>
  <c r="O31" i="3"/>
  <c r="O33" i="3" s="1"/>
  <c r="O13" i="3"/>
  <c r="O14" i="3" s="1"/>
  <c r="G59" i="3"/>
  <c r="G60" i="3" s="1"/>
  <c r="Q78" i="3"/>
  <c r="Q79" i="3" s="1"/>
  <c r="Q13" i="3"/>
  <c r="Q14" i="3" s="1"/>
  <c r="K41" i="3"/>
  <c r="L70" i="3"/>
  <c r="L71" i="3" s="1"/>
  <c r="M70" i="3"/>
  <c r="M71" i="3" s="1"/>
  <c r="R59" i="3"/>
  <c r="R60" i="3" s="1"/>
  <c r="J51" i="3"/>
  <c r="J52" i="3" s="1"/>
  <c r="P77" i="3"/>
  <c r="P79" i="3" s="1"/>
  <c r="N32" i="3"/>
  <c r="N33" i="3" s="1"/>
  <c r="P39" i="3"/>
  <c r="P41" i="3" s="1"/>
  <c r="M50" i="3"/>
  <c r="M52" i="3" s="1"/>
  <c r="N103" i="3"/>
  <c r="L50" i="3"/>
  <c r="L52" i="3" s="1"/>
  <c r="N79" i="3"/>
  <c r="K96" i="3"/>
  <c r="K98" i="3" s="1"/>
  <c r="K103" i="3" s="1"/>
  <c r="H77" i="3"/>
  <c r="H79" i="3" s="1"/>
  <c r="H13" i="3"/>
  <c r="H14" i="3" s="1"/>
  <c r="Q40" i="3"/>
  <c r="Q41" i="3" s="1"/>
  <c r="K51" i="3"/>
  <c r="K52" i="3" s="1"/>
  <c r="M77" i="3"/>
  <c r="M79" i="3" s="1"/>
  <c r="M97" i="3"/>
  <c r="M98" i="3" s="1"/>
  <c r="J69" i="3"/>
  <c r="J71" i="3" s="1"/>
  <c r="G96" i="3"/>
  <c r="G98" i="3" s="1"/>
  <c r="O39" i="3"/>
  <c r="O41" i="3" s="1"/>
  <c r="K77" i="3"/>
  <c r="P97" i="3"/>
  <c r="P98" i="3" s="1"/>
  <c r="L39" i="3"/>
  <c r="L41" i="3" s="1"/>
  <c r="G51" i="3"/>
  <c r="G52" i="3" s="1"/>
  <c r="K78" i="3"/>
  <c r="H103" i="3"/>
  <c r="J77" i="3"/>
  <c r="J79" i="3" s="1"/>
  <c r="N50" i="3"/>
  <c r="N52" i="3" s="1"/>
  <c r="N40" i="3"/>
  <c r="N41" i="3" s="1"/>
  <c r="I20" i="3"/>
  <c r="I22" i="3" s="1"/>
  <c r="H20" i="3"/>
  <c r="H22" i="3" s="1"/>
  <c r="Q50" i="3"/>
  <c r="Q52" i="3" s="1"/>
  <c r="H32" i="3"/>
  <c r="H33" i="3" s="1"/>
  <c r="G39" i="3"/>
  <c r="G41" i="3" s="1"/>
  <c r="P33" i="3"/>
  <c r="J32" i="3"/>
  <c r="J33" i="3" s="1"/>
  <c r="J59" i="3"/>
  <c r="J60" i="3" s="1"/>
  <c r="Q96" i="3"/>
  <c r="Q98" i="3" s="1"/>
  <c r="H51" i="3"/>
  <c r="H52" i="3" s="1"/>
  <c r="R69" i="3"/>
  <c r="R71" i="3" s="1"/>
  <c r="R78" i="3"/>
  <c r="R79" i="3" s="1"/>
  <c r="R33" i="3"/>
  <c r="R39" i="3"/>
  <c r="R41" i="3" s="1"/>
  <c r="I70" i="3"/>
  <c r="I71" i="3" s="1"/>
  <c r="I81" i="3" s="1"/>
  <c r="G21" i="3"/>
  <c r="G22" i="3" s="1"/>
  <c r="G31" i="3"/>
  <c r="G33" i="3" s="1"/>
  <c r="I58" i="3"/>
  <c r="I60" i="3" s="1"/>
  <c r="I62" i="3" s="1"/>
  <c r="K70" i="3"/>
  <c r="K71" i="3" s="1"/>
  <c r="M39" i="3"/>
  <c r="M41" i="3" s="1"/>
  <c r="R13" i="3"/>
  <c r="R14" i="3" s="1"/>
  <c r="G78" i="3"/>
  <c r="G79" i="3" s="1"/>
  <c r="P13" i="3"/>
  <c r="P14" i="3" s="1"/>
  <c r="P50" i="3"/>
  <c r="P52" i="3" s="1"/>
  <c r="L77" i="3"/>
  <c r="L79" i="3" s="1"/>
  <c r="L13" i="3"/>
  <c r="L14" i="3" s="1"/>
  <c r="J14" i="3"/>
  <c r="L59" i="3"/>
  <c r="L60" i="3" s="1"/>
  <c r="O60" i="3"/>
  <c r="O62" i="3" s="1"/>
  <c r="N60" i="3"/>
  <c r="K60" i="3"/>
  <c r="J41" i="3"/>
  <c r="R96" i="3"/>
  <c r="R98" i="3" s="1"/>
  <c r="O97" i="3"/>
  <c r="O98" i="3" s="1"/>
  <c r="J98" i="3"/>
  <c r="L98" i="3"/>
  <c r="J20" i="3"/>
  <c r="J22" i="3" s="1"/>
  <c r="N25" i="4"/>
  <c r="H25" i="4"/>
  <c r="G69" i="3"/>
  <c r="G71" i="3" s="1"/>
  <c r="H70" i="3"/>
  <c r="H71" i="3" s="1"/>
  <c r="O70" i="3"/>
  <c r="O71" i="3" s="1"/>
  <c r="Q20" i="3"/>
  <c r="Q22" i="3" s="1"/>
  <c r="M13" i="3"/>
  <c r="M14" i="3" s="1"/>
  <c r="M21" i="3"/>
  <c r="M22" i="3" s="1"/>
  <c r="N13" i="3"/>
  <c r="N14" i="3" s="1"/>
  <c r="R21" i="3"/>
  <c r="R22" i="3" s="1"/>
  <c r="P21" i="3"/>
  <c r="P22" i="3" s="1"/>
  <c r="L20" i="3"/>
  <c r="L22" i="3" s="1"/>
  <c r="O21" i="3"/>
  <c r="O22" i="3" s="1"/>
  <c r="N21" i="3"/>
  <c r="N22" i="3" s="1"/>
  <c r="Q20" i="1"/>
  <c r="Q21" i="1"/>
  <c r="N20" i="1"/>
  <c r="N21" i="1"/>
  <c r="N22" i="1" s="1"/>
  <c r="P20" i="1"/>
  <c r="P21" i="1"/>
  <c r="O11" i="1"/>
  <c r="O13" i="1" s="1"/>
  <c r="K19" i="1"/>
  <c r="L19" i="1"/>
  <c r="L20" i="1" s="1"/>
  <c r="M19" i="1"/>
  <c r="O19" i="1"/>
  <c r="O20" i="1" s="1"/>
  <c r="G11" i="1"/>
  <c r="G13" i="1" s="1"/>
  <c r="M20" i="1"/>
  <c r="M21" i="1"/>
  <c r="K21" i="1"/>
  <c r="K20" i="1"/>
  <c r="K22" i="1" s="1"/>
  <c r="I20" i="1"/>
  <c r="I22" i="1" s="1"/>
  <c r="H20" i="1"/>
  <c r="H22" i="1" s="1"/>
  <c r="J20" i="1"/>
  <c r="J22" i="1" s="1"/>
  <c r="G19" i="1"/>
  <c r="G20" i="1" s="1"/>
  <c r="J13" i="1"/>
  <c r="F20" i="1"/>
  <c r="F22" i="1" s="1"/>
  <c r="K12" i="1"/>
  <c r="K14" i="1"/>
  <c r="K24" i="1" s="1"/>
  <c r="O12" i="1"/>
  <c r="O14" i="1" s="1"/>
  <c r="J14" i="1"/>
  <c r="P11" i="1"/>
  <c r="P13" i="1" s="1"/>
  <c r="L11" i="1"/>
  <c r="L13" i="1" s="1"/>
  <c r="Q11" i="1"/>
  <c r="Q13" i="1" s="1"/>
  <c r="M11" i="1"/>
  <c r="M13" i="1" s="1"/>
  <c r="F11" i="1"/>
  <c r="F13" i="1" s="1"/>
  <c r="N11" i="1"/>
  <c r="N13" i="1" s="1"/>
  <c r="H11" i="1"/>
  <c r="H13" i="1" s="1"/>
  <c r="I11" i="1"/>
  <c r="I13" i="1" s="1"/>
  <c r="I25" i="4" l="1"/>
  <c r="L25" i="4"/>
  <c r="I24" i="3"/>
  <c r="L24" i="3"/>
  <c r="N81" i="3"/>
  <c r="P81" i="3"/>
  <c r="P62" i="3"/>
  <c r="Q62" i="3"/>
  <c r="K43" i="3"/>
  <c r="Q81" i="3"/>
  <c r="H43" i="3"/>
  <c r="O24" i="3"/>
  <c r="O81" i="3"/>
  <c r="G62" i="3"/>
  <c r="P103" i="3"/>
  <c r="M103" i="3"/>
  <c r="M81" i="3"/>
  <c r="Q103" i="3"/>
  <c r="H81" i="3"/>
  <c r="L81" i="3"/>
  <c r="I103" i="3"/>
  <c r="R43" i="3"/>
  <c r="R62" i="3"/>
  <c r="N43" i="3"/>
  <c r="G43" i="3"/>
  <c r="J62" i="3"/>
  <c r="M43" i="3"/>
  <c r="Q43" i="3"/>
  <c r="J103" i="3"/>
  <c r="L43" i="3"/>
  <c r="R103" i="3"/>
  <c r="M62" i="3"/>
  <c r="J24" i="3"/>
  <c r="O43" i="3"/>
  <c r="K24" i="3"/>
  <c r="L62" i="3"/>
  <c r="R81" i="3"/>
  <c r="N62" i="3"/>
  <c r="K79" i="3"/>
  <c r="K81" i="3" s="1"/>
  <c r="K62" i="3"/>
  <c r="J81" i="3"/>
  <c r="G103" i="3"/>
  <c r="P43" i="3"/>
  <c r="H62" i="3"/>
  <c r="J43" i="3"/>
  <c r="H24" i="3"/>
  <c r="R24" i="3"/>
  <c r="G81" i="3"/>
  <c r="P24" i="3"/>
  <c r="G24" i="3"/>
  <c r="L103" i="3"/>
  <c r="O103" i="3"/>
  <c r="Q24" i="3"/>
  <c r="M24" i="3"/>
  <c r="N24" i="3"/>
  <c r="G12" i="1"/>
  <c r="G14" i="1" s="1"/>
  <c r="P22" i="1"/>
  <c r="L21" i="1"/>
  <c r="L22" i="1" s="1"/>
  <c r="O21" i="1"/>
  <c r="Q22" i="1"/>
  <c r="Q24" i="1" s="1"/>
  <c r="G21" i="1"/>
  <c r="G22" i="1" s="1"/>
  <c r="G24" i="1" s="1"/>
  <c r="O22" i="1"/>
  <c r="O24" i="1" s="1"/>
  <c r="J24" i="1"/>
  <c r="M22" i="1"/>
  <c r="F12" i="1"/>
  <c r="F14" i="1" s="1"/>
  <c r="F24" i="1" s="1"/>
  <c r="N12" i="1"/>
  <c r="N14" i="1" s="1"/>
  <c r="N24" i="1" s="1"/>
  <c r="L12" i="1"/>
  <c r="L14" i="1"/>
  <c r="L24" i="1" s="1"/>
  <c r="I12" i="1"/>
  <c r="I14" i="1" s="1"/>
  <c r="I24" i="1" s="1"/>
  <c r="H12" i="1"/>
  <c r="H14" i="1" s="1"/>
  <c r="H24" i="1" s="1"/>
  <c r="M12" i="1"/>
  <c r="M14" i="1" s="1"/>
  <c r="Q12" i="1"/>
  <c r="Q14" i="1" s="1"/>
  <c r="P12" i="1"/>
  <c r="P14" i="1" s="1"/>
  <c r="P24" i="1" s="1"/>
  <c r="S103" i="3" l="1"/>
  <c r="S81" i="3"/>
  <c r="S43" i="3"/>
  <c r="S62" i="3"/>
  <c r="S24" i="3"/>
  <c r="M24" i="1"/>
  <c r="R24" i="1" s="1"/>
  <c r="F14" i="4"/>
  <c r="F13" i="4" l="1"/>
  <c r="F15" i="4" s="1"/>
  <c r="F25" i="4" s="1"/>
  <c r="R25" i="4" s="1"/>
  <c r="F24" i="6"/>
  <c r="R24" i="6"/>
</calcChain>
</file>

<file path=xl/sharedStrings.xml><?xml version="1.0" encoding="utf-8"?>
<sst xmlns="http://schemas.openxmlformats.org/spreadsheetml/2006/main" count="532" uniqueCount="87">
  <si>
    <t>KY Purchase Power Forecast</t>
  </si>
  <si>
    <t xml:space="preserve">Increases based on KY PSC filings </t>
  </si>
  <si>
    <t>Water</t>
  </si>
  <si>
    <t>No updates to West Kentucky Rural Elect Coop</t>
  </si>
  <si>
    <t>Sewer</t>
  </si>
  <si>
    <t>No updates for Frankfort Plant Board, Nolin Rural Elect Coop, Salt River Elect, and Shelby Engergy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</si>
  <si>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</si>
  <si>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</si>
  <si>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</si>
  <si>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</si>
  <si>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</si>
  <si>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</si>
  <si>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</si>
  <si>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</si>
  <si>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</si>
  <si>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</si>
  <si>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</si>
  <si>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</si>
  <si>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 2024 - Oct 2025 Actuals</t>
  </si>
  <si>
    <t>Increases (from tabs)</t>
  </si>
  <si>
    <t>Forecast</t>
  </si>
  <si>
    <t>Owen</t>
  </si>
  <si>
    <t>Rates Suspended to Sept 2025</t>
  </si>
  <si>
    <t>Rate SC-1</t>
  </si>
  <si>
    <t>Based on EKPC increases</t>
  </si>
  <si>
    <t>Adjusting only Energy Charge and Facility Charge</t>
  </si>
  <si>
    <t>12837 Sycamore Creek Dr</t>
  </si>
  <si>
    <t>Billed</t>
  </si>
  <si>
    <t>Present</t>
  </si>
  <si>
    <t>Proposed</t>
  </si>
  <si>
    <t>Usage</t>
  </si>
  <si>
    <t>Usage Charge/kWh</t>
  </si>
  <si>
    <t>Energy Charge</t>
  </si>
  <si>
    <t>Facility Charge</t>
  </si>
  <si>
    <t>Subtotal</t>
  </si>
  <si>
    <t xml:space="preserve">School Tax </t>
  </si>
  <si>
    <t>School Tax</t>
  </si>
  <si>
    <t>State Tax</t>
  </si>
  <si>
    <t>Total</t>
  </si>
  <si>
    <t>Proposed Rates</t>
  </si>
  <si>
    <t>Increase</t>
  </si>
  <si>
    <t>5778 Lakewood Dr</t>
  </si>
  <si>
    <t>Total Increase</t>
  </si>
  <si>
    <t>KU</t>
  </si>
  <si>
    <t>Rates Suspended to 12/31/2025</t>
  </si>
  <si>
    <t>Case No. 2025-00113</t>
  </si>
  <si>
    <t>212 Gemini Trl Pump</t>
  </si>
  <si>
    <t>Current Rates</t>
  </si>
  <si>
    <t>Days</t>
  </si>
  <si>
    <t>122 Alexandra Jett Ln Pump</t>
  </si>
  <si>
    <t>149 Hager Ave</t>
  </si>
  <si>
    <t>298 Herrington Haven</t>
  </si>
  <si>
    <t>3243 Frankfort Rd</t>
  </si>
  <si>
    <t>Na Triport Rd P Stat</t>
  </si>
  <si>
    <t>Na Triport Rd S Treat</t>
  </si>
  <si>
    <t>Na Triport Rd Pump 2</t>
  </si>
  <si>
    <t xml:space="preserve">437 Triport Rd </t>
  </si>
  <si>
    <t xml:space="preserve">LG&amp;E </t>
  </si>
  <si>
    <t>Case No. 2025-00114</t>
  </si>
  <si>
    <t>13413 Creekview Rd</t>
  </si>
  <si>
    <t>13121 Creekview Rd</t>
  </si>
  <si>
    <t>3721 Hayfield Way</t>
  </si>
  <si>
    <t>Jackson Purchase Energy</t>
  </si>
  <si>
    <t>Rates Suspended to Nov 1, 2024</t>
  </si>
  <si>
    <t>Case No. 2024-0085</t>
  </si>
  <si>
    <t>Adjusting only Usage Charge and Facility Charge</t>
  </si>
  <si>
    <t>6500 Timberland Dr.</t>
  </si>
  <si>
    <t>Nov-Dec</t>
  </si>
  <si>
    <t>Jan-Feb</t>
  </si>
  <si>
    <t>Mar- Current</t>
  </si>
  <si>
    <t>Golden Acres Pump</t>
  </si>
  <si>
    <t>Golden Acres Loop</t>
  </si>
  <si>
    <t>5701 Majestic Oak Drive</t>
  </si>
  <si>
    <t>Dec-Feb</t>
  </si>
  <si>
    <t>4625 Magruder Village</t>
  </si>
  <si>
    <t>Block 1</t>
  </si>
  <si>
    <t>Block 2</t>
  </si>
  <si>
    <t>Block 3</t>
  </si>
  <si>
    <t>Block 4</t>
  </si>
  <si>
    <t>Total Usage</t>
  </si>
  <si>
    <t>Outdoor Light</t>
  </si>
  <si>
    <t>LED-Yard</t>
  </si>
  <si>
    <t>Total Facility Charge</t>
  </si>
  <si>
    <t>Comparing to Oct 2025 bill as usage has increased and changed rate categories</t>
  </si>
  <si>
    <t>Blue Grass Energy</t>
  </si>
  <si>
    <t>Rates Suspended to Jan 31, 2026</t>
  </si>
  <si>
    <t>Case No. 2025-00220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</si>
</sst>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.000000_);_(&quot;$&quot;* \(#,##0.000000\);_(&quot;$&quot;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9" fontId="0" fillId="0" borderId="0" xfId="3" applyFont="1"/>
    <xf numFmtId="44" fontId="0" fillId="0" borderId="0" xfId="2" applyFont="1"/>
    <xf numFmtId="164" fontId="0" fillId="0" borderId="0" xfId="2" applyNumberFormat="1" applyFont="1"/>
    <xf numFmtId="165" fontId="0" fillId="0" borderId="0" xfId="2" applyNumberFormat="1" applyFont="1"/>
    <xf numFmtId="17" fontId="0" fillId="2" borderId="1" xfId="0" applyNumberForma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44" fontId="0" fillId="0" borderId="0" xfId="0" applyNumberFormat="1"/>
    <xf numFmtId="44" fontId="4" fillId="0" borderId="0" xfId="2" applyFont="1"/>
    <xf numFmtId="44" fontId="4" fillId="0" borderId="0" xfId="0" applyNumberFormat="1" applyFont="1"/>
    <xf numFmtId="0" fontId="0" fillId="3" borderId="0" xfId="0" applyFill="1"/>
    <xf numFmtId="44" fontId="0" fillId="3" borderId="1" xfId="0" applyNumberFormat="1" applyFill="1" applyBorder="1"/>
    <xf numFmtId="166" fontId="0" fillId="0" borderId="0" xfId="1" applyNumberFormat="1" applyFont="1"/>
    <xf numFmtId="166" fontId="0" fillId="3" borderId="0" xfId="1" applyNumberFormat="1" applyFont="1" applyFill="1"/>
    <xf numFmtId="44" fontId="0" fillId="3" borderId="0" xfId="2" applyFont="1" applyFill="1"/>
    <xf numFmtId="0" fontId="0" fillId="4" borderId="0" xfId="0" applyFill="1"/>
    <xf numFmtId="166" fontId="0" fillId="4" borderId="0" xfId="1" applyNumberFormat="1" applyFont="1" applyFill="1"/>
    <xf numFmtId="166" fontId="0" fillId="0" borderId="0" xfId="1" applyNumberFormat="1" applyFont="1" applyFill="1" applyBorder="1"/>
    <xf numFmtId="166" fontId="4" fillId="0" borderId="0" xfId="1" applyNumberFormat="1" applyFont="1" applyFill="1" applyBorder="1"/>
    <xf numFmtId="166" fontId="0" fillId="4" borderId="0" xfId="1" applyNumberFormat="1" applyFont="1" applyFill="1" applyBorder="1"/>
    <xf numFmtId="166" fontId="4" fillId="4" borderId="0" xfId="1" applyNumberFormat="1" applyFont="1" applyFill="1" applyBorder="1"/>
    <xf numFmtId="44" fontId="0" fillId="4" borderId="0" xfId="2" applyFont="1" applyFill="1"/>
    <xf numFmtId="165" fontId="0" fillId="4" borderId="0" xfId="2" applyNumberFormat="1" applyFont="1" applyFill="1"/>
    <xf numFmtId="165" fontId="0" fillId="3" borderId="0" xfId="2" applyNumberFormat="1" applyFont="1" applyFill="1"/>
    <xf numFmtId="166" fontId="0" fillId="3" borderId="0" xfId="1" applyNumberFormat="1" applyFont="1" applyFill="1" applyBorder="1"/>
    <xf numFmtId="165" fontId="0" fillId="0" borderId="0" xfId="0" applyNumberFormat="1"/>
    <xf numFmtId="17" fontId="0" fillId="0" borderId="0" xfId="0" applyNumberFormat="1"/>
    <xf numFmtId="44" fontId="2" fillId="0" borderId="0" xfId="0" applyNumberFormat="1" applyFont="1"/>
    <xf numFmtId="44" fontId="2" fillId="3" borderId="1" xfId="0" applyNumberFormat="1" applyFont="1" applyFill="1" applyBorder="1"/>
    <xf numFmtId="0" fontId="5" fillId="0" borderId="0" xfId="0" applyFont="1"/>
    <xf numFmtId="0" fontId="0" fillId="5" borderId="1" xfId="0" applyFill="1" applyBorder="1" applyAlignment="1">
      <alignment horizontal="center"/>
    </xf>
    <xf numFmtId="167" fontId="0" fillId="0" borderId="0" xfId="2" applyNumberFormat="1" applyFont="1"/>
    <xf numFmtId="167" fontId="4" fillId="0" borderId="0" xfId="2" applyNumberFormat="1" applyFont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38</xdr:col>
      <xdr:colOff>87268</xdr:colOff>
      <xdr:row>43</xdr:row>
      <xdr:rowOff>124893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ED0B1D-CBAC-DECA-EB1C-399DD652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952500"/>
          <a:ext cx="11060068" cy="7649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6</xdr:row>
      <xdr:rowOff>0</xdr:rowOff>
    </xdr:from>
    <xdr:to>
      <xdr:col>34</xdr:col>
      <xdr:colOff>12757</xdr:colOff>
      <xdr:row>33</xdr:row>
      <xdr:rowOff>118231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24FED5-9B23-0C4A-E9BE-018D3A51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82333" y="1143000"/>
          <a:ext cx="7992590" cy="542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4</xdr:row>
      <xdr:rowOff>0</xdr:rowOff>
    </xdr:from>
    <xdr:to>
      <xdr:col>32</xdr:col>
      <xdr:colOff>582127</xdr:colOff>
      <xdr:row>24</xdr:row>
      <xdr:rowOff>124390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3DE2645-A789-9139-82E2-61BE09F5B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06575" y="762000"/>
          <a:ext cx="7897327" cy="404869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26</xdr:row>
      <xdr:rowOff>0</xdr:rowOff>
    </xdr:from>
    <xdr:to>
      <xdr:col>33</xdr:col>
      <xdr:colOff>79441</xdr:colOff>
      <xdr:row>64</xdr:row>
      <xdr:rowOff>89958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9711D3-89CD-34CE-90DF-F67948B77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38917" y="5080000"/>
          <a:ext cx="8059275" cy="7582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63501</xdr:colOff>
      <xdr:row>6</xdr:row>
      <xdr:rowOff>21167</xdr:rowOff>
    </xdr:from>
    <xdr:to>
      <xdr:col>32</xdr:col>
      <xdr:colOff>556723</xdr:colOff>
      <xdr:row>46</xdr:row>
      <xdr:rowOff>177863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93707F-901D-67B1-8011-FFA539354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4251" y="1164167"/>
          <a:ext cx="7859222" cy="80306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6</xdr:row>
      <xdr:rowOff>0</xdr:rowOff>
    </xdr:from>
    <xdr:to>
      <xdr:col>34</xdr:col>
      <xdr:colOff>105981</xdr:colOff>
      <xdr:row>35</xdr:row>
      <xdr:rowOff>172261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B32686-72C1-B251-7191-207EE62B4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54075" y="1143000"/>
          <a:ext cx="8640381" cy="5811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A74F-3425-4201-B27F-AF4B643A2551}">
  <dimension ref="A1:N17"/>
  <sheetViews>
    <sheetView tabSelected="1" workbookViewId="0">
      <selection activeCell="A19" sqref="A19"/>
    </sheetView>
  </sheetViews>
  <sheetFormatPr defaultRowHeight="15" x14ac:dyDescent="0.25"/>
  <cols>
    <col min="1" max="1" width="49.140625" customWidth="1"/>
    <col min="2" max="2" width="10.85546875" bestFit="1" customWidth="1"/>
    <col min="3" max="11" width="10.5703125" bestFit="1" customWidth="1"/>
    <col min="12" max="12" width="11.28515625" bestFit="1" customWidth="1"/>
    <col min="13" max="13" width="9.42578125" bestFit="1" customWidth="1"/>
  </cols>
  <sheetData>
    <row r="1" spans="1:14" x14ac:dyDescent="0.25">
      <c r="A1" s="7" t="s">
        <v>0</v>
      </c>
    </row>
    <row r="2" spans="1:14" x14ac:dyDescent="0.25">
      <c r="A2" t="s">
        <v>1</v>
      </c>
    </row>
    <row r="4" spans="1:14" x14ac:dyDescent="0.25">
      <c r="A4" s="30" t="s">
        <v>2</v>
      </c>
    </row>
    <row r="5" spans="1:14" x14ac:dyDescent="0.25">
      <c r="A5" t="s">
        <v>3</v>
      </c>
    </row>
    <row r="9" spans="1:14" x14ac:dyDescent="0.25">
      <c r="A9" s="30" t="s">
        <v>4</v>
      </c>
    </row>
    <row r="10" spans="1:14" x14ac:dyDescent="0.25">
      <c r="A10" t="s">
        <v>5</v>
      </c>
    </row>
    <row r="12" spans="1:14" x14ac:dyDescent="0.25">
      <c r="B12" s="31" t="s">
        <v>6</v>
      </c>
      <c r="C12" s="31" t="s">
        <v>7</v>
      </c>
      <c r="D12" s="31" t="s">
        <v>8</v>
      </c>
      <c r="E12" s="31" t="s">
        <v>9</v>
      </c>
      <c r="F12" s="31" t="s">
        <v>10</v>
      </c>
      <c r="G12" s="31" t="s">
        <v>11</v>
      </c>
      <c r="H12" s="31" t="s">
        <v>12</v>
      </c>
      <c r="I12" s="31" t="s">
        <v>13</v>
      </c>
      <c r="J12" s="31" t="s">
        <v>14</v>
      </c>
      <c r="K12" s="31" t="s">
        <v>15</v>
      </c>
      <c r="L12" s="31" t="s">
        <v>16</v>
      </c>
      <c r="M12" s="31" t="s">
        <v>17</v>
      </c>
    </row>
    <row r="13" spans="1:14" x14ac:dyDescent="0.25">
      <c r="A13" t="s">
        <v>18</v>
      </c>
      <c r="B13" s="32">
        <v>22024.31</v>
      </c>
      <c r="C13" s="32">
        <v>19496.900000000001</v>
      </c>
      <c r="D13" s="32">
        <v>22251.13</v>
      </c>
      <c r="E13" s="32">
        <v>23810.66</v>
      </c>
      <c r="F13" s="32">
        <v>20242.88</v>
      </c>
      <c r="G13" s="32">
        <v>21554.69</v>
      </c>
      <c r="H13" s="32">
        <v>21942.68</v>
      </c>
      <c r="I13" s="32">
        <v>21585.85</v>
      </c>
      <c r="J13" s="32">
        <v>19076.03</v>
      </c>
      <c r="K13" s="32">
        <v>24111.01</v>
      </c>
      <c r="L13" s="32">
        <v>37425.699999999997</v>
      </c>
      <c r="M13" s="32">
        <f>28234.8+4150.67</f>
        <v>32385.47</v>
      </c>
    </row>
    <row r="14" spans="1:14" ht="17.25" x14ac:dyDescent="0.4">
      <c r="A14" t="s">
        <v>19</v>
      </c>
      <c r="B14" s="33">
        <f>Owen!F45+' KU'!F187+'LG&amp;E'!F68+'Jackson Purchase'!G105+'Blue Grass Energy'!F24</f>
        <v>7680.3296850700008</v>
      </c>
      <c r="C14" s="33">
        <f>Owen!G45+' KU'!G187+'LG&amp;E'!G68+'Jackson Purchase'!H105+'Blue Grass Energy'!G24</f>
        <v>7687.1497507600016</v>
      </c>
      <c r="D14" s="33">
        <f>Owen!H45+' KU'!H187+'LG&amp;E'!H68+'Jackson Purchase'!I105+'Blue Grass Energy'!H24</f>
        <v>5810.85345108</v>
      </c>
      <c r="E14" s="33">
        <f>Owen!I45+' KU'!I187+'LG&amp;E'!I68+'Jackson Purchase'!J105+'Blue Grass Energy'!I24</f>
        <v>7223.3696227199998</v>
      </c>
      <c r="F14" s="33">
        <f>Owen!J45+' KU'!J187+'LG&amp;E'!J68+'Jackson Purchase'!K105+'Blue Grass Energy'!J24</f>
        <v>6566.6788378199999</v>
      </c>
      <c r="G14" s="33">
        <f>Owen!K45+' KU'!K187+'LG&amp;E'!K68+'Jackson Purchase'!L105+'Blue Grass Energy'!K24</f>
        <v>7400.5880357200012</v>
      </c>
      <c r="H14" s="33">
        <f>Owen!L45+' KU'!L187+'LG&amp;E'!L68+'Jackson Purchase'!M105+'Blue Grass Energy'!L24</f>
        <v>6697.3001432200017</v>
      </c>
      <c r="I14" s="33">
        <f>Owen!M45+' KU'!M187+'LG&amp;E'!M68+'Jackson Purchase'!N105+'Blue Grass Energy'!M24</f>
        <v>7309.0213976199984</v>
      </c>
      <c r="J14" s="33">
        <f>Owen!N45+' KU'!N187+'LG&amp;E'!N68+'Jackson Purchase'!O105+'Blue Grass Energy'!N24</f>
        <v>7053.6117256199996</v>
      </c>
      <c r="K14" s="33">
        <f>Owen!O45+' KU'!O187+'LG&amp;E'!O68+'Jackson Purchase'!P105+'Blue Grass Energy'!O24</f>
        <v>6988.1956808199993</v>
      </c>
      <c r="L14" s="33">
        <f>Owen!P45+' KU'!P187+'LG&amp;E'!P68+'Jackson Purchase'!Q105+'Blue Grass Energy'!P24</f>
        <v>-3208.0019575800011</v>
      </c>
      <c r="M14" s="33">
        <f>Owen!Q45+' KU'!Q187+'LG&amp;E'!Q68+'Jackson Purchase'!R105+'Blue Grass Energy'!Q24</f>
        <v>788.52536930000065</v>
      </c>
      <c r="N14" s="34"/>
    </row>
    <row r="15" spans="1:14" x14ac:dyDescent="0.25">
      <c r="A15" t="s">
        <v>20</v>
      </c>
      <c r="B15" s="32">
        <f>SUM(B13:B14)</f>
        <v>29704.639685070004</v>
      </c>
      <c r="C15" s="32">
        <f t="shared" ref="C15:M15" si="0">SUM(C13:C14)</f>
        <v>27184.049750760001</v>
      </c>
      <c r="D15" s="32">
        <f t="shared" si="0"/>
        <v>28061.983451079999</v>
      </c>
      <c r="E15" s="32">
        <f t="shared" si="0"/>
        <v>31034.029622720001</v>
      </c>
      <c r="F15" s="32">
        <f t="shared" si="0"/>
        <v>26809.558837820001</v>
      </c>
      <c r="G15" s="32">
        <f t="shared" si="0"/>
        <v>28955.278035719999</v>
      </c>
      <c r="H15" s="32">
        <f t="shared" si="0"/>
        <v>28639.980143220004</v>
      </c>
      <c r="I15" s="32">
        <f t="shared" si="0"/>
        <v>28894.871397619998</v>
      </c>
      <c r="J15" s="32">
        <f t="shared" si="0"/>
        <v>26129.64172562</v>
      </c>
      <c r="K15" s="32">
        <f t="shared" si="0"/>
        <v>31099.20568082</v>
      </c>
      <c r="L15" s="32">
        <f t="shared" si="0"/>
        <v>34217.698042419994</v>
      </c>
      <c r="M15" s="32">
        <f t="shared" si="0"/>
        <v>33173.995369299999</v>
      </c>
    </row>
    <row r="17" spans="2:13" x14ac:dyDescent="0.25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D4F4D-52EF-453D-B7E1-89414200E44F}">
  <dimension ref="A1:S45"/>
  <sheetViews>
    <sheetView topLeftCell="A21" workbookViewId="0">
      <selection activeCell="O15" sqref="O15"/>
    </sheetView>
  </sheetViews>
  <sheetFormatPr defaultRowHeight="15" x14ac:dyDescent="0.25"/>
  <cols>
    <col min="1" max="1" width="19.140625" customWidth="1"/>
    <col min="2" max="3" width="11" bestFit="1" customWidth="1"/>
    <col min="5" max="5" width="18.7109375" customWidth="1"/>
    <col min="7" max="7" width="11" bestFit="1" customWidth="1"/>
  </cols>
  <sheetData>
    <row r="1" spans="1:17" x14ac:dyDescent="0.25">
      <c r="A1" s="7" t="s">
        <v>21</v>
      </c>
      <c r="B1" t="s">
        <v>22</v>
      </c>
    </row>
    <row r="2" spans="1:17" x14ac:dyDescent="0.25">
      <c r="A2" t="s">
        <v>23</v>
      </c>
      <c r="B2" t="s">
        <v>24</v>
      </c>
    </row>
    <row r="4" spans="1:17" x14ac:dyDescent="0.25">
      <c r="F4" t="s">
        <v>25</v>
      </c>
    </row>
    <row r="7" spans="1:17" x14ac:dyDescent="0.25">
      <c r="A7" t="s">
        <v>26</v>
      </c>
      <c r="E7" s="7" t="s">
        <v>27</v>
      </c>
      <c r="F7" s="5">
        <v>45597</v>
      </c>
      <c r="G7" s="5">
        <v>45627</v>
      </c>
      <c r="H7" s="5">
        <v>45658</v>
      </c>
      <c r="I7" s="5">
        <v>45689</v>
      </c>
      <c r="J7" s="5">
        <v>45717</v>
      </c>
      <c r="K7" s="5">
        <v>45748</v>
      </c>
      <c r="L7" s="5">
        <v>45778</v>
      </c>
      <c r="M7" s="5">
        <v>45809</v>
      </c>
      <c r="N7" s="5">
        <v>45839</v>
      </c>
      <c r="O7" s="5">
        <v>45870</v>
      </c>
      <c r="P7" s="5">
        <v>45901</v>
      </c>
      <c r="Q7" s="5">
        <v>45931</v>
      </c>
    </row>
    <row r="8" spans="1:17" x14ac:dyDescent="0.25">
      <c r="B8" s="6" t="s">
        <v>28</v>
      </c>
      <c r="C8" s="6" t="s">
        <v>29</v>
      </c>
      <c r="E8" t="s">
        <v>30</v>
      </c>
      <c r="F8">
        <v>4999</v>
      </c>
      <c r="G8">
        <v>2506</v>
      </c>
      <c r="H8">
        <v>2632</v>
      </c>
      <c r="I8">
        <v>7502</v>
      </c>
      <c r="J8">
        <v>7273</v>
      </c>
      <c r="K8">
        <v>8029</v>
      </c>
      <c r="L8">
        <v>6034</v>
      </c>
      <c r="M8">
        <v>4352</v>
      </c>
      <c r="N8">
        <v>4138</v>
      </c>
      <c r="O8">
        <v>4393</v>
      </c>
      <c r="P8">
        <v>4124</v>
      </c>
      <c r="Q8">
        <v>4068</v>
      </c>
    </row>
    <row r="9" spans="1:17" x14ac:dyDescent="0.25">
      <c r="A9" t="s">
        <v>31</v>
      </c>
      <c r="B9" s="3">
        <v>9.6740000000000007E-2</v>
      </c>
      <c r="C9" s="3">
        <v>0.10228</v>
      </c>
      <c r="E9" t="s">
        <v>32</v>
      </c>
      <c r="F9" s="2">
        <f>F8*$B$9</f>
        <v>483.60326000000003</v>
      </c>
      <c r="G9" s="2">
        <f>G8*$B$9</f>
        <v>242.43044</v>
      </c>
      <c r="H9" s="2">
        <f t="shared" ref="H9:P9" si="0">H8*$B$9</f>
        <v>254.61968000000002</v>
      </c>
      <c r="I9" s="2">
        <f t="shared" si="0"/>
        <v>725.74348000000009</v>
      </c>
      <c r="J9" s="2">
        <f t="shared" si="0"/>
        <v>703.5900200000001</v>
      </c>
      <c r="K9" s="2">
        <f t="shared" si="0"/>
        <v>776.72546</v>
      </c>
      <c r="L9" s="2">
        <f t="shared" si="0"/>
        <v>583.72916000000009</v>
      </c>
      <c r="M9" s="2">
        <f t="shared" si="0"/>
        <v>421.01248000000004</v>
      </c>
      <c r="N9" s="2">
        <f t="shared" si="0"/>
        <v>400.31012000000004</v>
      </c>
      <c r="O9" s="2">
        <f t="shared" si="0"/>
        <v>424.97882000000004</v>
      </c>
      <c r="P9" s="2">
        <f t="shared" si="0"/>
        <v>398.95576000000005</v>
      </c>
      <c r="Q9" s="2">
        <f>Q8*$B$9</f>
        <v>393.53832</v>
      </c>
    </row>
    <row r="10" spans="1:17" ht="17.25" x14ac:dyDescent="0.4">
      <c r="A10" t="s">
        <v>33</v>
      </c>
      <c r="B10" s="2">
        <v>25.84</v>
      </c>
      <c r="C10" s="2">
        <v>27.32</v>
      </c>
      <c r="E10" t="s">
        <v>33</v>
      </c>
      <c r="F10" s="9">
        <f t="shared" ref="F10:Q10" si="1">$B$10</f>
        <v>25.84</v>
      </c>
      <c r="G10" s="9">
        <f>$B$10</f>
        <v>25.84</v>
      </c>
      <c r="H10" s="9">
        <f t="shared" si="1"/>
        <v>25.84</v>
      </c>
      <c r="I10" s="9">
        <f t="shared" si="1"/>
        <v>25.84</v>
      </c>
      <c r="J10" s="9">
        <f t="shared" si="1"/>
        <v>25.84</v>
      </c>
      <c r="K10" s="9">
        <f t="shared" si="1"/>
        <v>25.84</v>
      </c>
      <c r="L10" s="9">
        <f t="shared" si="1"/>
        <v>25.84</v>
      </c>
      <c r="M10" s="9">
        <f t="shared" si="1"/>
        <v>25.84</v>
      </c>
      <c r="N10" s="9">
        <f t="shared" si="1"/>
        <v>25.84</v>
      </c>
      <c r="O10" s="9">
        <f t="shared" si="1"/>
        <v>25.84</v>
      </c>
      <c r="P10" s="9">
        <f t="shared" si="1"/>
        <v>25.84</v>
      </c>
      <c r="Q10" s="9">
        <f t="shared" si="1"/>
        <v>25.84</v>
      </c>
    </row>
    <row r="11" spans="1:17" x14ac:dyDescent="0.25">
      <c r="E11" t="s">
        <v>34</v>
      </c>
      <c r="F11" s="2">
        <f>SUM(F9:F10)</f>
        <v>509.44326000000001</v>
      </c>
      <c r="G11" s="2">
        <f t="shared" ref="G11:Q11" si="2">SUM(G9:G10)</f>
        <v>268.27044000000001</v>
      </c>
      <c r="H11" s="2">
        <f t="shared" si="2"/>
        <v>280.45967999999999</v>
      </c>
      <c r="I11" s="2">
        <f t="shared" si="2"/>
        <v>751.58348000000012</v>
      </c>
      <c r="J11" s="2">
        <f t="shared" si="2"/>
        <v>729.43002000000013</v>
      </c>
      <c r="K11" s="2">
        <f t="shared" si="2"/>
        <v>802.56546000000003</v>
      </c>
      <c r="L11" s="2">
        <f t="shared" si="2"/>
        <v>609.56916000000012</v>
      </c>
      <c r="M11" s="2">
        <f t="shared" si="2"/>
        <v>446.85248000000001</v>
      </c>
      <c r="N11" s="2">
        <f t="shared" si="2"/>
        <v>426.15012000000002</v>
      </c>
      <c r="O11" s="2">
        <f t="shared" si="2"/>
        <v>450.81882000000002</v>
      </c>
      <c r="P11" s="2">
        <f t="shared" si="2"/>
        <v>424.79576000000003</v>
      </c>
      <c r="Q11" s="2">
        <f t="shared" si="2"/>
        <v>419.37831999999997</v>
      </c>
    </row>
    <row r="12" spans="1:17" x14ac:dyDescent="0.25">
      <c r="A12" t="s">
        <v>35</v>
      </c>
      <c r="B12" s="1">
        <v>0.03</v>
      </c>
      <c r="E12" t="s">
        <v>36</v>
      </c>
      <c r="F12" s="8">
        <f>F11*$B$12</f>
        <v>15.2832978</v>
      </c>
      <c r="G12" s="8">
        <f>G11*$B$12</f>
        <v>8.0481131999999995</v>
      </c>
      <c r="H12" s="8">
        <f t="shared" ref="H12:Q12" si="3">H11*$B$12</f>
        <v>8.4137903999999999</v>
      </c>
      <c r="I12" s="8">
        <f t="shared" si="3"/>
        <v>22.547504400000001</v>
      </c>
      <c r="J12" s="8">
        <f t="shared" si="3"/>
        <v>21.882900600000003</v>
      </c>
      <c r="K12" s="8">
        <f t="shared" si="3"/>
        <v>24.076963800000001</v>
      </c>
      <c r="L12" s="8">
        <f t="shared" si="3"/>
        <v>18.287074800000003</v>
      </c>
      <c r="M12" s="8">
        <f t="shared" si="3"/>
        <v>13.405574400000001</v>
      </c>
      <c r="N12" s="8">
        <f t="shared" si="3"/>
        <v>12.784503600000001</v>
      </c>
      <c r="O12" s="8">
        <f t="shared" si="3"/>
        <v>13.5245646</v>
      </c>
      <c r="P12" s="8">
        <f t="shared" si="3"/>
        <v>12.7438728</v>
      </c>
      <c r="Q12" s="8">
        <f t="shared" si="3"/>
        <v>12.581349599999999</v>
      </c>
    </row>
    <row r="13" spans="1:17" ht="17.25" x14ac:dyDescent="0.4">
      <c r="A13" t="s">
        <v>37</v>
      </c>
      <c r="B13" s="1">
        <v>0.06</v>
      </c>
      <c r="E13" t="s">
        <v>37</v>
      </c>
      <c r="F13" s="10">
        <f>F11*$B$13</f>
        <v>30.566595599999999</v>
      </c>
      <c r="G13" s="10">
        <f>G11*$B$13</f>
        <v>16.096226399999999</v>
      </c>
      <c r="H13" s="10">
        <f t="shared" ref="H13:Q13" si="4">H11*$B$13</f>
        <v>16.8275808</v>
      </c>
      <c r="I13" s="10">
        <f t="shared" si="4"/>
        <v>45.095008800000002</v>
      </c>
      <c r="J13" s="10">
        <f t="shared" si="4"/>
        <v>43.765801200000006</v>
      </c>
      <c r="K13" s="10">
        <f t="shared" si="4"/>
        <v>48.153927600000003</v>
      </c>
      <c r="L13" s="10">
        <f t="shared" si="4"/>
        <v>36.574149600000005</v>
      </c>
      <c r="M13" s="10">
        <f t="shared" si="4"/>
        <v>26.811148800000002</v>
      </c>
      <c r="N13" s="10">
        <f t="shared" si="4"/>
        <v>25.569007200000001</v>
      </c>
      <c r="O13" s="10">
        <f t="shared" si="4"/>
        <v>27.049129199999999</v>
      </c>
      <c r="P13" s="10">
        <f t="shared" si="4"/>
        <v>25.4877456</v>
      </c>
      <c r="Q13" s="10">
        <f t="shared" si="4"/>
        <v>25.162699199999999</v>
      </c>
    </row>
    <row r="14" spans="1:17" x14ac:dyDescent="0.25">
      <c r="E14" t="s">
        <v>38</v>
      </c>
      <c r="F14" s="8">
        <f t="shared" ref="F14:Q14" si="5">SUM(F11:F13)</f>
        <v>555.29315340000005</v>
      </c>
      <c r="G14" s="8">
        <f t="shared" si="5"/>
        <v>292.41477959999997</v>
      </c>
      <c r="H14" s="8">
        <f t="shared" si="5"/>
        <v>305.70105119999999</v>
      </c>
      <c r="I14" s="8">
        <f t="shared" si="5"/>
        <v>819.22599320000006</v>
      </c>
      <c r="J14" s="8">
        <f t="shared" si="5"/>
        <v>795.07872180000015</v>
      </c>
      <c r="K14" s="8">
        <f t="shared" si="5"/>
        <v>874.79635140000005</v>
      </c>
      <c r="L14" s="8">
        <f t="shared" si="5"/>
        <v>664.43038440000021</v>
      </c>
      <c r="M14" s="8">
        <f t="shared" si="5"/>
        <v>487.0692032</v>
      </c>
      <c r="N14" s="8">
        <f t="shared" si="5"/>
        <v>464.5036308</v>
      </c>
      <c r="O14" s="8">
        <f t="shared" si="5"/>
        <v>491.39251380000002</v>
      </c>
      <c r="P14" s="8">
        <f t="shared" si="5"/>
        <v>463.02737840000003</v>
      </c>
      <c r="Q14" s="8">
        <f t="shared" si="5"/>
        <v>457.1223688</v>
      </c>
    </row>
    <row r="15" spans="1:17" ht="17.25" x14ac:dyDescent="0.4">
      <c r="B15" s="2"/>
      <c r="C15" s="2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E16" s="7" t="s">
        <v>39</v>
      </c>
    </row>
    <row r="17" spans="1:18" x14ac:dyDescent="0.25">
      <c r="E17" t="s">
        <v>32</v>
      </c>
      <c r="F17" s="2">
        <f t="shared" ref="F17:Q17" si="6">F8*$C$9</f>
        <v>511.29771999999997</v>
      </c>
      <c r="G17" s="2">
        <f t="shared" si="6"/>
        <v>256.31367999999998</v>
      </c>
      <c r="H17" s="2">
        <f t="shared" si="6"/>
        <v>269.20096000000001</v>
      </c>
      <c r="I17" s="2">
        <f t="shared" si="6"/>
        <v>767.30455999999992</v>
      </c>
      <c r="J17" s="2">
        <f t="shared" si="6"/>
        <v>743.88243999999997</v>
      </c>
      <c r="K17" s="2">
        <f t="shared" si="6"/>
        <v>821.20611999999994</v>
      </c>
      <c r="L17" s="2">
        <f t="shared" si="6"/>
        <v>617.15751999999998</v>
      </c>
      <c r="M17" s="2">
        <f t="shared" si="6"/>
        <v>445.12255999999996</v>
      </c>
      <c r="N17" s="2">
        <f t="shared" si="6"/>
        <v>423.23463999999996</v>
      </c>
      <c r="O17" s="2">
        <f t="shared" si="6"/>
        <v>449.31603999999999</v>
      </c>
      <c r="P17" s="2">
        <f t="shared" si="6"/>
        <v>421.80271999999997</v>
      </c>
      <c r="Q17" s="2">
        <f t="shared" si="6"/>
        <v>416.07504</v>
      </c>
    </row>
    <row r="18" spans="1:18" ht="17.25" x14ac:dyDescent="0.4">
      <c r="E18" t="s">
        <v>33</v>
      </c>
      <c r="F18" s="9">
        <f>$C$10</f>
        <v>27.32</v>
      </c>
      <c r="G18" s="9">
        <f>$C$10</f>
        <v>27.32</v>
      </c>
      <c r="H18" s="9">
        <f t="shared" ref="H18:Q18" si="7">$C$10</f>
        <v>27.32</v>
      </c>
      <c r="I18" s="9">
        <f t="shared" si="7"/>
        <v>27.32</v>
      </c>
      <c r="J18" s="9">
        <f t="shared" si="7"/>
        <v>27.32</v>
      </c>
      <c r="K18" s="9">
        <f t="shared" si="7"/>
        <v>27.32</v>
      </c>
      <c r="L18" s="9">
        <f t="shared" si="7"/>
        <v>27.32</v>
      </c>
      <c r="M18" s="9">
        <f t="shared" si="7"/>
        <v>27.32</v>
      </c>
      <c r="N18" s="9">
        <f t="shared" si="7"/>
        <v>27.32</v>
      </c>
      <c r="O18" s="9">
        <f t="shared" si="7"/>
        <v>27.32</v>
      </c>
      <c r="P18" s="9">
        <f t="shared" si="7"/>
        <v>27.32</v>
      </c>
      <c r="Q18" s="9">
        <f t="shared" si="7"/>
        <v>27.32</v>
      </c>
    </row>
    <row r="19" spans="1:18" x14ac:dyDescent="0.25">
      <c r="E19" t="s">
        <v>34</v>
      </c>
      <c r="F19" s="2">
        <f>SUM(F17:F18)</f>
        <v>538.61771999999996</v>
      </c>
      <c r="G19" s="2">
        <f>SUM(G17:G18)</f>
        <v>283.63367999999997</v>
      </c>
      <c r="H19" s="2">
        <f t="shared" ref="H19:Q19" si="8">SUM(H17:H18)</f>
        <v>296.52096</v>
      </c>
      <c r="I19" s="2">
        <f t="shared" si="8"/>
        <v>794.62455999999997</v>
      </c>
      <c r="J19" s="2">
        <f t="shared" si="8"/>
        <v>771.20244000000002</v>
      </c>
      <c r="K19" s="2">
        <f t="shared" si="8"/>
        <v>848.52611999999999</v>
      </c>
      <c r="L19" s="2">
        <f t="shared" si="8"/>
        <v>644.47752000000003</v>
      </c>
      <c r="M19" s="2">
        <f t="shared" si="8"/>
        <v>472.44255999999996</v>
      </c>
      <c r="N19" s="2">
        <f t="shared" si="8"/>
        <v>450.55463999999995</v>
      </c>
      <c r="O19" s="2">
        <f t="shared" si="8"/>
        <v>476.63603999999998</v>
      </c>
      <c r="P19" s="2">
        <f t="shared" si="8"/>
        <v>449.12271999999996</v>
      </c>
      <c r="Q19" s="2">
        <f t="shared" si="8"/>
        <v>443.39503999999999</v>
      </c>
    </row>
    <row r="20" spans="1:18" x14ac:dyDescent="0.25">
      <c r="E20" t="s">
        <v>36</v>
      </c>
      <c r="F20" s="8">
        <f>F19*$B$12</f>
        <v>16.1585316</v>
      </c>
      <c r="G20" s="8">
        <f>G19*$B$12</f>
        <v>8.5090103999999993</v>
      </c>
      <c r="H20" s="8">
        <f t="shared" ref="H20:Q20" si="9">H19*$B$12</f>
        <v>8.895628799999999</v>
      </c>
      <c r="I20" s="8">
        <f t="shared" si="9"/>
        <v>23.8387368</v>
      </c>
      <c r="J20" s="8">
        <f t="shared" si="9"/>
        <v>23.136073199999998</v>
      </c>
      <c r="K20" s="8">
        <f t="shared" si="9"/>
        <v>25.4557836</v>
      </c>
      <c r="L20" s="8">
        <f t="shared" si="9"/>
        <v>19.3343256</v>
      </c>
      <c r="M20" s="8">
        <f t="shared" si="9"/>
        <v>14.173276799999998</v>
      </c>
      <c r="N20" s="8">
        <f t="shared" si="9"/>
        <v>13.516639199999998</v>
      </c>
      <c r="O20" s="8">
        <f t="shared" si="9"/>
        <v>14.299081199999998</v>
      </c>
      <c r="P20" s="8">
        <f t="shared" si="9"/>
        <v>13.473681599999999</v>
      </c>
      <c r="Q20" s="8">
        <f t="shared" si="9"/>
        <v>13.3018512</v>
      </c>
    </row>
    <row r="21" spans="1:18" ht="17.25" x14ac:dyDescent="0.4">
      <c r="E21" t="s">
        <v>37</v>
      </c>
      <c r="F21" s="10">
        <f>F19*$B$13</f>
        <v>32.3170632</v>
      </c>
      <c r="G21" s="10">
        <f>G19*$B$13</f>
        <v>17.018020799999999</v>
      </c>
      <c r="H21" s="10">
        <f t="shared" ref="H21:Q21" si="10">H19*$B$13</f>
        <v>17.791257599999998</v>
      </c>
      <c r="I21" s="10">
        <f t="shared" si="10"/>
        <v>47.677473599999999</v>
      </c>
      <c r="J21" s="10">
        <f t="shared" si="10"/>
        <v>46.272146399999997</v>
      </c>
      <c r="K21" s="10">
        <f t="shared" si="10"/>
        <v>50.9115672</v>
      </c>
      <c r="L21" s="10">
        <f t="shared" si="10"/>
        <v>38.668651199999999</v>
      </c>
      <c r="M21" s="10">
        <f t="shared" si="10"/>
        <v>28.346553599999996</v>
      </c>
      <c r="N21" s="10">
        <f t="shared" si="10"/>
        <v>27.033278399999997</v>
      </c>
      <c r="O21" s="10">
        <f t="shared" si="10"/>
        <v>28.598162399999996</v>
      </c>
      <c r="P21" s="10">
        <f t="shared" si="10"/>
        <v>26.947363199999998</v>
      </c>
      <c r="Q21" s="10">
        <f t="shared" si="10"/>
        <v>26.6037024</v>
      </c>
    </row>
    <row r="22" spans="1:18" x14ac:dyDescent="0.25">
      <c r="E22" t="s">
        <v>38</v>
      </c>
      <c r="F22" s="8">
        <f>SUM(F19:F21)</f>
        <v>587.09331479999992</v>
      </c>
      <c r="G22" s="8">
        <f>SUM(G19:G21)</f>
        <v>309.16071119999998</v>
      </c>
      <c r="H22" s="8">
        <f t="shared" ref="H22:Q22" si="11">SUM(H19:H21)</f>
        <v>323.20784639999999</v>
      </c>
      <c r="I22" s="8">
        <f t="shared" si="11"/>
        <v>866.14077039999995</v>
      </c>
      <c r="J22" s="8">
        <f t="shared" si="11"/>
        <v>840.61065960000008</v>
      </c>
      <c r="K22" s="8">
        <f t="shared" si="11"/>
        <v>924.89347080000005</v>
      </c>
      <c r="L22" s="8">
        <f t="shared" si="11"/>
        <v>702.48049679999997</v>
      </c>
      <c r="M22" s="8">
        <f t="shared" si="11"/>
        <v>514.9623904</v>
      </c>
      <c r="N22" s="8">
        <f t="shared" si="11"/>
        <v>491.10455759999991</v>
      </c>
      <c r="O22" s="8">
        <f t="shared" si="11"/>
        <v>519.5332836</v>
      </c>
      <c r="P22" s="8">
        <f t="shared" si="11"/>
        <v>489.54376479999996</v>
      </c>
      <c r="Q22" s="8">
        <f t="shared" si="11"/>
        <v>483.30059359999996</v>
      </c>
    </row>
    <row r="24" spans="1:18" x14ac:dyDescent="0.25">
      <c r="E24" t="s">
        <v>40</v>
      </c>
      <c r="F24" s="8">
        <f t="shared" ref="F24:Q24" si="12">F22-F14</f>
        <v>31.800161399999865</v>
      </c>
      <c r="G24" s="8">
        <f t="shared" si="12"/>
        <v>16.745931600000006</v>
      </c>
      <c r="H24" s="8">
        <f t="shared" si="12"/>
        <v>17.506795199999999</v>
      </c>
      <c r="I24" s="8">
        <f t="shared" si="12"/>
        <v>46.914777199999889</v>
      </c>
      <c r="J24" s="8">
        <f t="shared" si="12"/>
        <v>45.531937799999923</v>
      </c>
      <c r="K24" s="8">
        <f t="shared" si="12"/>
        <v>50.097119399999997</v>
      </c>
      <c r="L24" s="8">
        <f t="shared" si="12"/>
        <v>38.050112399999762</v>
      </c>
      <c r="M24" s="8">
        <f t="shared" si="12"/>
        <v>27.8931872</v>
      </c>
      <c r="N24" s="8">
        <f t="shared" si="12"/>
        <v>26.600926799999911</v>
      </c>
      <c r="O24" s="8">
        <f t="shared" si="12"/>
        <v>28.140769799999987</v>
      </c>
      <c r="P24" s="8">
        <f t="shared" si="12"/>
        <v>26.516386399999931</v>
      </c>
      <c r="Q24" s="8">
        <f t="shared" si="12"/>
        <v>26.178224799999953</v>
      </c>
      <c r="R24" s="12">
        <f>SUM(F24:Q24)</f>
        <v>381.97632999999922</v>
      </c>
    </row>
    <row r="26" spans="1:18" x14ac:dyDescent="0.25">
      <c r="A26" t="s">
        <v>41</v>
      </c>
      <c r="E26" s="7" t="s">
        <v>27</v>
      </c>
      <c r="F26" s="5">
        <v>45597</v>
      </c>
      <c r="G26" s="5">
        <v>45627</v>
      </c>
      <c r="H26" s="5">
        <v>45658</v>
      </c>
      <c r="I26" s="5">
        <v>45689</v>
      </c>
      <c r="J26" s="5">
        <v>45717</v>
      </c>
      <c r="K26" s="5">
        <v>45748</v>
      </c>
      <c r="L26" s="5">
        <v>45778</v>
      </c>
      <c r="M26" s="5">
        <v>45809</v>
      </c>
      <c r="N26" s="5">
        <v>45839</v>
      </c>
      <c r="O26" s="5">
        <v>45870</v>
      </c>
      <c r="P26" s="5">
        <v>45901</v>
      </c>
      <c r="Q26" s="5">
        <v>45931</v>
      </c>
    </row>
    <row r="27" spans="1:18" x14ac:dyDescent="0.25">
      <c r="B27" s="6" t="s">
        <v>28</v>
      </c>
      <c r="C27" s="6" t="s">
        <v>29</v>
      </c>
      <c r="E27" t="s">
        <v>30</v>
      </c>
      <c r="F27">
        <v>2232</v>
      </c>
      <c r="G27">
        <v>2506</v>
      </c>
      <c r="H27">
        <v>2632</v>
      </c>
      <c r="I27">
        <v>2632</v>
      </c>
      <c r="J27">
        <v>2285</v>
      </c>
      <c r="K27">
        <v>2362</v>
      </c>
      <c r="L27">
        <v>2290</v>
      </c>
      <c r="M27">
        <v>2665</v>
      </c>
      <c r="N27">
        <v>2313</v>
      </c>
      <c r="O27">
        <v>2529</v>
      </c>
      <c r="P27">
        <v>2440</v>
      </c>
      <c r="Q27">
        <v>2272</v>
      </c>
    </row>
    <row r="28" spans="1:18" x14ac:dyDescent="0.25">
      <c r="A28" t="s">
        <v>31</v>
      </c>
      <c r="B28" s="3">
        <v>9.6740000000000007E-2</v>
      </c>
      <c r="C28" s="3">
        <v>0.10228</v>
      </c>
      <c r="E28" t="s">
        <v>32</v>
      </c>
      <c r="F28" s="2">
        <f>F27*$B$9</f>
        <v>215.92368000000002</v>
      </c>
      <c r="G28" s="2">
        <f>G27*$B$9</f>
        <v>242.43044</v>
      </c>
      <c r="H28" s="2">
        <f t="shared" ref="H28:P28" si="13">H27*$B$9</f>
        <v>254.61968000000002</v>
      </c>
      <c r="I28" s="2">
        <f t="shared" si="13"/>
        <v>254.61968000000002</v>
      </c>
      <c r="J28" s="2">
        <f t="shared" si="13"/>
        <v>221.05090000000001</v>
      </c>
      <c r="K28" s="2">
        <f t="shared" si="13"/>
        <v>228.49988000000002</v>
      </c>
      <c r="L28" s="2">
        <f t="shared" si="13"/>
        <v>221.53460000000001</v>
      </c>
      <c r="M28" s="2">
        <f t="shared" si="13"/>
        <v>257.81210000000004</v>
      </c>
      <c r="N28" s="2">
        <f t="shared" si="13"/>
        <v>223.75962000000001</v>
      </c>
      <c r="O28" s="2">
        <f t="shared" si="13"/>
        <v>244.65546000000001</v>
      </c>
      <c r="P28" s="2">
        <f t="shared" si="13"/>
        <v>236.04560000000001</v>
      </c>
      <c r="Q28" s="2">
        <f>Q27*$B$9</f>
        <v>219.79328000000001</v>
      </c>
    </row>
    <row r="29" spans="1:18" ht="17.25" x14ac:dyDescent="0.4">
      <c r="A29" t="s">
        <v>33</v>
      </c>
      <c r="B29" s="2">
        <v>25.84</v>
      </c>
      <c r="C29" s="2">
        <v>27.32</v>
      </c>
      <c r="E29" t="s">
        <v>33</v>
      </c>
      <c r="F29" s="9">
        <f t="shared" ref="F29:Q29" si="14">$B$10</f>
        <v>25.84</v>
      </c>
      <c r="G29" s="9">
        <f>$B$10</f>
        <v>25.84</v>
      </c>
      <c r="H29" s="9">
        <f t="shared" si="14"/>
        <v>25.84</v>
      </c>
      <c r="I29" s="9">
        <f t="shared" si="14"/>
        <v>25.84</v>
      </c>
      <c r="J29" s="9">
        <f t="shared" si="14"/>
        <v>25.84</v>
      </c>
      <c r="K29" s="9">
        <f t="shared" si="14"/>
        <v>25.84</v>
      </c>
      <c r="L29" s="9">
        <f t="shared" si="14"/>
        <v>25.84</v>
      </c>
      <c r="M29" s="9">
        <f t="shared" si="14"/>
        <v>25.84</v>
      </c>
      <c r="N29" s="9">
        <f t="shared" si="14"/>
        <v>25.84</v>
      </c>
      <c r="O29" s="9">
        <f t="shared" si="14"/>
        <v>25.84</v>
      </c>
      <c r="P29" s="9">
        <f t="shared" si="14"/>
        <v>25.84</v>
      </c>
      <c r="Q29" s="9">
        <f t="shared" si="14"/>
        <v>25.84</v>
      </c>
    </row>
    <row r="30" spans="1:18" x14ac:dyDescent="0.25">
      <c r="E30" t="s">
        <v>34</v>
      </c>
      <c r="F30" s="2">
        <f>SUM(F28:F29)</f>
        <v>241.76368000000002</v>
      </c>
      <c r="G30" s="2">
        <f t="shared" ref="G30" si="15">SUM(G28:G29)</f>
        <v>268.27044000000001</v>
      </c>
      <c r="H30" s="2">
        <f t="shared" ref="H30" si="16">SUM(H28:H29)</f>
        <v>280.45967999999999</v>
      </c>
      <c r="I30" s="2">
        <f t="shared" ref="I30" si="17">SUM(I28:I29)</f>
        <v>280.45967999999999</v>
      </c>
      <c r="J30" s="2">
        <f t="shared" ref="J30" si="18">SUM(J28:J29)</f>
        <v>246.89090000000002</v>
      </c>
      <c r="K30" s="2">
        <f t="shared" ref="K30" si="19">SUM(K28:K29)</f>
        <v>254.33988000000002</v>
      </c>
      <c r="L30" s="2">
        <f t="shared" ref="L30" si="20">SUM(L28:L29)</f>
        <v>247.37460000000002</v>
      </c>
      <c r="M30" s="2">
        <f t="shared" ref="M30" si="21">SUM(M28:M29)</f>
        <v>283.65210000000002</v>
      </c>
      <c r="N30" s="2">
        <f t="shared" ref="N30" si="22">SUM(N28:N29)</f>
        <v>249.59962000000002</v>
      </c>
      <c r="O30" s="2">
        <f t="shared" ref="O30" si="23">SUM(O28:O29)</f>
        <v>270.49545999999998</v>
      </c>
      <c r="P30" s="2">
        <f t="shared" ref="P30" si="24">SUM(P28:P29)</f>
        <v>261.88560000000001</v>
      </c>
      <c r="Q30" s="2">
        <f t="shared" ref="Q30" si="25">SUM(Q28:Q29)</f>
        <v>245.63328000000001</v>
      </c>
    </row>
    <row r="31" spans="1:18" x14ac:dyDescent="0.25">
      <c r="A31" t="s">
        <v>35</v>
      </c>
      <c r="B31" s="1">
        <v>0.03</v>
      </c>
      <c r="E31" t="s">
        <v>36</v>
      </c>
      <c r="F31" s="8">
        <f>F30*$B$12</f>
        <v>7.2529104000000002</v>
      </c>
      <c r="G31" s="8">
        <f>G30*$B$12</f>
        <v>8.0481131999999995</v>
      </c>
      <c r="H31" s="8">
        <f t="shared" ref="H31:Q31" si="26">H30*$B$12</f>
        <v>8.4137903999999999</v>
      </c>
      <c r="I31" s="8">
        <f t="shared" si="26"/>
        <v>8.4137903999999999</v>
      </c>
      <c r="J31" s="8">
        <f t="shared" si="26"/>
        <v>7.4067270000000001</v>
      </c>
      <c r="K31" s="8">
        <f t="shared" si="26"/>
        <v>7.6301964</v>
      </c>
      <c r="L31" s="8">
        <f t="shared" si="26"/>
        <v>7.4212379999999998</v>
      </c>
      <c r="M31" s="8">
        <f t="shared" si="26"/>
        <v>8.509563</v>
      </c>
      <c r="N31" s="8">
        <f t="shared" si="26"/>
        <v>7.4879886000000004</v>
      </c>
      <c r="O31" s="8">
        <f t="shared" si="26"/>
        <v>8.1148637999999984</v>
      </c>
      <c r="P31" s="8">
        <f t="shared" si="26"/>
        <v>7.8565680000000002</v>
      </c>
      <c r="Q31" s="8">
        <f t="shared" si="26"/>
        <v>7.3689983999999997</v>
      </c>
    </row>
    <row r="32" spans="1:18" ht="17.25" x14ac:dyDescent="0.4">
      <c r="A32" t="s">
        <v>37</v>
      </c>
      <c r="B32" s="1">
        <v>0.06</v>
      </c>
      <c r="E32" t="s">
        <v>37</v>
      </c>
      <c r="F32" s="10">
        <f>F30*$B$13</f>
        <v>14.5058208</v>
      </c>
      <c r="G32" s="10">
        <f>G30*$B$13</f>
        <v>16.096226399999999</v>
      </c>
      <c r="H32" s="10">
        <f t="shared" ref="H32:Q32" si="27">H30*$B$13</f>
        <v>16.8275808</v>
      </c>
      <c r="I32" s="10">
        <f t="shared" si="27"/>
        <v>16.8275808</v>
      </c>
      <c r="J32" s="10">
        <f t="shared" si="27"/>
        <v>14.813454</v>
      </c>
      <c r="K32" s="10">
        <f t="shared" si="27"/>
        <v>15.2603928</v>
      </c>
      <c r="L32" s="10">
        <f t="shared" si="27"/>
        <v>14.842476</v>
      </c>
      <c r="M32" s="10">
        <f t="shared" si="27"/>
        <v>17.019126</v>
      </c>
      <c r="N32" s="10">
        <f t="shared" si="27"/>
        <v>14.975977200000001</v>
      </c>
      <c r="O32" s="10">
        <f t="shared" si="27"/>
        <v>16.229727599999997</v>
      </c>
      <c r="P32" s="10">
        <f t="shared" si="27"/>
        <v>15.713136</v>
      </c>
      <c r="Q32" s="10">
        <f t="shared" si="27"/>
        <v>14.737996799999999</v>
      </c>
    </row>
    <row r="33" spans="2:19" x14ac:dyDescent="0.25">
      <c r="E33" t="s">
        <v>38</v>
      </c>
      <c r="F33" s="8">
        <f t="shared" ref="F33:Q33" si="28">SUM(F30:F32)</f>
        <v>263.52241120000002</v>
      </c>
      <c r="G33" s="8">
        <f t="shared" si="28"/>
        <v>292.41477959999997</v>
      </c>
      <c r="H33" s="8">
        <f t="shared" si="28"/>
        <v>305.70105119999999</v>
      </c>
      <c r="I33" s="8">
        <f t="shared" si="28"/>
        <v>305.70105119999999</v>
      </c>
      <c r="J33" s="8">
        <f t="shared" si="28"/>
        <v>269.11108100000001</v>
      </c>
      <c r="K33" s="8">
        <f t="shared" si="28"/>
        <v>277.23046920000002</v>
      </c>
      <c r="L33" s="8">
        <f t="shared" si="28"/>
        <v>269.63831399999998</v>
      </c>
      <c r="M33" s="8">
        <f t="shared" si="28"/>
        <v>309.180789</v>
      </c>
      <c r="N33" s="8">
        <f t="shared" si="28"/>
        <v>272.0635858</v>
      </c>
      <c r="O33" s="8">
        <f t="shared" si="28"/>
        <v>294.84005139999999</v>
      </c>
      <c r="P33" s="8">
        <f t="shared" si="28"/>
        <v>285.45530400000001</v>
      </c>
      <c r="Q33" s="8">
        <f t="shared" si="28"/>
        <v>267.74027520000004</v>
      </c>
    </row>
    <row r="34" spans="2:19" ht="17.25" x14ac:dyDescent="0.4">
      <c r="B34" s="2"/>
      <c r="C34" s="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9" x14ac:dyDescent="0.25">
      <c r="E35" s="7" t="s">
        <v>39</v>
      </c>
    </row>
    <row r="36" spans="2:19" x14ac:dyDescent="0.25">
      <c r="E36" t="s">
        <v>32</v>
      </c>
      <c r="F36" s="2">
        <f t="shared" ref="F36:Q36" si="29">F27*$C$9</f>
        <v>228.28896</v>
      </c>
      <c r="G36" s="2">
        <f t="shared" si="29"/>
        <v>256.31367999999998</v>
      </c>
      <c r="H36" s="2">
        <f t="shared" si="29"/>
        <v>269.20096000000001</v>
      </c>
      <c r="I36" s="2">
        <f t="shared" si="29"/>
        <v>269.20096000000001</v>
      </c>
      <c r="J36" s="2">
        <f t="shared" si="29"/>
        <v>233.7098</v>
      </c>
      <c r="K36" s="2">
        <f t="shared" si="29"/>
        <v>241.58535999999998</v>
      </c>
      <c r="L36" s="2">
        <f t="shared" si="29"/>
        <v>234.22119999999998</v>
      </c>
      <c r="M36" s="2">
        <f t="shared" si="29"/>
        <v>272.57619999999997</v>
      </c>
      <c r="N36" s="2">
        <f t="shared" si="29"/>
        <v>236.57363999999998</v>
      </c>
      <c r="O36" s="2">
        <f t="shared" si="29"/>
        <v>258.66611999999998</v>
      </c>
      <c r="P36" s="2">
        <f t="shared" si="29"/>
        <v>249.56319999999999</v>
      </c>
      <c r="Q36" s="2">
        <f t="shared" si="29"/>
        <v>232.38015999999999</v>
      </c>
    </row>
    <row r="37" spans="2:19" ht="17.25" x14ac:dyDescent="0.4">
      <c r="E37" t="s">
        <v>33</v>
      </c>
      <c r="F37" s="9">
        <f>$C$10</f>
        <v>27.32</v>
      </c>
      <c r="G37" s="9">
        <f>$C$10</f>
        <v>27.32</v>
      </c>
      <c r="H37" s="9">
        <f t="shared" ref="H37:Q37" si="30">$C$10</f>
        <v>27.32</v>
      </c>
      <c r="I37" s="9">
        <f t="shared" si="30"/>
        <v>27.32</v>
      </c>
      <c r="J37" s="9">
        <f t="shared" si="30"/>
        <v>27.32</v>
      </c>
      <c r="K37" s="9">
        <f t="shared" si="30"/>
        <v>27.32</v>
      </c>
      <c r="L37" s="9">
        <f t="shared" si="30"/>
        <v>27.32</v>
      </c>
      <c r="M37" s="9">
        <f t="shared" si="30"/>
        <v>27.32</v>
      </c>
      <c r="N37" s="9">
        <f t="shared" si="30"/>
        <v>27.32</v>
      </c>
      <c r="O37" s="9">
        <f t="shared" si="30"/>
        <v>27.32</v>
      </c>
      <c r="P37" s="9">
        <f t="shared" si="30"/>
        <v>27.32</v>
      </c>
      <c r="Q37" s="9">
        <f t="shared" si="30"/>
        <v>27.32</v>
      </c>
    </row>
    <row r="38" spans="2:19" x14ac:dyDescent="0.25">
      <c r="E38" t="s">
        <v>34</v>
      </c>
      <c r="F38" s="2">
        <f>SUM(F36:F37)</f>
        <v>255.60896</v>
      </c>
      <c r="G38" s="2">
        <f>SUM(G36:G37)</f>
        <v>283.63367999999997</v>
      </c>
      <c r="H38" s="2">
        <f t="shared" ref="H38:Q38" si="31">SUM(H36:H37)</f>
        <v>296.52096</v>
      </c>
      <c r="I38" s="2">
        <f t="shared" si="31"/>
        <v>296.52096</v>
      </c>
      <c r="J38" s="2">
        <f t="shared" si="31"/>
        <v>261.02980000000002</v>
      </c>
      <c r="K38" s="2">
        <f t="shared" si="31"/>
        <v>268.90535999999997</v>
      </c>
      <c r="L38" s="2">
        <f t="shared" si="31"/>
        <v>261.5412</v>
      </c>
      <c r="M38" s="2">
        <f t="shared" si="31"/>
        <v>299.89619999999996</v>
      </c>
      <c r="N38" s="2">
        <f t="shared" si="31"/>
        <v>263.89364</v>
      </c>
      <c r="O38" s="2">
        <f t="shared" si="31"/>
        <v>285.98611999999997</v>
      </c>
      <c r="P38" s="2">
        <f t="shared" si="31"/>
        <v>276.88319999999999</v>
      </c>
      <c r="Q38" s="2">
        <f t="shared" si="31"/>
        <v>259.70015999999998</v>
      </c>
    </row>
    <row r="39" spans="2:19" x14ac:dyDescent="0.25">
      <c r="E39" t="s">
        <v>36</v>
      </c>
      <c r="F39" s="8">
        <f>F38*$B$12</f>
        <v>7.6682687999999999</v>
      </c>
      <c r="G39" s="8">
        <f>G38*$B$12</f>
        <v>8.5090103999999993</v>
      </c>
      <c r="H39" s="8">
        <f t="shared" ref="H39:Q39" si="32">H38*$B$12</f>
        <v>8.895628799999999</v>
      </c>
      <c r="I39" s="8">
        <f t="shared" si="32"/>
        <v>8.895628799999999</v>
      </c>
      <c r="J39" s="8">
        <f t="shared" si="32"/>
        <v>7.8308940000000007</v>
      </c>
      <c r="K39" s="8">
        <f t="shared" si="32"/>
        <v>8.0671607999999981</v>
      </c>
      <c r="L39" s="8">
        <f t="shared" si="32"/>
        <v>7.8462360000000002</v>
      </c>
      <c r="M39" s="8">
        <f t="shared" si="32"/>
        <v>8.9968859999999982</v>
      </c>
      <c r="N39" s="8">
        <f t="shared" si="32"/>
        <v>7.9168091999999994</v>
      </c>
      <c r="O39" s="8">
        <f t="shared" si="32"/>
        <v>8.5795835999999994</v>
      </c>
      <c r="P39" s="8">
        <f t="shared" si="32"/>
        <v>8.3064959999999992</v>
      </c>
      <c r="Q39" s="8">
        <f t="shared" si="32"/>
        <v>7.7910047999999996</v>
      </c>
    </row>
    <row r="40" spans="2:19" ht="17.25" x14ac:dyDescent="0.4">
      <c r="E40" t="s">
        <v>37</v>
      </c>
      <c r="F40" s="10">
        <f>F38*$B$13</f>
        <v>15.3365376</v>
      </c>
      <c r="G40" s="10">
        <f>G38*$B$13</f>
        <v>17.018020799999999</v>
      </c>
      <c r="H40" s="10">
        <f t="shared" ref="H40:Q40" si="33">H38*$B$13</f>
        <v>17.791257599999998</v>
      </c>
      <c r="I40" s="10">
        <f t="shared" si="33"/>
        <v>17.791257599999998</v>
      </c>
      <c r="J40" s="10">
        <f t="shared" si="33"/>
        <v>15.661788000000001</v>
      </c>
      <c r="K40" s="10">
        <f t="shared" si="33"/>
        <v>16.134321599999996</v>
      </c>
      <c r="L40" s="10">
        <f t="shared" si="33"/>
        <v>15.692472</v>
      </c>
      <c r="M40" s="10">
        <f t="shared" si="33"/>
        <v>17.993771999999996</v>
      </c>
      <c r="N40" s="10">
        <f t="shared" si="33"/>
        <v>15.833618399999999</v>
      </c>
      <c r="O40" s="10">
        <f t="shared" si="33"/>
        <v>17.159167199999999</v>
      </c>
      <c r="P40" s="10">
        <f t="shared" si="33"/>
        <v>16.612991999999998</v>
      </c>
      <c r="Q40" s="10">
        <f t="shared" si="33"/>
        <v>15.582009599999999</v>
      </c>
    </row>
    <row r="41" spans="2:19" x14ac:dyDescent="0.25">
      <c r="E41" t="s">
        <v>38</v>
      </c>
      <c r="F41" s="8">
        <f>SUM(F38:F40)</f>
        <v>278.61376639999997</v>
      </c>
      <c r="G41" s="8">
        <f>SUM(G38:G40)</f>
        <v>309.16071119999998</v>
      </c>
      <c r="H41" s="8">
        <f t="shared" ref="H41:Q41" si="34">SUM(H38:H40)</f>
        <v>323.20784639999999</v>
      </c>
      <c r="I41" s="8">
        <f t="shared" si="34"/>
        <v>323.20784639999999</v>
      </c>
      <c r="J41" s="8">
        <f t="shared" si="34"/>
        <v>284.52248200000002</v>
      </c>
      <c r="K41" s="8">
        <f t="shared" si="34"/>
        <v>293.10684240000001</v>
      </c>
      <c r="L41" s="8">
        <f t="shared" si="34"/>
        <v>285.07990799999999</v>
      </c>
      <c r="M41" s="8">
        <f t="shared" si="34"/>
        <v>326.88685799999996</v>
      </c>
      <c r="N41" s="8">
        <f t="shared" si="34"/>
        <v>287.64406759999997</v>
      </c>
      <c r="O41" s="8">
        <f t="shared" si="34"/>
        <v>311.72487079999996</v>
      </c>
      <c r="P41" s="8">
        <f t="shared" si="34"/>
        <v>301.80268799999999</v>
      </c>
      <c r="Q41" s="8">
        <f t="shared" si="34"/>
        <v>283.07317439999997</v>
      </c>
    </row>
    <row r="43" spans="2:19" x14ac:dyDescent="0.25">
      <c r="E43" t="s">
        <v>40</v>
      </c>
      <c r="F43" s="8">
        <f t="shared" ref="F43:Q43" si="35">F41-F33</f>
        <v>15.091355199999953</v>
      </c>
      <c r="G43" s="8">
        <f t="shared" si="35"/>
        <v>16.745931600000006</v>
      </c>
      <c r="H43" s="8">
        <f t="shared" si="35"/>
        <v>17.506795199999999</v>
      </c>
      <c r="I43" s="8">
        <f t="shared" si="35"/>
        <v>17.506795199999999</v>
      </c>
      <c r="J43" s="8">
        <f t="shared" si="35"/>
        <v>15.411401000000012</v>
      </c>
      <c r="K43" s="8">
        <f t="shared" si="35"/>
        <v>15.876373199999989</v>
      </c>
      <c r="L43" s="8">
        <f t="shared" si="35"/>
        <v>15.441594000000009</v>
      </c>
      <c r="M43" s="8">
        <f t="shared" si="35"/>
        <v>17.706068999999957</v>
      </c>
      <c r="N43" s="8">
        <f t="shared" si="35"/>
        <v>15.580481799999973</v>
      </c>
      <c r="O43" s="8">
        <f t="shared" si="35"/>
        <v>16.884819399999969</v>
      </c>
      <c r="P43" s="8">
        <f t="shared" si="35"/>
        <v>16.347383999999977</v>
      </c>
      <c r="Q43" s="8">
        <f t="shared" si="35"/>
        <v>15.332899199999929</v>
      </c>
      <c r="R43" s="12">
        <f>SUM(F43:Q43)</f>
        <v>195.43189879999977</v>
      </c>
    </row>
    <row r="45" spans="2:19" s="7" customFormat="1" x14ac:dyDescent="0.25">
      <c r="E45" s="7" t="s">
        <v>42</v>
      </c>
      <c r="F45" s="28">
        <f>F24+F43</f>
        <v>46.891516599999818</v>
      </c>
      <c r="G45" s="28">
        <f t="shared" ref="G45:Q45" si="36">G24+G43</f>
        <v>33.491863200000012</v>
      </c>
      <c r="H45" s="28">
        <f t="shared" si="36"/>
        <v>35.013590399999998</v>
      </c>
      <c r="I45" s="28">
        <f t="shared" si="36"/>
        <v>64.421572399999889</v>
      </c>
      <c r="J45" s="28">
        <f t="shared" si="36"/>
        <v>60.943338799999935</v>
      </c>
      <c r="K45" s="28">
        <f t="shared" si="36"/>
        <v>65.973492599999986</v>
      </c>
      <c r="L45" s="28">
        <f t="shared" si="36"/>
        <v>53.491706399999771</v>
      </c>
      <c r="M45" s="28">
        <f t="shared" si="36"/>
        <v>45.599256199999957</v>
      </c>
      <c r="N45" s="28">
        <f t="shared" si="36"/>
        <v>42.181408599999884</v>
      </c>
      <c r="O45" s="28">
        <f t="shared" si="36"/>
        <v>45.025589199999956</v>
      </c>
      <c r="P45" s="28">
        <f t="shared" si="36"/>
        <v>42.863770399999908</v>
      </c>
      <c r="Q45" s="28">
        <f t="shared" si="36"/>
        <v>41.511123999999882</v>
      </c>
      <c r="R45" s="29">
        <f>SUM(F45:Q45)</f>
        <v>577.40822879999905</v>
      </c>
      <c r="S4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FB7A-44CA-449B-9630-A9D320D4E883}">
  <dimension ref="A1:S187"/>
  <sheetViews>
    <sheetView topLeftCell="A166" zoomScale="90" zoomScaleNormal="90" workbookViewId="0">
      <selection activeCell="A187" sqref="A187:XFD187"/>
    </sheetView>
  </sheetViews>
  <sheetFormatPr defaultRowHeight="15" x14ac:dyDescent="0.25"/>
  <cols>
    <col min="1" max="1" width="19.140625" customWidth="1"/>
    <col min="2" max="2" width="16" customWidth="1"/>
    <col min="3" max="3" width="13.5703125" customWidth="1"/>
    <col min="5" max="5" width="14" bestFit="1" customWidth="1"/>
    <col min="6" max="18" width="10.85546875" customWidth="1"/>
    <col min="19" max="19" width="11.140625" bestFit="1" customWidth="1"/>
  </cols>
  <sheetData>
    <row r="1" spans="1:18" x14ac:dyDescent="0.25">
      <c r="A1" s="7" t="s">
        <v>43</v>
      </c>
      <c r="B1" t="s">
        <v>44</v>
      </c>
    </row>
    <row r="2" spans="1:18" x14ac:dyDescent="0.25">
      <c r="B2" t="s">
        <v>45</v>
      </c>
    </row>
    <row r="4" spans="1:18" x14ac:dyDescent="0.25">
      <c r="F4" t="s">
        <v>25</v>
      </c>
    </row>
    <row r="7" spans="1:18" x14ac:dyDescent="0.25">
      <c r="A7" t="s">
        <v>46</v>
      </c>
      <c r="E7" s="7" t="s">
        <v>47</v>
      </c>
      <c r="F7" s="5">
        <v>45962</v>
      </c>
      <c r="G7" s="5">
        <v>45627</v>
      </c>
      <c r="H7" s="5">
        <v>45658</v>
      </c>
      <c r="I7" s="5">
        <v>45689</v>
      </c>
      <c r="J7" s="5">
        <v>45717</v>
      </c>
      <c r="K7" s="5">
        <v>45748</v>
      </c>
      <c r="L7" s="5">
        <v>45778</v>
      </c>
      <c r="M7" s="5">
        <v>45809</v>
      </c>
      <c r="N7" s="5">
        <v>45839</v>
      </c>
      <c r="O7" s="5">
        <v>45870</v>
      </c>
      <c r="P7" s="5">
        <v>45901</v>
      </c>
      <c r="Q7" s="5">
        <v>45931</v>
      </c>
      <c r="R7" s="5">
        <v>45962</v>
      </c>
    </row>
    <row r="8" spans="1:18" x14ac:dyDescent="0.25">
      <c r="B8" s="6" t="s">
        <v>28</v>
      </c>
      <c r="C8" s="6" t="s">
        <v>29</v>
      </c>
      <c r="E8" t="s">
        <v>30</v>
      </c>
      <c r="F8" s="13"/>
      <c r="G8" s="13">
        <v>1966</v>
      </c>
      <c r="H8" s="13">
        <v>2227</v>
      </c>
      <c r="I8" s="13">
        <v>2011</v>
      </c>
      <c r="J8" s="13">
        <v>2625</v>
      </c>
      <c r="K8" s="13">
        <v>1179</v>
      </c>
      <c r="L8" s="13">
        <v>2044</v>
      </c>
      <c r="M8" s="13">
        <v>2297</v>
      </c>
      <c r="N8" s="13">
        <v>2193</v>
      </c>
      <c r="O8" s="13">
        <v>1591</v>
      </c>
      <c r="P8" s="13">
        <v>1109</v>
      </c>
      <c r="Q8" s="13">
        <v>1684</v>
      </c>
      <c r="R8" s="13">
        <v>2017</v>
      </c>
    </row>
    <row r="9" spans="1:18" x14ac:dyDescent="0.25">
      <c r="A9" t="s">
        <v>31</v>
      </c>
      <c r="B9" s="3">
        <v>0.12881999999999999</v>
      </c>
      <c r="C9">
        <v>0.13957</v>
      </c>
      <c r="E9" t="s">
        <v>32</v>
      </c>
      <c r="F9" s="2"/>
      <c r="G9" s="2">
        <f t="shared" ref="G9" si="0">G8*$B9</f>
        <v>253.26011999999997</v>
      </c>
      <c r="H9" s="2">
        <f t="shared" ref="H9" si="1">H8*$B9</f>
        <v>286.88213999999999</v>
      </c>
      <c r="I9" s="2">
        <f t="shared" ref="I9:P9" si="2">I8*$B9</f>
        <v>259.05701999999997</v>
      </c>
      <c r="J9" s="2">
        <f t="shared" si="2"/>
        <v>338.15249999999997</v>
      </c>
      <c r="K9" s="2">
        <f t="shared" si="2"/>
        <v>151.87877999999998</v>
      </c>
      <c r="L9" s="2">
        <f t="shared" si="2"/>
        <v>263.30807999999996</v>
      </c>
      <c r="M9" s="2">
        <f t="shared" si="2"/>
        <v>295.89954</v>
      </c>
      <c r="N9" s="2">
        <f t="shared" si="2"/>
        <v>282.50225999999998</v>
      </c>
      <c r="O9" s="2">
        <f t="shared" si="2"/>
        <v>204.95262</v>
      </c>
      <c r="P9" s="2">
        <f t="shared" si="2"/>
        <v>142.86138</v>
      </c>
      <c r="Q9" s="2">
        <f>Q8*$B9</f>
        <v>216.93287999999998</v>
      </c>
      <c r="R9" s="2">
        <f t="shared" ref="R9" si="3">R8*$B9</f>
        <v>259.82993999999997</v>
      </c>
    </row>
    <row r="10" spans="1:18" x14ac:dyDescent="0.25">
      <c r="A10" t="s">
        <v>33</v>
      </c>
      <c r="B10" s="2">
        <v>2.15</v>
      </c>
      <c r="C10" s="2">
        <v>2.4500000000000002</v>
      </c>
      <c r="E10" t="s">
        <v>48</v>
      </c>
      <c r="F10" s="13"/>
      <c r="G10" s="13">
        <v>29</v>
      </c>
      <c r="H10" s="13">
        <v>31</v>
      </c>
      <c r="I10" s="13">
        <v>29</v>
      </c>
      <c r="J10" s="13">
        <v>32</v>
      </c>
      <c r="K10" s="13">
        <v>29</v>
      </c>
      <c r="L10" s="13">
        <v>29</v>
      </c>
      <c r="M10" s="13">
        <v>32</v>
      </c>
      <c r="N10" s="13">
        <v>29</v>
      </c>
      <c r="O10" s="13">
        <v>31</v>
      </c>
      <c r="P10" s="13">
        <v>32</v>
      </c>
      <c r="Q10" s="13">
        <v>29</v>
      </c>
      <c r="R10" s="13">
        <v>29</v>
      </c>
    </row>
    <row r="11" spans="1:18" ht="17.25" x14ac:dyDescent="0.4">
      <c r="E11" t="s">
        <v>33</v>
      </c>
      <c r="F11" s="9"/>
      <c r="G11" s="9">
        <f t="shared" ref="G11" si="4">$B10*G10</f>
        <v>62.349999999999994</v>
      </c>
      <c r="H11" s="9">
        <f t="shared" ref="H11" si="5">$B10*H10</f>
        <v>66.649999999999991</v>
      </c>
      <c r="I11" s="9">
        <f t="shared" ref="I11:P11" si="6">$B10*I10</f>
        <v>62.349999999999994</v>
      </c>
      <c r="J11" s="9">
        <f t="shared" si="6"/>
        <v>68.8</v>
      </c>
      <c r="K11" s="9">
        <f t="shared" si="6"/>
        <v>62.349999999999994</v>
      </c>
      <c r="L11" s="9">
        <f t="shared" si="6"/>
        <v>62.349999999999994</v>
      </c>
      <c r="M11" s="9">
        <f t="shared" si="6"/>
        <v>68.8</v>
      </c>
      <c r="N11" s="9">
        <f t="shared" si="6"/>
        <v>62.349999999999994</v>
      </c>
      <c r="O11" s="9">
        <f t="shared" si="6"/>
        <v>66.649999999999991</v>
      </c>
      <c r="P11" s="9">
        <f t="shared" si="6"/>
        <v>68.8</v>
      </c>
      <c r="Q11" s="9">
        <f>$B10*Q10</f>
        <v>62.349999999999994</v>
      </c>
      <c r="R11" s="9">
        <f t="shared" ref="R11" si="7">$B10*R10</f>
        <v>62.349999999999994</v>
      </c>
    </row>
    <row r="12" spans="1:18" x14ac:dyDescent="0.25">
      <c r="A12" t="s">
        <v>35</v>
      </c>
      <c r="B12" s="1">
        <v>0.03</v>
      </c>
      <c r="E12" t="s">
        <v>34</v>
      </c>
      <c r="F12" s="2"/>
      <c r="G12" s="2">
        <f t="shared" ref="G12:P12" si="8">SUM(G9,G11)</f>
        <v>315.61011999999994</v>
      </c>
      <c r="H12" s="2">
        <f t="shared" si="8"/>
        <v>353.53213999999997</v>
      </c>
      <c r="I12" s="2">
        <f t="shared" si="8"/>
        <v>321.40701999999999</v>
      </c>
      <c r="J12" s="2">
        <f t="shared" si="8"/>
        <v>406.95249999999999</v>
      </c>
      <c r="K12" s="2">
        <f t="shared" si="8"/>
        <v>214.22877999999997</v>
      </c>
      <c r="L12" s="2">
        <f t="shared" si="8"/>
        <v>325.65807999999993</v>
      </c>
      <c r="M12" s="2">
        <f t="shared" si="8"/>
        <v>364.69954000000001</v>
      </c>
      <c r="N12" s="2">
        <f t="shared" si="8"/>
        <v>344.85226</v>
      </c>
      <c r="O12" s="2">
        <f t="shared" si="8"/>
        <v>271.60262</v>
      </c>
      <c r="P12" s="2">
        <f t="shared" si="8"/>
        <v>211.66138000000001</v>
      </c>
      <c r="Q12" s="2">
        <f>SUM(Q9,Q11)</f>
        <v>279.28287999999998</v>
      </c>
      <c r="R12" s="2">
        <f>SUM(R9,R11)</f>
        <v>322.17993999999999</v>
      </c>
    </row>
    <row r="13" spans="1:18" x14ac:dyDescent="0.25">
      <c r="A13" t="s">
        <v>37</v>
      </c>
      <c r="B13" s="1">
        <v>0.06</v>
      </c>
      <c r="E13" t="s">
        <v>36</v>
      </c>
      <c r="F13" s="8"/>
      <c r="G13" s="8">
        <f>G12*$B$12</f>
        <v>9.4683035999999969</v>
      </c>
      <c r="H13" s="8">
        <f t="shared" ref="H13:Q13" si="9">H12*$B$12</f>
        <v>10.605964199999999</v>
      </c>
      <c r="I13" s="8">
        <f t="shared" si="9"/>
        <v>9.6422105999999985</v>
      </c>
      <c r="J13" s="8">
        <f t="shared" si="9"/>
        <v>12.208575</v>
      </c>
      <c r="K13" s="8">
        <f t="shared" si="9"/>
        <v>6.4268633999999993</v>
      </c>
      <c r="L13" s="8">
        <f t="shared" si="9"/>
        <v>9.7697423999999966</v>
      </c>
      <c r="M13" s="8">
        <f t="shared" si="9"/>
        <v>10.940986199999999</v>
      </c>
      <c r="N13" s="8">
        <f t="shared" si="9"/>
        <v>10.3455678</v>
      </c>
      <c r="O13" s="8">
        <f t="shared" si="9"/>
        <v>8.1480785999999998</v>
      </c>
      <c r="P13" s="8">
        <f t="shared" si="9"/>
        <v>6.3498413999999999</v>
      </c>
      <c r="Q13" s="8">
        <f t="shared" si="9"/>
        <v>8.3784863999999999</v>
      </c>
      <c r="R13" s="8">
        <f t="shared" ref="R13" si="10">R12*$B$12</f>
        <v>9.6653981999999985</v>
      </c>
    </row>
    <row r="14" spans="1:18" ht="17.25" x14ac:dyDescent="0.4">
      <c r="E14" t="s">
        <v>37</v>
      </c>
      <c r="F14" s="10"/>
      <c r="G14" s="10">
        <f>G12*$B$13</f>
        <v>18.936607199999994</v>
      </c>
      <c r="H14" s="10">
        <f t="shared" ref="H14:Q14" si="11">H12*$B$13</f>
        <v>21.211928399999998</v>
      </c>
      <c r="I14" s="10">
        <f t="shared" si="11"/>
        <v>19.284421199999997</v>
      </c>
      <c r="J14" s="10">
        <f t="shared" si="11"/>
        <v>24.417149999999999</v>
      </c>
      <c r="K14" s="10">
        <f t="shared" si="11"/>
        <v>12.853726799999999</v>
      </c>
      <c r="L14" s="10">
        <f t="shared" si="11"/>
        <v>19.539484799999993</v>
      </c>
      <c r="M14" s="10">
        <f t="shared" si="11"/>
        <v>21.881972399999999</v>
      </c>
      <c r="N14" s="10">
        <f t="shared" si="11"/>
        <v>20.691135599999999</v>
      </c>
      <c r="O14" s="10">
        <f t="shared" si="11"/>
        <v>16.2961572</v>
      </c>
      <c r="P14" s="10">
        <f t="shared" si="11"/>
        <v>12.6996828</v>
      </c>
      <c r="Q14" s="10">
        <f t="shared" si="11"/>
        <v>16.7569728</v>
      </c>
      <c r="R14" s="10">
        <f t="shared" ref="R14" si="12">R12*$B$13</f>
        <v>19.330796399999997</v>
      </c>
    </row>
    <row r="15" spans="1:18" x14ac:dyDescent="0.25">
      <c r="E15" t="s">
        <v>38</v>
      </c>
      <c r="F15" s="8"/>
      <c r="G15" s="8">
        <f>SUM(G12:G14)</f>
        <v>344.01503079999992</v>
      </c>
      <c r="H15" s="8">
        <f t="shared" ref="H15:P15" si="13">SUM(H12:H14)</f>
        <v>385.35003259999996</v>
      </c>
      <c r="I15" s="8">
        <f t="shared" si="13"/>
        <v>350.33365179999998</v>
      </c>
      <c r="J15" s="8">
        <f t="shared" si="13"/>
        <v>443.57822499999997</v>
      </c>
      <c r="K15" s="8">
        <f t="shared" si="13"/>
        <v>233.50937019999998</v>
      </c>
      <c r="L15" s="8">
        <f t="shared" si="13"/>
        <v>354.96730719999988</v>
      </c>
      <c r="M15" s="8">
        <f t="shared" si="13"/>
        <v>397.52249860000001</v>
      </c>
      <c r="N15" s="8">
        <f>SUM(N12:N14)</f>
        <v>375.88896340000002</v>
      </c>
      <c r="O15" s="8">
        <f t="shared" si="13"/>
        <v>296.0468558</v>
      </c>
      <c r="P15" s="8">
        <f t="shared" si="13"/>
        <v>230.71090420000002</v>
      </c>
      <c r="Q15" s="8">
        <f>SUM(Q12:Q14)</f>
        <v>304.41833919999999</v>
      </c>
      <c r="R15" s="8">
        <f>SUM(R12:R14)</f>
        <v>351.17613460000001</v>
      </c>
    </row>
    <row r="17" spans="1:19" x14ac:dyDescent="0.25">
      <c r="E17" s="7" t="s">
        <v>39</v>
      </c>
    </row>
    <row r="18" spans="1:19" x14ac:dyDescent="0.25">
      <c r="E18" t="s">
        <v>32</v>
      </c>
      <c r="F18" s="2"/>
      <c r="G18" s="2">
        <f t="shared" ref="G18:P18" si="14">G8*$C9</f>
        <v>274.39461999999997</v>
      </c>
      <c r="H18" s="2">
        <f t="shared" si="14"/>
        <v>310.82238999999998</v>
      </c>
      <c r="I18" s="2">
        <f t="shared" si="14"/>
        <v>280.67527000000001</v>
      </c>
      <c r="J18" s="2">
        <f t="shared" si="14"/>
        <v>366.37124999999997</v>
      </c>
      <c r="K18" s="2">
        <f t="shared" si="14"/>
        <v>164.55303000000001</v>
      </c>
      <c r="L18" s="2">
        <f t="shared" si="14"/>
        <v>285.28107999999997</v>
      </c>
      <c r="M18" s="2">
        <f t="shared" si="14"/>
        <v>320.59228999999999</v>
      </c>
      <c r="N18" s="2">
        <f t="shared" si="14"/>
        <v>306.07700999999997</v>
      </c>
      <c r="O18" s="2">
        <f t="shared" si="14"/>
        <v>222.05587</v>
      </c>
      <c r="P18" s="2">
        <f t="shared" si="14"/>
        <v>154.78313</v>
      </c>
      <c r="Q18" s="2">
        <f>Q8*$C9</f>
        <v>235.03587999999999</v>
      </c>
      <c r="R18" s="2">
        <f t="shared" ref="R18" si="15">R8*$C9</f>
        <v>281.51269000000002</v>
      </c>
    </row>
    <row r="19" spans="1:19" ht="17.25" x14ac:dyDescent="0.4">
      <c r="E19" t="s">
        <v>33</v>
      </c>
      <c r="F19" s="9"/>
      <c r="G19" s="9">
        <f t="shared" ref="G19:P19" si="16">$C10*G10</f>
        <v>71.050000000000011</v>
      </c>
      <c r="H19" s="9">
        <f t="shared" si="16"/>
        <v>75.95</v>
      </c>
      <c r="I19" s="9">
        <f t="shared" si="16"/>
        <v>71.050000000000011</v>
      </c>
      <c r="J19" s="9">
        <f t="shared" si="16"/>
        <v>78.400000000000006</v>
      </c>
      <c r="K19" s="9">
        <f t="shared" si="16"/>
        <v>71.050000000000011</v>
      </c>
      <c r="L19" s="9">
        <f t="shared" si="16"/>
        <v>71.050000000000011</v>
      </c>
      <c r="M19" s="9">
        <f t="shared" si="16"/>
        <v>78.400000000000006</v>
      </c>
      <c r="N19" s="9">
        <f t="shared" si="16"/>
        <v>71.050000000000011</v>
      </c>
      <c r="O19" s="9">
        <f t="shared" si="16"/>
        <v>75.95</v>
      </c>
      <c r="P19" s="9">
        <f t="shared" si="16"/>
        <v>78.400000000000006</v>
      </c>
      <c r="Q19" s="9">
        <f>$C10*Q10</f>
        <v>71.050000000000011</v>
      </c>
      <c r="R19" s="9">
        <f t="shared" ref="R19" si="17">$C10*R10</f>
        <v>71.050000000000011</v>
      </c>
    </row>
    <row r="20" spans="1:19" x14ac:dyDescent="0.25">
      <c r="E20" t="s">
        <v>34</v>
      </c>
      <c r="F20" s="2"/>
      <c r="G20" s="2">
        <f>SUM(G18:G19)</f>
        <v>345.44461999999999</v>
      </c>
      <c r="H20" s="2">
        <f t="shared" ref="H20:Q20" si="18">SUM(H18:H19)</f>
        <v>386.77238999999997</v>
      </c>
      <c r="I20" s="2">
        <f t="shared" si="18"/>
        <v>351.72527000000002</v>
      </c>
      <c r="J20" s="2">
        <f t="shared" si="18"/>
        <v>444.77125000000001</v>
      </c>
      <c r="K20" s="2">
        <f t="shared" si="18"/>
        <v>235.60303000000002</v>
      </c>
      <c r="L20" s="2">
        <f t="shared" si="18"/>
        <v>356.33107999999999</v>
      </c>
      <c r="M20" s="2">
        <f t="shared" si="18"/>
        <v>398.99229000000003</v>
      </c>
      <c r="N20" s="2">
        <f t="shared" si="18"/>
        <v>377.12700999999998</v>
      </c>
      <c r="O20" s="2">
        <f t="shared" si="18"/>
        <v>298.00587000000002</v>
      </c>
      <c r="P20" s="2">
        <f t="shared" si="18"/>
        <v>233.18313000000001</v>
      </c>
      <c r="Q20" s="2">
        <f t="shared" si="18"/>
        <v>306.08587999999997</v>
      </c>
      <c r="R20" s="2">
        <f t="shared" ref="R20" si="19">SUM(R18:R19)</f>
        <v>352.56269000000003</v>
      </c>
    </row>
    <row r="21" spans="1:19" x14ac:dyDescent="0.25">
      <c r="E21" t="s">
        <v>36</v>
      </c>
      <c r="F21" s="8"/>
      <c r="G21" s="8">
        <f>G20*$B$12</f>
        <v>10.363338599999999</v>
      </c>
      <c r="H21" s="8">
        <f t="shared" ref="H21:Q21" si="20">H20*$B$12</f>
        <v>11.603171699999999</v>
      </c>
      <c r="I21" s="8">
        <f t="shared" si="20"/>
        <v>10.551758100000001</v>
      </c>
      <c r="J21" s="8">
        <f t="shared" si="20"/>
        <v>13.343137499999999</v>
      </c>
      <c r="K21" s="8">
        <f t="shared" si="20"/>
        <v>7.0680909000000005</v>
      </c>
      <c r="L21" s="8">
        <f t="shared" si="20"/>
        <v>10.6899324</v>
      </c>
      <c r="M21" s="8">
        <f t="shared" si="20"/>
        <v>11.969768699999999</v>
      </c>
      <c r="N21" s="8">
        <f t="shared" si="20"/>
        <v>11.313810299999998</v>
      </c>
      <c r="O21" s="8">
        <f t="shared" si="20"/>
        <v>8.9401761000000004</v>
      </c>
      <c r="P21" s="8">
        <f t="shared" si="20"/>
        <v>6.9954938999999996</v>
      </c>
      <c r="Q21" s="8">
        <f t="shared" si="20"/>
        <v>9.1825763999999985</v>
      </c>
      <c r="R21" s="8">
        <f t="shared" ref="R21" si="21">R20*$B$12</f>
        <v>10.5768807</v>
      </c>
    </row>
    <row r="22" spans="1:19" ht="17.25" x14ac:dyDescent="0.4">
      <c r="E22" t="s">
        <v>37</v>
      </c>
      <c r="F22" s="10"/>
      <c r="G22" s="10">
        <f>G20*$B$13</f>
        <v>20.726677199999997</v>
      </c>
      <c r="H22" s="10">
        <f t="shared" ref="H22:Q22" si="22">H20*$B$13</f>
        <v>23.206343399999998</v>
      </c>
      <c r="I22" s="10">
        <f t="shared" si="22"/>
        <v>21.103516200000001</v>
      </c>
      <c r="J22" s="10">
        <f t="shared" si="22"/>
        <v>26.686274999999998</v>
      </c>
      <c r="K22" s="10">
        <f t="shared" si="22"/>
        <v>14.136181800000001</v>
      </c>
      <c r="L22" s="10">
        <f t="shared" si="22"/>
        <v>21.3798648</v>
      </c>
      <c r="M22" s="10">
        <f t="shared" si="22"/>
        <v>23.939537399999999</v>
      </c>
      <c r="N22" s="10">
        <f t="shared" si="22"/>
        <v>22.627620599999997</v>
      </c>
      <c r="O22" s="10">
        <f t="shared" si="22"/>
        <v>17.880352200000001</v>
      </c>
      <c r="P22" s="10">
        <f t="shared" si="22"/>
        <v>13.990987799999999</v>
      </c>
      <c r="Q22" s="10">
        <f t="shared" si="22"/>
        <v>18.365152799999997</v>
      </c>
      <c r="R22" s="10">
        <f t="shared" ref="R22" si="23">R20*$B$13</f>
        <v>21.1537614</v>
      </c>
    </row>
    <row r="23" spans="1:19" x14ac:dyDescent="0.25">
      <c r="E23" t="s">
        <v>38</v>
      </c>
      <c r="F23" s="8"/>
      <c r="G23" s="8">
        <f>SUM(G20:G22)</f>
        <v>376.53463579999999</v>
      </c>
      <c r="H23" s="8">
        <f t="shared" ref="H23:Q23" si="24">SUM(H20:H22)</f>
        <v>421.58190509999997</v>
      </c>
      <c r="I23" s="8">
        <f t="shared" si="24"/>
        <v>383.38054430000005</v>
      </c>
      <c r="J23" s="8">
        <f t="shared" si="24"/>
        <v>484.80066250000004</v>
      </c>
      <c r="K23" s="8">
        <f t="shared" si="24"/>
        <v>256.80730269999998</v>
      </c>
      <c r="L23" s="8">
        <f t="shared" si="24"/>
        <v>388.40087719999997</v>
      </c>
      <c r="M23" s="8">
        <f t="shared" si="24"/>
        <v>434.90159610000001</v>
      </c>
      <c r="N23" s="8">
        <f t="shared" si="24"/>
        <v>411.06844089999998</v>
      </c>
      <c r="O23" s="8">
        <f t="shared" si="24"/>
        <v>324.82639829999999</v>
      </c>
      <c r="P23" s="8">
        <f t="shared" si="24"/>
        <v>254.16961169999999</v>
      </c>
      <c r="Q23" s="8">
        <f t="shared" si="24"/>
        <v>333.63360919999997</v>
      </c>
      <c r="R23" s="8">
        <f t="shared" ref="R23" si="25">SUM(R20:R22)</f>
        <v>384.29333210000004</v>
      </c>
    </row>
    <row r="25" spans="1:19" x14ac:dyDescent="0.25">
      <c r="E25" t="s">
        <v>40</v>
      </c>
      <c r="F25" s="8"/>
      <c r="G25" s="8">
        <f>G23-G15</f>
        <v>32.51960500000007</v>
      </c>
      <c r="H25" s="8">
        <f t="shared" ref="H25:O25" si="26">H23-H15</f>
        <v>36.231872500000009</v>
      </c>
      <c r="I25" s="8">
        <f t="shared" si="26"/>
        <v>33.04689250000007</v>
      </c>
      <c r="J25" s="8">
        <f t="shared" si="26"/>
        <v>41.222437500000069</v>
      </c>
      <c r="K25" s="8">
        <f t="shared" si="26"/>
        <v>23.297932500000002</v>
      </c>
      <c r="L25" s="8">
        <f t="shared" si="26"/>
        <v>33.433570000000088</v>
      </c>
      <c r="M25" s="8">
        <f t="shared" si="26"/>
        <v>37.3790975</v>
      </c>
      <c r="N25" s="8">
        <f t="shared" si="26"/>
        <v>35.179477499999962</v>
      </c>
      <c r="O25" s="8">
        <f t="shared" si="26"/>
        <v>28.779542499999991</v>
      </c>
      <c r="P25" s="8">
        <f>P23-P15</f>
        <v>23.458707499999974</v>
      </c>
      <c r="Q25" s="8">
        <f>Q23-Q15</f>
        <v>29.215269999999975</v>
      </c>
      <c r="R25" s="8">
        <f>R23-R15</f>
        <v>33.117197500000032</v>
      </c>
      <c r="S25" s="12">
        <f>SUM(F25:R25)</f>
        <v>386.88160250000021</v>
      </c>
    </row>
    <row r="27" spans="1:19" x14ac:dyDescent="0.25">
      <c r="A27" t="s">
        <v>49</v>
      </c>
      <c r="E27" s="7" t="s">
        <v>47</v>
      </c>
      <c r="F27" s="5">
        <v>45962</v>
      </c>
      <c r="G27" s="5">
        <v>45627</v>
      </c>
      <c r="H27" s="5">
        <v>45658</v>
      </c>
      <c r="I27" s="5">
        <v>45689</v>
      </c>
      <c r="J27" s="5">
        <v>45717</v>
      </c>
      <c r="K27" s="5">
        <v>45748</v>
      </c>
      <c r="L27" s="5">
        <v>45778</v>
      </c>
      <c r="M27" s="5">
        <v>45809</v>
      </c>
      <c r="N27" s="5">
        <v>45839</v>
      </c>
      <c r="O27" s="5">
        <v>45870</v>
      </c>
      <c r="P27" s="5">
        <v>45901</v>
      </c>
      <c r="Q27" s="5">
        <v>45931</v>
      </c>
      <c r="R27" s="5">
        <v>45962</v>
      </c>
    </row>
    <row r="28" spans="1:19" x14ac:dyDescent="0.25">
      <c r="B28" s="6" t="s">
        <v>28</v>
      </c>
      <c r="C28" s="6" t="s">
        <v>29</v>
      </c>
      <c r="E28" t="s">
        <v>30</v>
      </c>
      <c r="F28" s="13"/>
      <c r="G28" s="13">
        <v>197</v>
      </c>
      <c r="H28" s="13">
        <v>197</v>
      </c>
      <c r="I28" s="13">
        <v>207</v>
      </c>
      <c r="J28" s="13">
        <v>227</v>
      </c>
      <c r="K28" s="13">
        <v>189</v>
      </c>
      <c r="L28" s="13">
        <v>207</v>
      </c>
      <c r="M28" s="13">
        <v>198</v>
      </c>
      <c r="N28" s="13">
        <v>173</v>
      </c>
      <c r="O28" s="13">
        <v>161</v>
      </c>
      <c r="P28" s="13">
        <v>157</v>
      </c>
      <c r="Q28" s="13">
        <v>145</v>
      </c>
      <c r="R28" s="13">
        <v>154</v>
      </c>
    </row>
    <row r="29" spans="1:19" x14ac:dyDescent="0.25">
      <c r="A29" t="s">
        <v>31</v>
      </c>
      <c r="B29" s="3">
        <v>0.12881999999999999</v>
      </c>
      <c r="C29">
        <v>0.13957</v>
      </c>
      <c r="E29" t="s">
        <v>32</v>
      </c>
      <c r="F29" s="2"/>
      <c r="G29" s="2">
        <f t="shared" ref="G29" si="27">G28*$B29</f>
        <v>25.37754</v>
      </c>
      <c r="H29" s="2">
        <f t="shared" ref="H29" si="28">H28*$B29</f>
        <v>25.37754</v>
      </c>
      <c r="I29" s="2">
        <f t="shared" ref="I29" si="29">I28*$B29</f>
        <v>26.66574</v>
      </c>
      <c r="J29" s="2">
        <f t="shared" ref="J29" si="30">J28*$B29</f>
        <v>29.242139999999999</v>
      </c>
      <c r="K29" s="2">
        <f t="shared" ref="K29" si="31">K28*$B29</f>
        <v>24.346979999999999</v>
      </c>
      <c r="L29" s="2">
        <f t="shared" ref="L29" si="32">L28*$B29</f>
        <v>26.66574</v>
      </c>
      <c r="M29" s="2">
        <f t="shared" ref="M29" si="33">M28*$B29</f>
        <v>25.506359999999997</v>
      </c>
      <c r="N29" s="2">
        <f t="shared" ref="N29" si="34">N28*$B29</f>
        <v>22.28586</v>
      </c>
      <c r="O29" s="2">
        <f t="shared" ref="O29" si="35">O28*$B29</f>
        <v>20.740019999999998</v>
      </c>
      <c r="P29" s="2">
        <f t="shared" ref="P29" si="36">P28*$B29</f>
        <v>20.224739999999997</v>
      </c>
      <c r="Q29" s="2">
        <f>Q28*$B29</f>
        <v>18.678899999999999</v>
      </c>
      <c r="R29" s="2">
        <f>R28*$B29</f>
        <v>19.838279999999997</v>
      </c>
    </row>
    <row r="30" spans="1:19" x14ac:dyDescent="0.25">
      <c r="A30" t="s">
        <v>33</v>
      </c>
      <c r="B30" s="2">
        <v>1.35</v>
      </c>
      <c r="C30" s="2">
        <v>1.54</v>
      </c>
      <c r="E30" t="s">
        <v>48</v>
      </c>
      <c r="F30" s="13"/>
      <c r="G30" s="13">
        <v>31</v>
      </c>
      <c r="H30" s="13">
        <v>31</v>
      </c>
      <c r="I30" s="13">
        <v>29</v>
      </c>
      <c r="J30" s="13">
        <v>32</v>
      </c>
      <c r="K30" s="13">
        <v>29</v>
      </c>
      <c r="L30" s="13">
        <v>29</v>
      </c>
      <c r="M30" s="13">
        <v>32</v>
      </c>
      <c r="N30" s="13">
        <v>29</v>
      </c>
      <c r="O30" s="13">
        <v>31</v>
      </c>
      <c r="P30" s="13">
        <v>32</v>
      </c>
      <c r="Q30" s="13">
        <v>29</v>
      </c>
      <c r="R30" s="13">
        <v>29</v>
      </c>
    </row>
    <row r="31" spans="1:19" ht="17.25" x14ac:dyDescent="0.4">
      <c r="E31" t="s">
        <v>33</v>
      </c>
      <c r="F31" s="9"/>
      <c r="G31" s="9">
        <f t="shared" ref="G31" si="37">$B30*G30</f>
        <v>41.85</v>
      </c>
      <c r="H31" s="9">
        <f t="shared" ref="H31" si="38">$B30*H30</f>
        <v>41.85</v>
      </c>
      <c r="I31" s="9">
        <f t="shared" ref="I31" si="39">$B30*I30</f>
        <v>39.150000000000006</v>
      </c>
      <c r="J31" s="9">
        <f t="shared" ref="J31" si="40">$B30*J30</f>
        <v>43.2</v>
      </c>
      <c r="K31" s="9">
        <f t="shared" ref="K31" si="41">$B30*K30</f>
        <v>39.150000000000006</v>
      </c>
      <c r="L31" s="9">
        <f t="shared" ref="L31" si="42">$B30*L30</f>
        <v>39.150000000000006</v>
      </c>
      <c r="M31" s="9">
        <f t="shared" ref="M31" si="43">$B30*M30</f>
        <v>43.2</v>
      </c>
      <c r="N31" s="9">
        <f t="shared" ref="N31" si="44">$B30*N30</f>
        <v>39.150000000000006</v>
      </c>
      <c r="O31" s="9">
        <f t="shared" ref="O31" si="45">$B30*O30</f>
        <v>41.85</v>
      </c>
      <c r="P31" s="9">
        <f t="shared" ref="P31" si="46">$B30*P30</f>
        <v>43.2</v>
      </c>
      <c r="Q31" s="9">
        <f>$B30*Q30</f>
        <v>39.150000000000006</v>
      </c>
      <c r="R31" s="9">
        <f t="shared" ref="R31" si="47">$B30*R30</f>
        <v>39.150000000000006</v>
      </c>
    </row>
    <row r="32" spans="1:19" x14ac:dyDescent="0.25">
      <c r="A32" t="s">
        <v>35</v>
      </c>
      <c r="B32" s="1">
        <v>0.03</v>
      </c>
      <c r="E32" t="s">
        <v>34</v>
      </c>
      <c r="F32" s="2"/>
      <c r="G32" s="2">
        <f t="shared" ref="G32:P32" si="48">SUM(G29,G31)</f>
        <v>67.227540000000005</v>
      </c>
      <c r="H32" s="2">
        <f t="shared" si="48"/>
        <v>67.227540000000005</v>
      </c>
      <c r="I32" s="2">
        <f t="shared" si="48"/>
        <v>65.815740000000005</v>
      </c>
      <c r="J32" s="2">
        <f t="shared" si="48"/>
        <v>72.442139999999995</v>
      </c>
      <c r="K32" s="2">
        <f t="shared" si="48"/>
        <v>63.496980000000008</v>
      </c>
      <c r="L32" s="2">
        <f t="shared" si="48"/>
        <v>65.815740000000005</v>
      </c>
      <c r="M32" s="2">
        <f t="shared" si="48"/>
        <v>68.706360000000004</v>
      </c>
      <c r="N32" s="2">
        <f t="shared" si="48"/>
        <v>61.435860000000005</v>
      </c>
      <c r="O32" s="2">
        <f t="shared" si="48"/>
        <v>62.590019999999996</v>
      </c>
      <c r="P32" s="2">
        <f t="shared" si="48"/>
        <v>63.42474</v>
      </c>
      <c r="Q32" s="2">
        <f>SUM(Q29,Q31)</f>
        <v>57.828900000000004</v>
      </c>
      <c r="R32" s="2">
        <f>SUM(R29,R31)</f>
        <v>58.988280000000003</v>
      </c>
    </row>
    <row r="33" spans="1:19" x14ac:dyDescent="0.25">
      <c r="A33" t="s">
        <v>37</v>
      </c>
      <c r="B33" s="1">
        <v>0.06</v>
      </c>
      <c r="E33" t="s">
        <v>36</v>
      </c>
      <c r="F33" s="8"/>
      <c r="G33" s="8">
        <f>G32*$B$12</f>
        <v>2.0168262000000001</v>
      </c>
      <c r="H33" s="8">
        <f t="shared" ref="H33:Q33" si="49">H32*$B$12</f>
        <v>2.0168262000000001</v>
      </c>
      <c r="I33" s="8">
        <f t="shared" si="49"/>
        <v>1.9744722000000001</v>
      </c>
      <c r="J33" s="8">
        <f t="shared" si="49"/>
        <v>2.1732641999999998</v>
      </c>
      <c r="K33" s="8">
        <f t="shared" si="49"/>
        <v>1.9049094000000002</v>
      </c>
      <c r="L33" s="8">
        <f t="shared" si="49"/>
        <v>1.9744722000000001</v>
      </c>
      <c r="M33" s="8">
        <f t="shared" si="49"/>
        <v>2.0611907999999999</v>
      </c>
      <c r="N33" s="8">
        <f t="shared" si="49"/>
        <v>1.8430758</v>
      </c>
      <c r="O33" s="8">
        <f t="shared" si="49"/>
        <v>1.8777005999999998</v>
      </c>
      <c r="P33" s="8">
        <f t="shared" si="49"/>
        <v>1.9027421999999998</v>
      </c>
      <c r="Q33" s="8">
        <f t="shared" si="49"/>
        <v>1.7348670000000002</v>
      </c>
      <c r="R33" s="8">
        <f t="shared" ref="R33" si="50">R32*$B$12</f>
        <v>1.7696484000000001</v>
      </c>
    </row>
    <row r="34" spans="1:19" ht="17.25" x14ac:dyDescent="0.4">
      <c r="E34" t="s">
        <v>37</v>
      </c>
      <c r="F34" s="10"/>
      <c r="G34" s="10">
        <f>G32*$B$13</f>
        <v>4.0336524000000002</v>
      </c>
      <c r="H34" s="10">
        <f t="shared" ref="H34:Q34" si="51">H32*$B$13</f>
        <v>4.0336524000000002</v>
      </c>
      <c r="I34" s="10">
        <f t="shared" si="51"/>
        <v>3.9489444000000002</v>
      </c>
      <c r="J34" s="10">
        <f t="shared" si="51"/>
        <v>4.3465283999999995</v>
      </c>
      <c r="K34" s="10">
        <f t="shared" si="51"/>
        <v>3.8098188000000004</v>
      </c>
      <c r="L34" s="10">
        <f t="shared" si="51"/>
        <v>3.9489444000000002</v>
      </c>
      <c r="M34" s="10">
        <f t="shared" si="51"/>
        <v>4.1223815999999998</v>
      </c>
      <c r="N34" s="10">
        <f t="shared" si="51"/>
        <v>3.6861516000000001</v>
      </c>
      <c r="O34" s="10">
        <f t="shared" si="51"/>
        <v>3.7554011999999997</v>
      </c>
      <c r="P34" s="10">
        <f t="shared" si="51"/>
        <v>3.8054843999999997</v>
      </c>
      <c r="Q34" s="10">
        <f t="shared" si="51"/>
        <v>3.4697340000000003</v>
      </c>
      <c r="R34" s="10">
        <f t="shared" ref="R34" si="52">R32*$B$13</f>
        <v>3.5392968000000002</v>
      </c>
    </row>
    <row r="35" spans="1:19" x14ac:dyDescent="0.25">
      <c r="E35" t="s">
        <v>38</v>
      </c>
      <c r="F35" s="8"/>
      <c r="G35" s="8">
        <f>SUM(G32:G34)</f>
        <v>73.278018599999996</v>
      </c>
      <c r="H35" s="8">
        <f t="shared" ref="H35:P35" si="53">SUM(H32:H34)</f>
        <v>73.278018599999996</v>
      </c>
      <c r="I35" s="8">
        <f t="shared" si="53"/>
        <v>71.739156600000001</v>
      </c>
      <c r="J35" s="8">
        <f t="shared" si="53"/>
        <v>78.961932599999997</v>
      </c>
      <c r="K35" s="8">
        <f t="shared" si="53"/>
        <v>69.211708200000004</v>
      </c>
      <c r="L35" s="8">
        <f t="shared" si="53"/>
        <v>71.739156600000001</v>
      </c>
      <c r="M35" s="8">
        <f t="shared" si="53"/>
        <v>74.889932400000006</v>
      </c>
      <c r="N35" s="8">
        <f t="shared" si="53"/>
        <v>66.965087400000002</v>
      </c>
      <c r="O35" s="8">
        <f t="shared" si="53"/>
        <v>68.223121799999987</v>
      </c>
      <c r="P35" s="8">
        <f t="shared" si="53"/>
        <v>69.132966600000003</v>
      </c>
      <c r="Q35" s="8">
        <f>SUM(Q32:Q34)</f>
        <v>63.033501000000008</v>
      </c>
      <c r="R35" s="8">
        <f>SUM(R32:R34)</f>
        <v>64.2972252</v>
      </c>
    </row>
    <row r="37" spans="1:19" x14ac:dyDescent="0.25">
      <c r="E37" s="7" t="s">
        <v>39</v>
      </c>
    </row>
    <row r="38" spans="1:19" x14ac:dyDescent="0.25">
      <c r="E38" t="s">
        <v>32</v>
      </c>
      <c r="F38" s="2"/>
      <c r="G38" s="2">
        <f t="shared" ref="G38:P38" si="54">G28*$C29</f>
        <v>27.495290000000001</v>
      </c>
      <c r="H38" s="2">
        <f t="shared" si="54"/>
        <v>27.495290000000001</v>
      </c>
      <c r="I38" s="2">
        <f t="shared" si="54"/>
        <v>28.890989999999999</v>
      </c>
      <c r="J38" s="2">
        <f t="shared" si="54"/>
        <v>31.682390000000002</v>
      </c>
      <c r="K38" s="2">
        <f t="shared" si="54"/>
        <v>26.378730000000001</v>
      </c>
      <c r="L38" s="2">
        <f t="shared" si="54"/>
        <v>28.890989999999999</v>
      </c>
      <c r="M38" s="2">
        <f t="shared" si="54"/>
        <v>27.63486</v>
      </c>
      <c r="N38" s="2">
        <f t="shared" si="54"/>
        <v>24.145610000000001</v>
      </c>
      <c r="O38" s="2">
        <f t="shared" si="54"/>
        <v>22.470770000000002</v>
      </c>
      <c r="P38" s="2">
        <f t="shared" si="54"/>
        <v>21.912489999999998</v>
      </c>
      <c r="Q38" s="2">
        <f>Q28*$C29</f>
        <v>20.237649999999999</v>
      </c>
      <c r="R38" s="2">
        <f>R28*$C29</f>
        <v>21.493780000000001</v>
      </c>
    </row>
    <row r="39" spans="1:19" ht="17.25" x14ac:dyDescent="0.4">
      <c r="E39" t="s">
        <v>33</v>
      </c>
      <c r="F39" s="9"/>
      <c r="G39" s="9">
        <f t="shared" ref="G39:P39" si="55">$C30*G30</f>
        <v>47.74</v>
      </c>
      <c r="H39" s="9">
        <f t="shared" si="55"/>
        <v>47.74</v>
      </c>
      <c r="I39" s="9">
        <f t="shared" si="55"/>
        <v>44.660000000000004</v>
      </c>
      <c r="J39" s="9">
        <f t="shared" si="55"/>
        <v>49.28</v>
      </c>
      <c r="K39" s="9">
        <f t="shared" si="55"/>
        <v>44.660000000000004</v>
      </c>
      <c r="L39" s="9">
        <f t="shared" si="55"/>
        <v>44.660000000000004</v>
      </c>
      <c r="M39" s="9">
        <f t="shared" si="55"/>
        <v>49.28</v>
      </c>
      <c r="N39" s="9">
        <f t="shared" si="55"/>
        <v>44.660000000000004</v>
      </c>
      <c r="O39" s="9">
        <f t="shared" si="55"/>
        <v>47.74</v>
      </c>
      <c r="P39" s="9">
        <f t="shared" si="55"/>
        <v>49.28</v>
      </c>
      <c r="Q39" s="9">
        <f>$C30*Q30</f>
        <v>44.660000000000004</v>
      </c>
      <c r="R39" s="9">
        <f>$C30*R30</f>
        <v>44.660000000000004</v>
      </c>
    </row>
    <row r="40" spans="1:19" x14ac:dyDescent="0.25">
      <c r="E40" t="s">
        <v>34</v>
      </c>
      <c r="F40" s="2"/>
      <c r="G40" s="2">
        <f>SUM(G38:G39)</f>
        <v>75.235290000000006</v>
      </c>
      <c r="H40" s="2">
        <f t="shared" ref="H40:P40" si="56">SUM(H38:H39)</f>
        <v>75.235290000000006</v>
      </c>
      <c r="I40" s="2">
        <f t="shared" si="56"/>
        <v>73.550989999999999</v>
      </c>
      <c r="J40" s="2">
        <f t="shared" si="56"/>
        <v>80.962389999999999</v>
      </c>
      <c r="K40" s="2">
        <f t="shared" si="56"/>
        <v>71.038730000000001</v>
      </c>
      <c r="L40" s="2">
        <f t="shared" si="56"/>
        <v>73.550989999999999</v>
      </c>
      <c r="M40" s="2">
        <f t="shared" si="56"/>
        <v>76.914860000000004</v>
      </c>
      <c r="N40" s="2">
        <f t="shared" si="56"/>
        <v>68.805610000000001</v>
      </c>
      <c r="O40" s="2">
        <f t="shared" si="56"/>
        <v>70.210769999999997</v>
      </c>
      <c r="P40" s="2">
        <f t="shared" si="56"/>
        <v>71.192489999999992</v>
      </c>
      <c r="Q40" s="2">
        <f>SUM(Q38:Q39)</f>
        <v>64.897649999999999</v>
      </c>
      <c r="R40" s="2">
        <f>SUM(R38:R39)</f>
        <v>66.153780000000012</v>
      </c>
    </row>
    <row r="41" spans="1:19" x14ac:dyDescent="0.25">
      <c r="E41" t="s">
        <v>36</v>
      </c>
      <c r="F41" s="8"/>
      <c r="G41" s="8">
        <f>G40*$B$12</f>
        <v>2.2570587</v>
      </c>
      <c r="H41" s="8">
        <f t="shared" ref="H41:Q41" si="57">H40*$B$12</f>
        <v>2.2570587</v>
      </c>
      <c r="I41" s="8">
        <f t="shared" si="57"/>
        <v>2.2065296999999999</v>
      </c>
      <c r="J41" s="8">
        <f t="shared" si="57"/>
        <v>2.4288716999999997</v>
      </c>
      <c r="K41" s="8">
        <f t="shared" si="57"/>
        <v>2.1311618999999999</v>
      </c>
      <c r="L41" s="8">
        <f t="shared" si="57"/>
        <v>2.2065296999999999</v>
      </c>
      <c r="M41" s="8">
        <f t="shared" si="57"/>
        <v>2.3074458</v>
      </c>
      <c r="N41" s="8">
        <f t="shared" si="57"/>
        <v>2.0641683</v>
      </c>
      <c r="O41" s="8">
        <f t="shared" si="57"/>
        <v>2.1063231</v>
      </c>
      <c r="P41" s="8">
        <f t="shared" si="57"/>
        <v>2.1357746999999998</v>
      </c>
      <c r="Q41" s="8">
        <f t="shared" si="57"/>
        <v>1.9469295</v>
      </c>
      <c r="R41" s="8">
        <f t="shared" ref="R41" si="58">R40*$B$12</f>
        <v>1.9846134000000002</v>
      </c>
    </row>
    <row r="42" spans="1:19" ht="17.25" x14ac:dyDescent="0.4">
      <c r="E42" t="s">
        <v>37</v>
      </c>
      <c r="F42" s="10"/>
      <c r="G42" s="10">
        <f>G40*$B$13</f>
        <v>4.5141173999999999</v>
      </c>
      <c r="H42" s="10">
        <f t="shared" ref="H42:Q42" si="59">H40*$B$13</f>
        <v>4.5141173999999999</v>
      </c>
      <c r="I42" s="10">
        <f t="shared" si="59"/>
        <v>4.4130593999999999</v>
      </c>
      <c r="J42" s="10">
        <f t="shared" si="59"/>
        <v>4.8577433999999995</v>
      </c>
      <c r="K42" s="10">
        <f t="shared" si="59"/>
        <v>4.2623237999999999</v>
      </c>
      <c r="L42" s="10">
        <f t="shared" si="59"/>
        <v>4.4130593999999999</v>
      </c>
      <c r="M42" s="10">
        <f t="shared" si="59"/>
        <v>4.6148916</v>
      </c>
      <c r="N42" s="10">
        <f t="shared" si="59"/>
        <v>4.1283365999999999</v>
      </c>
      <c r="O42" s="10">
        <f t="shared" si="59"/>
        <v>4.2126462</v>
      </c>
      <c r="P42" s="10">
        <f t="shared" si="59"/>
        <v>4.2715493999999996</v>
      </c>
      <c r="Q42" s="10">
        <f t="shared" si="59"/>
        <v>3.893859</v>
      </c>
      <c r="R42" s="10">
        <f t="shared" ref="R42" si="60">R40*$B$13</f>
        <v>3.9692268000000004</v>
      </c>
    </row>
    <row r="43" spans="1:19" x14ac:dyDescent="0.25">
      <c r="E43" t="s">
        <v>38</v>
      </c>
      <c r="F43" s="8"/>
      <c r="G43" s="8">
        <f>SUM(G40:G42)</f>
        <v>82.006466100000011</v>
      </c>
      <c r="H43" s="8">
        <f t="shared" ref="H43:Q43" si="61">SUM(H40:H42)</f>
        <v>82.006466100000011</v>
      </c>
      <c r="I43" s="8">
        <f t="shared" si="61"/>
        <v>80.170579099999998</v>
      </c>
      <c r="J43" s="8">
        <f t="shared" si="61"/>
        <v>88.249005100000005</v>
      </c>
      <c r="K43" s="8">
        <f t="shared" si="61"/>
        <v>77.4322157</v>
      </c>
      <c r="L43" s="8">
        <f t="shared" si="61"/>
        <v>80.170579099999998</v>
      </c>
      <c r="M43" s="8">
        <f t="shared" si="61"/>
        <v>83.837197400000008</v>
      </c>
      <c r="N43" s="8">
        <f t="shared" si="61"/>
        <v>74.998114900000004</v>
      </c>
      <c r="O43" s="8">
        <f t="shared" si="61"/>
        <v>76.529739299999989</v>
      </c>
      <c r="P43" s="8">
        <f t="shared" si="61"/>
        <v>77.599814099999989</v>
      </c>
      <c r="Q43" s="8">
        <f t="shared" si="61"/>
        <v>70.738438500000001</v>
      </c>
      <c r="R43" s="8">
        <f t="shared" ref="R43" si="62">SUM(R40:R42)</f>
        <v>72.107620200000014</v>
      </c>
    </row>
    <row r="45" spans="1:19" x14ac:dyDescent="0.25">
      <c r="E45" t="s">
        <v>40</v>
      </c>
      <c r="F45" s="8"/>
      <c r="G45" s="8">
        <f>G43-G35</f>
        <v>8.7284475000000157</v>
      </c>
      <c r="H45" s="8">
        <f t="shared" ref="H45:P45" si="63">H43-H35</f>
        <v>8.7284475000000157</v>
      </c>
      <c r="I45" s="8">
        <f t="shared" si="63"/>
        <v>8.4314224999999965</v>
      </c>
      <c r="J45" s="8">
        <f t="shared" si="63"/>
        <v>9.2870725000000078</v>
      </c>
      <c r="K45" s="8">
        <f t="shared" si="63"/>
        <v>8.2205074999999965</v>
      </c>
      <c r="L45" s="8">
        <f t="shared" si="63"/>
        <v>8.4314224999999965</v>
      </c>
      <c r="M45" s="8">
        <f t="shared" si="63"/>
        <v>8.9472650000000016</v>
      </c>
      <c r="N45" s="8">
        <f t="shared" si="63"/>
        <v>8.0330275000000029</v>
      </c>
      <c r="O45" s="8">
        <f t="shared" si="63"/>
        <v>8.3066175000000015</v>
      </c>
      <c r="P45" s="8">
        <f t="shared" si="63"/>
        <v>8.4668474999999859</v>
      </c>
      <c r="Q45" s="8">
        <f>Q43-Q35</f>
        <v>7.7049374999999927</v>
      </c>
      <c r="R45" s="8">
        <f>R43-R35</f>
        <v>7.810395000000014</v>
      </c>
      <c r="S45" s="12">
        <f>SUM(F45:R45)</f>
        <v>101.09641000000003</v>
      </c>
    </row>
    <row r="47" spans="1:19" x14ac:dyDescent="0.25">
      <c r="A47" t="s">
        <v>50</v>
      </c>
      <c r="E47" s="7" t="s">
        <v>47</v>
      </c>
      <c r="F47" s="5">
        <v>45962</v>
      </c>
      <c r="G47" s="5">
        <v>45627</v>
      </c>
      <c r="H47" s="5">
        <v>45658</v>
      </c>
      <c r="I47" s="5">
        <v>45689</v>
      </c>
      <c r="J47" s="5">
        <v>45717</v>
      </c>
      <c r="K47" s="5">
        <v>45748</v>
      </c>
      <c r="L47" s="5">
        <v>45778</v>
      </c>
      <c r="M47" s="5">
        <v>45809</v>
      </c>
      <c r="N47" s="5">
        <v>45839</v>
      </c>
      <c r="O47" s="5">
        <v>45870</v>
      </c>
      <c r="P47" s="5">
        <v>45901</v>
      </c>
      <c r="Q47" s="5">
        <v>45931</v>
      </c>
      <c r="R47" s="5">
        <v>45962</v>
      </c>
    </row>
    <row r="48" spans="1:19" x14ac:dyDescent="0.25">
      <c r="B48" s="6" t="s">
        <v>28</v>
      </c>
      <c r="C48" s="6" t="s">
        <v>29</v>
      </c>
      <c r="E48" t="s">
        <v>30</v>
      </c>
      <c r="F48" s="13"/>
      <c r="G48" s="13">
        <v>6799</v>
      </c>
      <c r="H48" s="13">
        <v>5990</v>
      </c>
      <c r="I48" s="13">
        <v>4774</v>
      </c>
      <c r="J48" s="13">
        <v>4774</v>
      </c>
      <c r="K48" s="13">
        <v>5463</v>
      </c>
      <c r="L48" s="13">
        <v>5846</v>
      </c>
      <c r="M48" s="13">
        <v>5510</v>
      </c>
      <c r="N48" s="13">
        <v>5173</v>
      </c>
      <c r="O48" s="13">
        <v>5794</v>
      </c>
      <c r="P48" s="13">
        <v>5405</v>
      </c>
      <c r="Q48" s="13">
        <v>5531</v>
      </c>
      <c r="R48" s="13">
        <v>4980</v>
      </c>
    </row>
    <row r="49" spans="1:18" x14ac:dyDescent="0.25">
      <c r="A49" t="s">
        <v>31</v>
      </c>
      <c r="B49" s="3">
        <v>0.12881999999999999</v>
      </c>
      <c r="C49">
        <v>0.13957</v>
      </c>
      <c r="E49" t="s">
        <v>32</v>
      </c>
      <c r="F49" s="2"/>
      <c r="G49" s="2">
        <f t="shared" ref="G49" si="64">G48*$B49</f>
        <v>875.84717999999998</v>
      </c>
      <c r="H49" s="2">
        <f t="shared" ref="H49" si="65">H48*$B49</f>
        <v>771.63179999999988</v>
      </c>
      <c r="I49" s="2">
        <f t="shared" ref="I49" si="66">I48*$B49</f>
        <v>614.98667999999998</v>
      </c>
      <c r="J49" s="2">
        <f t="shared" ref="J49" si="67">J48*$B49</f>
        <v>614.98667999999998</v>
      </c>
      <c r="K49" s="2">
        <f t="shared" ref="K49" si="68">K48*$B49</f>
        <v>703.74365999999998</v>
      </c>
      <c r="L49" s="2">
        <f t="shared" ref="L49" si="69">L48*$B49</f>
        <v>753.0817199999999</v>
      </c>
      <c r="M49" s="2">
        <f t="shared" ref="M49" si="70">M48*$B49</f>
        <v>709.79819999999995</v>
      </c>
      <c r="N49" s="2">
        <f t="shared" ref="N49" si="71">N48*$B49</f>
        <v>666.38585999999998</v>
      </c>
      <c r="O49" s="2">
        <f t="shared" ref="O49" si="72">O48*$B49</f>
        <v>746.38307999999995</v>
      </c>
      <c r="P49" s="2">
        <f t="shared" ref="P49" si="73">P48*$B49</f>
        <v>696.27209999999991</v>
      </c>
      <c r="Q49" s="2">
        <f>Q48*$B49</f>
        <v>712.50341999999989</v>
      </c>
      <c r="R49" s="2">
        <f t="shared" ref="R49" si="74">R48*$B49</f>
        <v>641.52359999999999</v>
      </c>
    </row>
    <row r="50" spans="1:18" x14ac:dyDescent="0.25">
      <c r="A50" t="s">
        <v>33</v>
      </c>
      <c r="B50" s="2">
        <v>2.15</v>
      </c>
      <c r="C50" s="2">
        <v>2.4500000000000002</v>
      </c>
      <c r="E50" t="s">
        <v>48</v>
      </c>
      <c r="F50" s="13"/>
      <c r="G50" s="13">
        <v>31</v>
      </c>
      <c r="H50" s="13">
        <v>30</v>
      </c>
      <c r="I50" s="13">
        <v>29</v>
      </c>
      <c r="J50" s="13">
        <v>29</v>
      </c>
      <c r="K50" s="13">
        <v>29</v>
      </c>
      <c r="L50" s="13">
        <v>31</v>
      </c>
      <c r="M50" s="13">
        <v>30</v>
      </c>
      <c r="N50" s="13">
        <v>29</v>
      </c>
      <c r="O50" s="13">
        <v>33</v>
      </c>
      <c r="P50" s="13">
        <v>29</v>
      </c>
      <c r="Q50" s="13">
        <v>32</v>
      </c>
      <c r="R50" s="13">
        <v>29</v>
      </c>
    </row>
    <row r="51" spans="1:18" ht="17.25" x14ac:dyDescent="0.4">
      <c r="E51" t="s">
        <v>33</v>
      </c>
      <c r="F51" s="9"/>
      <c r="G51" s="9">
        <f t="shared" ref="G51" si="75">$B50*G50</f>
        <v>66.649999999999991</v>
      </c>
      <c r="H51" s="9">
        <f t="shared" ref="H51" si="76">$B50*H50</f>
        <v>64.5</v>
      </c>
      <c r="I51" s="9">
        <f t="shared" ref="I51" si="77">$B50*I50</f>
        <v>62.349999999999994</v>
      </c>
      <c r="J51" s="9">
        <f t="shared" ref="J51" si="78">$B50*J50</f>
        <v>62.349999999999994</v>
      </c>
      <c r="K51" s="9">
        <f t="shared" ref="K51" si="79">$B50*K50</f>
        <v>62.349999999999994</v>
      </c>
      <c r="L51" s="9">
        <f t="shared" ref="L51" si="80">$B50*L50</f>
        <v>66.649999999999991</v>
      </c>
      <c r="M51" s="9">
        <f t="shared" ref="M51" si="81">$B50*M50</f>
        <v>64.5</v>
      </c>
      <c r="N51" s="9">
        <f t="shared" ref="N51" si="82">$B50*N50</f>
        <v>62.349999999999994</v>
      </c>
      <c r="O51" s="9">
        <f t="shared" ref="O51" si="83">$B50*O50</f>
        <v>70.95</v>
      </c>
      <c r="P51" s="9">
        <f t="shared" ref="P51" si="84">$B50*P50</f>
        <v>62.349999999999994</v>
      </c>
      <c r="Q51" s="9">
        <f>$B50*Q50</f>
        <v>68.8</v>
      </c>
      <c r="R51" s="9">
        <f t="shared" ref="R51" si="85">$B50*R50</f>
        <v>62.349999999999994</v>
      </c>
    </row>
    <row r="52" spans="1:18" x14ac:dyDescent="0.25">
      <c r="A52" t="s">
        <v>35</v>
      </c>
      <c r="B52" s="1">
        <v>0.03</v>
      </c>
      <c r="E52" t="s">
        <v>34</v>
      </c>
      <c r="F52" s="2"/>
      <c r="G52" s="2">
        <f t="shared" ref="G52:P52" si="86">SUM(G49,G51)</f>
        <v>942.49717999999996</v>
      </c>
      <c r="H52" s="2">
        <f t="shared" si="86"/>
        <v>836.13179999999988</v>
      </c>
      <c r="I52" s="2">
        <f t="shared" si="86"/>
        <v>677.33668</v>
      </c>
      <c r="J52" s="2">
        <f t="shared" si="86"/>
        <v>677.33668</v>
      </c>
      <c r="K52" s="2">
        <f t="shared" si="86"/>
        <v>766.09366</v>
      </c>
      <c r="L52" s="2">
        <f t="shared" si="86"/>
        <v>819.73171999999988</v>
      </c>
      <c r="M52" s="2">
        <f t="shared" si="86"/>
        <v>774.29819999999995</v>
      </c>
      <c r="N52" s="2">
        <f t="shared" si="86"/>
        <v>728.73586</v>
      </c>
      <c r="O52" s="2">
        <f t="shared" si="86"/>
        <v>817.33308</v>
      </c>
      <c r="P52" s="2">
        <f t="shared" si="86"/>
        <v>758.62209999999993</v>
      </c>
      <c r="Q52" s="2">
        <f t="shared" ref="Q52" si="87">SUM(Q49,Q51)</f>
        <v>781.30341999999985</v>
      </c>
      <c r="R52" s="2">
        <f>SUM(R49,R51)</f>
        <v>703.87360000000001</v>
      </c>
    </row>
    <row r="53" spans="1:18" x14ac:dyDescent="0.25">
      <c r="A53" t="s">
        <v>37</v>
      </c>
      <c r="B53" s="1">
        <v>0.06</v>
      </c>
      <c r="E53" t="s">
        <v>36</v>
      </c>
      <c r="F53" s="8"/>
      <c r="G53" s="8">
        <f>G52*$B$12</f>
        <v>28.274915399999998</v>
      </c>
      <c r="H53" s="8">
        <f t="shared" ref="H53:P53" si="88">H52*$B$12</f>
        <v>25.083953999999995</v>
      </c>
      <c r="I53" s="8">
        <f t="shared" si="88"/>
        <v>20.320100399999998</v>
      </c>
      <c r="J53" s="8">
        <f t="shared" si="88"/>
        <v>20.320100399999998</v>
      </c>
      <c r="K53" s="8">
        <f t="shared" si="88"/>
        <v>22.982809799999998</v>
      </c>
      <c r="L53" s="8">
        <f t="shared" si="88"/>
        <v>24.591951599999994</v>
      </c>
      <c r="M53" s="8">
        <f t="shared" si="88"/>
        <v>23.228945999999997</v>
      </c>
      <c r="N53" s="8">
        <f t="shared" si="88"/>
        <v>21.8620758</v>
      </c>
      <c r="O53" s="8">
        <f t="shared" si="88"/>
        <v>24.5199924</v>
      </c>
      <c r="P53" s="8">
        <f t="shared" si="88"/>
        <v>22.758662999999999</v>
      </c>
      <c r="Q53" s="8">
        <f t="shared" ref="Q53:R53" si="89">Q52*$B$12</f>
        <v>23.439102599999995</v>
      </c>
      <c r="R53" s="8">
        <f t="shared" si="89"/>
        <v>21.116208</v>
      </c>
    </row>
    <row r="54" spans="1:18" ht="17.25" x14ac:dyDescent="0.4">
      <c r="E54" t="s">
        <v>37</v>
      </c>
      <c r="F54" s="10"/>
      <c r="G54" s="10">
        <f>G52*$B$13</f>
        <v>56.549830799999995</v>
      </c>
      <c r="H54" s="10">
        <f t="shared" ref="H54:P54" si="90">H52*$B$13</f>
        <v>50.16790799999999</v>
      </c>
      <c r="I54" s="10">
        <f t="shared" si="90"/>
        <v>40.640200799999995</v>
      </c>
      <c r="J54" s="10">
        <f t="shared" si="90"/>
        <v>40.640200799999995</v>
      </c>
      <c r="K54" s="10">
        <f t="shared" si="90"/>
        <v>45.965619599999997</v>
      </c>
      <c r="L54" s="10">
        <f t="shared" si="90"/>
        <v>49.183903199999989</v>
      </c>
      <c r="M54" s="10">
        <f t="shared" si="90"/>
        <v>46.457891999999994</v>
      </c>
      <c r="N54" s="10">
        <f t="shared" si="90"/>
        <v>43.724151599999999</v>
      </c>
      <c r="O54" s="10">
        <f t="shared" si="90"/>
        <v>49.039984799999999</v>
      </c>
      <c r="P54" s="10">
        <f t="shared" si="90"/>
        <v>45.517325999999997</v>
      </c>
      <c r="Q54" s="10">
        <f t="shared" ref="Q54:R54" si="91">Q52*$B$13</f>
        <v>46.878205199999989</v>
      </c>
      <c r="R54" s="10">
        <f t="shared" si="91"/>
        <v>42.232416000000001</v>
      </c>
    </row>
    <row r="55" spans="1:18" x14ac:dyDescent="0.25">
      <c r="E55" t="s">
        <v>38</v>
      </c>
      <c r="F55" s="8"/>
      <c r="G55" s="8">
        <f>SUM(G52:G54)</f>
        <v>1027.3219261999998</v>
      </c>
      <c r="H55" s="8">
        <f t="shared" ref="H55:P55" si="92">SUM(H52:H54)</f>
        <v>911.38366199999984</v>
      </c>
      <c r="I55" s="8">
        <f t="shared" si="92"/>
        <v>738.2969812</v>
      </c>
      <c r="J55" s="8">
        <f t="shared" si="92"/>
        <v>738.2969812</v>
      </c>
      <c r="K55" s="8">
        <f t="shared" si="92"/>
        <v>835.04208940000001</v>
      </c>
      <c r="L55" s="8">
        <f t="shared" si="92"/>
        <v>893.50757479999993</v>
      </c>
      <c r="M55" s="8">
        <f t="shared" si="92"/>
        <v>843.98503799999992</v>
      </c>
      <c r="N55" s="8">
        <f t="shared" si="92"/>
        <v>794.32208739999999</v>
      </c>
      <c r="O55" s="8">
        <f t="shared" si="92"/>
        <v>890.89305719999993</v>
      </c>
      <c r="P55" s="8">
        <f t="shared" si="92"/>
        <v>826.89808899999991</v>
      </c>
      <c r="Q55" s="8">
        <f t="shared" ref="Q55" si="93">SUM(Q52:Q54)</f>
        <v>851.62072779999983</v>
      </c>
      <c r="R55" s="8">
        <f>SUM(R52:R54)</f>
        <v>767.2222240000001</v>
      </c>
    </row>
    <row r="57" spans="1:18" x14ac:dyDescent="0.25">
      <c r="E57" s="7" t="s">
        <v>39</v>
      </c>
    </row>
    <row r="58" spans="1:18" x14ac:dyDescent="0.25">
      <c r="E58" t="s">
        <v>32</v>
      </c>
      <c r="F58" s="2"/>
      <c r="G58" s="2">
        <f t="shared" ref="G58:O58" si="94">G48*$C49</f>
        <v>948.93642999999997</v>
      </c>
      <c r="H58" s="2">
        <f t="shared" si="94"/>
        <v>836.02430000000004</v>
      </c>
      <c r="I58" s="2">
        <f t="shared" si="94"/>
        <v>666.30718000000002</v>
      </c>
      <c r="J58" s="2">
        <f t="shared" si="94"/>
        <v>666.30718000000002</v>
      </c>
      <c r="K58" s="2">
        <f t="shared" si="94"/>
        <v>762.47091</v>
      </c>
      <c r="L58" s="2">
        <f t="shared" si="94"/>
        <v>815.92621999999994</v>
      </c>
      <c r="M58" s="2">
        <f t="shared" si="94"/>
        <v>769.03070000000002</v>
      </c>
      <c r="N58" s="2">
        <f t="shared" si="94"/>
        <v>721.99560999999994</v>
      </c>
      <c r="O58" s="2">
        <f t="shared" si="94"/>
        <v>808.66858000000002</v>
      </c>
      <c r="P58" s="2">
        <f>P48*$C49</f>
        <v>754.37585000000001</v>
      </c>
      <c r="Q58" s="2">
        <f t="shared" ref="Q58" si="95">Q48*$C49</f>
        <v>771.96167000000003</v>
      </c>
      <c r="R58" s="2">
        <f>R48*$C$9</f>
        <v>695.05859999999996</v>
      </c>
    </row>
    <row r="59" spans="1:18" ht="17.25" x14ac:dyDescent="0.4">
      <c r="E59" t="s">
        <v>33</v>
      </c>
      <c r="F59" s="9"/>
      <c r="G59" s="9">
        <f t="shared" ref="G59:O59" si="96">$C50*G50</f>
        <v>75.95</v>
      </c>
      <c r="H59" s="9">
        <f t="shared" si="96"/>
        <v>73.5</v>
      </c>
      <c r="I59" s="9">
        <f t="shared" si="96"/>
        <v>71.050000000000011</v>
      </c>
      <c r="J59" s="9">
        <f t="shared" si="96"/>
        <v>71.050000000000011</v>
      </c>
      <c r="K59" s="9">
        <f t="shared" si="96"/>
        <v>71.050000000000011</v>
      </c>
      <c r="L59" s="9">
        <f t="shared" si="96"/>
        <v>75.95</v>
      </c>
      <c r="M59" s="9">
        <f t="shared" si="96"/>
        <v>73.5</v>
      </c>
      <c r="N59" s="9">
        <f t="shared" si="96"/>
        <v>71.050000000000011</v>
      </c>
      <c r="O59" s="9">
        <f t="shared" si="96"/>
        <v>80.850000000000009</v>
      </c>
      <c r="P59" s="9">
        <f>$C50*P50</f>
        <v>71.050000000000011</v>
      </c>
      <c r="Q59" s="9">
        <f t="shared" ref="Q59" si="97">$C50*Q50</f>
        <v>78.400000000000006</v>
      </c>
      <c r="R59" s="9">
        <f>$C$10*R50</f>
        <v>71.050000000000011</v>
      </c>
    </row>
    <row r="60" spans="1:18" x14ac:dyDescent="0.25">
      <c r="E60" t="s">
        <v>34</v>
      </c>
      <c r="F60" s="2"/>
      <c r="G60" s="2">
        <f>SUM(G58:G59)</f>
        <v>1024.88643</v>
      </c>
      <c r="H60" s="2">
        <f t="shared" ref="H60:Q60" si="98">SUM(H58:H59)</f>
        <v>909.52430000000004</v>
      </c>
      <c r="I60" s="2">
        <f t="shared" si="98"/>
        <v>737.35717999999997</v>
      </c>
      <c r="J60" s="2">
        <f t="shared" si="98"/>
        <v>737.35717999999997</v>
      </c>
      <c r="K60" s="2">
        <f t="shared" si="98"/>
        <v>833.52090999999996</v>
      </c>
      <c r="L60" s="2">
        <f t="shared" si="98"/>
        <v>891.87621999999999</v>
      </c>
      <c r="M60" s="2">
        <f t="shared" si="98"/>
        <v>842.53070000000002</v>
      </c>
      <c r="N60" s="2">
        <f t="shared" si="98"/>
        <v>793.0456099999999</v>
      </c>
      <c r="O60" s="2">
        <f t="shared" si="98"/>
        <v>889.51858000000004</v>
      </c>
      <c r="P60" s="2">
        <f t="shared" si="98"/>
        <v>825.42585000000008</v>
      </c>
      <c r="Q60" s="2">
        <f t="shared" si="98"/>
        <v>850.36167</v>
      </c>
      <c r="R60" s="2">
        <f t="shared" ref="R60" si="99">SUM(R58:R59)</f>
        <v>766.10860000000002</v>
      </c>
    </row>
    <row r="61" spans="1:18" x14ac:dyDescent="0.25">
      <c r="E61" t="s">
        <v>36</v>
      </c>
      <c r="F61" s="8"/>
      <c r="G61" s="8">
        <f>G60*$B$12</f>
        <v>30.7465929</v>
      </c>
      <c r="H61" s="8">
        <f t="shared" ref="H61:Q61" si="100">H60*$B$12</f>
        <v>27.285729</v>
      </c>
      <c r="I61" s="8">
        <f t="shared" si="100"/>
        <v>22.120715399999998</v>
      </c>
      <c r="J61" s="8">
        <f t="shared" si="100"/>
        <v>22.120715399999998</v>
      </c>
      <c r="K61" s="8">
        <f t="shared" si="100"/>
        <v>25.005627299999997</v>
      </c>
      <c r="L61" s="8">
        <f t="shared" si="100"/>
        <v>26.756286599999999</v>
      </c>
      <c r="M61" s="8">
        <f t="shared" si="100"/>
        <v>25.275921</v>
      </c>
      <c r="N61" s="8">
        <f t="shared" si="100"/>
        <v>23.791368299999995</v>
      </c>
      <c r="O61" s="8">
        <f t="shared" si="100"/>
        <v>26.6855574</v>
      </c>
      <c r="P61" s="8">
        <f t="shared" si="100"/>
        <v>24.7627755</v>
      </c>
      <c r="Q61" s="8">
        <f t="shared" si="100"/>
        <v>25.510850099999999</v>
      </c>
      <c r="R61" s="8">
        <f t="shared" ref="R61" si="101">R60*$B$12</f>
        <v>22.983257999999999</v>
      </c>
    </row>
    <row r="62" spans="1:18" ht="17.25" x14ac:dyDescent="0.4">
      <c r="E62" t="s">
        <v>37</v>
      </c>
      <c r="F62" s="10"/>
      <c r="G62" s="10">
        <f>G60*$B$13</f>
        <v>61.493185799999999</v>
      </c>
      <c r="H62" s="10">
        <f t="shared" ref="H62:Q62" si="102">H60*$B$13</f>
        <v>54.571458</v>
      </c>
      <c r="I62" s="10">
        <f t="shared" si="102"/>
        <v>44.241430799999996</v>
      </c>
      <c r="J62" s="10">
        <f t="shared" si="102"/>
        <v>44.241430799999996</v>
      </c>
      <c r="K62" s="10">
        <f t="shared" si="102"/>
        <v>50.011254599999994</v>
      </c>
      <c r="L62" s="10">
        <f t="shared" si="102"/>
        <v>53.512573199999999</v>
      </c>
      <c r="M62" s="10">
        <f t="shared" si="102"/>
        <v>50.551842000000001</v>
      </c>
      <c r="N62" s="10">
        <f t="shared" si="102"/>
        <v>47.58273659999999</v>
      </c>
      <c r="O62" s="10">
        <f t="shared" si="102"/>
        <v>53.371114800000001</v>
      </c>
      <c r="P62" s="10">
        <f t="shared" si="102"/>
        <v>49.525551</v>
      </c>
      <c r="Q62" s="10">
        <f t="shared" si="102"/>
        <v>51.021700199999998</v>
      </c>
      <c r="R62" s="10">
        <f t="shared" ref="R62" si="103">R60*$B$13</f>
        <v>45.966515999999999</v>
      </c>
    </row>
    <row r="63" spans="1:18" x14ac:dyDescent="0.25">
      <c r="E63" t="s">
        <v>38</v>
      </c>
      <c r="F63" s="8"/>
      <c r="G63" s="8">
        <f>SUM(G60:G62)</f>
        <v>1117.1262087</v>
      </c>
      <c r="H63" s="8">
        <f t="shared" ref="H63:Q63" si="104">SUM(H60:H62)</f>
        <v>991.38148699999999</v>
      </c>
      <c r="I63" s="8">
        <f t="shared" si="104"/>
        <v>803.71932619999995</v>
      </c>
      <c r="J63" s="8">
        <f t="shared" si="104"/>
        <v>803.71932619999995</v>
      </c>
      <c r="K63" s="8">
        <f t="shared" si="104"/>
        <v>908.5377919</v>
      </c>
      <c r="L63" s="8">
        <f t="shared" si="104"/>
        <v>972.14507979999996</v>
      </c>
      <c r="M63" s="8">
        <f t="shared" si="104"/>
        <v>918.35846300000003</v>
      </c>
      <c r="N63" s="8">
        <f t="shared" si="104"/>
        <v>864.41971489999992</v>
      </c>
      <c r="O63" s="8">
        <f t="shared" si="104"/>
        <v>969.57525220000002</v>
      </c>
      <c r="P63" s="8">
        <f t="shared" si="104"/>
        <v>899.71417650000001</v>
      </c>
      <c r="Q63" s="8">
        <f t="shared" si="104"/>
        <v>926.89422029999992</v>
      </c>
      <c r="R63" s="8">
        <f t="shared" ref="R63" si="105">SUM(R60:R62)</f>
        <v>835.05837399999996</v>
      </c>
    </row>
    <row r="65" spans="1:19" x14ac:dyDescent="0.25">
      <c r="E65" t="s">
        <v>40</v>
      </c>
      <c r="F65" s="8"/>
      <c r="G65" s="8">
        <f>G63-G55</f>
        <v>89.804282500000227</v>
      </c>
      <c r="H65" s="8">
        <f t="shared" ref="H65:P65" si="106">H63-H55</f>
        <v>79.997825000000148</v>
      </c>
      <c r="I65" s="8">
        <f t="shared" si="106"/>
        <v>65.42234499999995</v>
      </c>
      <c r="J65" s="8">
        <f t="shared" si="106"/>
        <v>65.42234499999995</v>
      </c>
      <c r="K65" s="8">
        <f t="shared" si="106"/>
        <v>73.495702499999993</v>
      </c>
      <c r="L65" s="8">
        <f t="shared" si="106"/>
        <v>78.637505000000033</v>
      </c>
      <c r="M65" s="8">
        <f t="shared" si="106"/>
        <v>74.373425000000111</v>
      </c>
      <c r="N65" s="8">
        <f t="shared" si="106"/>
        <v>70.09762749999993</v>
      </c>
      <c r="O65" s="8">
        <f t="shared" si="106"/>
        <v>78.682195000000092</v>
      </c>
      <c r="P65" s="8">
        <f t="shared" si="106"/>
        <v>72.816087500000094</v>
      </c>
      <c r="Q65" s="8">
        <f>Q63-Q55</f>
        <v>75.273492500000089</v>
      </c>
      <c r="R65" s="8">
        <f>R63-R55</f>
        <v>67.836149999999861</v>
      </c>
      <c r="S65" s="12">
        <f>SUM(F65:R65)</f>
        <v>891.85898250000048</v>
      </c>
    </row>
    <row r="67" spans="1:19" x14ac:dyDescent="0.25">
      <c r="A67" t="s">
        <v>51</v>
      </c>
      <c r="E67" s="7" t="s">
        <v>47</v>
      </c>
      <c r="F67" s="5">
        <v>45962</v>
      </c>
      <c r="G67" s="5">
        <v>45627</v>
      </c>
      <c r="H67" s="5">
        <v>45658</v>
      </c>
      <c r="I67" s="5">
        <v>45689</v>
      </c>
      <c r="J67" s="5">
        <v>45717</v>
      </c>
      <c r="K67" s="5">
        <v>45748</v>
      </c>
      <c r="L67" s="5">
        <v>45778</v>
      </c>
      <c r="M67" s="5">
        <v>45809</v>
      </c>
      <c r="N67" s="5">
        <v>45839</v>
      </c>
      <c r="O67" s="5">
        <v>45870</v>
      </c>
      <c r="P67" s="5">
        <v>45901</v>
      </c>
      <c r="Q67" s="5">
        <v>45931</v>
      </c>
      <c r="R67" s="5">
        <v>45962</v>
      </c>
    </row>
    <row r="68" spans="1:19" x14ac:dyDescent="0.25">
      <c r="B68" s="6" t="s">
        <v>28</v>
      </c>
      <c r="C68" s="6" t="s">
        <v>29</v>
      </c>
      <c r="E68" t="s">
        <v>30</v>
      </c>
      <c r="F68" s="13">
        <v>2525</v>
      </c>
      <c r="G68" s="13">
        <v>2221</v>
      </c>
      <c r="H68" s="13">
        <v>2043</v>
      </c>
      <c r="I68" s="13">
        <v>1959</v>
      </c>
      <c r="J68" s="13">
        <v>1727</v>
      </c>
      <c r="K68" s="13">
        <v>1687</v>
      </c>
      <c r="L68" s="13">
        <v>1672</v>
      </c>
      <c r="M68" s="13">
        <v>1920</v>
      </c>
      <c r="N68" s="13">
        <v>1831</v>
      </c>
      <c r="O68" s="13">
        <v>1825</v>
      </c>
      <c r="P68" s="13">
        <v>1947</v>
      </c>
      <c r="Q68" s="13">
        <v>1756</v>
      </c>
      <c r="R68" s="13"/>
    </row>
    <row r="69" spans="1:19" x14ac:dyDescent="0.25">
      <c r="A69" t="s">
        <v>31</v>
      </c>
      <c r="B69" s="3">
        <v>0.12881999999999999</v>
      </c>
      <c r="C69">
        <v>0.13957</v>
      </c>
      <c r="E69" t="s">
        <v>32</v>
      </c>
      <c r="F69" s="2">
        <f t="shared" ref="F69" si="107">F68*$B69</f>
        <v>325.27049999999997</v>
      </c>
      <c r="G69" s="2">
        <f t="shared" ref="G69" si="108">G68*$B69</f>
        <v>286.10921999999999</v>
      </c>
      <c r="H69" s="2">
        <f t="shared" ref="H69" si="109">H68*$B69</f>
        <v>263.17926</v>
      </c>
      <c r="I69" s="2">
        <f t="shared" ref="I69" si="110">I68*$B69</f>
        <v>252.35837999999998</v>
      </c>
      <c r="J69" s="2">
        <f t="shared" ref="J69" si="111">J68*$B69</f>
        <v>222.47214</v>
      </c>
      <c r="K69" s="2">
        <f t="shared" ref="K69" si="112">K68*$B69</f>
        <v>217.31933999999998</v>
      </c>
      <c r="L69" s="2">
        <f t="shared" ref="L69" si="113">L68*$B69</f>
        <v>215.38703999999998</v>
      </c>
      <c r="M69" s="2">
        <f t="shared" ref="M69" si="114">M68*$B69</f>
        <v>247.33439999999999</v>
      </c>
      <c r="N69" s="2">
        <f t="shared" ref="N69" si="115">N68*$B69</f>
        <v>235.86941999999999</v>
      </c>
      <c r="O69" s="2">
        <f t="shared" ref="O69" si="116">O68*$B69</f>
        <v>235.09649999999999</v>
      </c>
      <c r="P69" s="2">
        <f>P68*$B69</f>
        <v>250.81253999999998</v>
      </c>
      <c r="Q69" s="2">
        <f t="shared" ref="Q69" si="117">Q68*$B69</f>
        <v>226.20791999999997</v>
      </c>
      <c r="R69" s="2"/>
    </row>
    <row r="70" spans="1:19" x14ac:dyDescent="0.25">
      <c r="A70" t="s">
        <v>33</v>
      </c>
      <c r="B70" s="2">
        <v>2.15</v>
      </c>
      <c r="C70" s="2">
        <v>2.4500000000000002</v>
      </c>
      <c r="E70" t="s">
        <v>48</v>
      </c>
      <c r="F70" s="13">
        <v>29</v>
      </c>
      <c r="G70" s="13">
        <v>30</v>
      </c>
      <c r="H70" s="13">
        <v>32</v>
      </c>
      <c r="I70" s="13">
        <v>31</v>
      </c>
      <c r="J70" s="13">
        <v>29</v>
      </c>
      <c r="K70" s="13">
        <v>29</v>
      </c>
      <c r="L70" s="13">
        <v>29</v>
      </c>
      <c r="M70" s="13">
        <v>33</v>
      </c>
      <c r="N70" s="13">
        <v>30</v>
      </c>
      <c r="O70" s="13">
        <v>29</v>
      </c>
      <c r="P70" s="13">
        <v>32</v>
      </c>
      <c r="Q70" s="13">
        <v>30</v>
      </c>
      <c r="R70" s="13"/>
    </row>
    <row r="71" spans="1:19" ht="17.25" x14ac:dyDescent="0.4">
      <c r="E71" t="s">
        <v>33</v>
      </c>
      <c r="F71" s="9">
        <f t="shared" ref="F71" si="118">$B70*F70</f>
        <v>62.349999999999994</v>
      </c>
      <c r="G71" s="9">
        <f t="shared" ref="G71" si="119">$B70*G70</f>
        <v>64.5</v>
      </c>
      <c r="H71" s="9">
        <f t="shared" ref="H71" si="120">$B70*H70</f>
        <v>68.8</v>
      </c>
      <c r="I71" s="9">
        <f t="shared" ref="I71" si="121">$B70*I70</f>
        <v>66.649999999999991</v>
      </c>
      <c r="J71" s="9">
        <f t="shared" ref="J71" si="122">$B70*J70</f>
        <v>62.349999999999994</v>
      </c>
      <c r="K71" s="9">
        <f t="shared" ref="K71" si="123">$B70*K70</f>
        <v>62.349999999999994</v>
      </c>
      <c r="L71" s="9">
        <f t="shared" ref="L71" si="124">$B70*L70</f>
        <v>62.349999999999994</v>
      </c>
      <c r="M71" s="9">
        <f t="shared" ref="M71" si="125">$B70*M70</f>
        <v>70.95</v>
      </c>
      <c r="N71" s="9">
        <f t="shared" ref="N71" si="126">$B70*N70</f>
        <v>64.5</v>
      </c>
      <c r="O71" s="9">
        <f t="shared" ref="O71" si="127">$B70*O70</f>
        <v>62.349999999999994</v>
      </c>
      <c r="P71" s="9">
        <f>$B70*P70</f>
        <v>68.8</v>
      </c>
      <c r="Q71" s="9">
        <f t="shared" ref="Q71" si="128">$B70*Q70</f>
        <v>64.5</v>
      </c>
      <c r="R71" s="9"/>
    </row>
    <row r="72" spans="1:19" x14ac:dyDescent="0.25">
      <c r="A72" t="s">
        <v>35</v>
      </c>
      <c r="B72" s="1">
        <v>0.03</v>
      </c>
      <c r="E72" t="s">
        <v>34</v>
      </c>
      <c r="F72" s="2">
        <f t="shared" ref="F72" si="129">SUM(F69,F71)</f>
        <v>387.62049999999999</v>
      </c>
      <c r="G72" s="2">
        <f t="shared" ref="G72" si="130">SUM(G69,G71)</f>
        <v>350.60921999999999</v>
      </c>
      <c r="H72" s="2">
        <f t="shared" ref="H72" si="131">SUM(H69,H71)</f>
        <v>331.97926000000001</v>
      </c>
      <c r="I72" s="2">
        <f t="shared" ref="I72" si="132">SUM(I69,I71)</f>
        <v>319.00837999999999</v>
      </c>
      <c r="J72" s="2">
        <f t="shared" ref="J72" si="133">SUM(J69,J71)</f>
        <v>284.82213999999999</v>
      </c>
      <c r="K72" s="2">
        <f t="shared" ref="K72" si="134">SUM(K69,K71)</f>
        <v>279.66933999999998</v>
      </c>
      <c r="L72" s="2">
        <f t="shared" ref="L72" si="135">SUM(L69,L71)</f>
        <v>277.73703999999998</v>
      </c>
      <c r="M72" s="2">
        <f t="shared" ref="M72" si="136">SUM(M69,M71)</f>
        <v>318.28440000000001</v>
      </c>
      <c r="N72" s="2">
        <f t="shared" ref="N72" si="137">SUM(N69,N71)</f>
        <v>300.36941999999999</v>
      </c>
      <c r="O72" s="2">
        <f t="shared" ref="O72" si="138">SUM(O69,O71)</f>
        <v>297.44650000000001</v>
      </c>
      <c r="P72" s="2">
        <f t="shared" ref="P72" si="139">SUM(P69,P71)</f>
        <v>319.61253999999997</v>
      </c>
      <c r="Q72" s="2">
        <f>SUM(Q69,Q71)</f>
        <v>290.70791999999994</v>
      </c>
      <c r="R72" s="2"/>
    </row>
    <row r="73" spans="1:19" x14ac:dyDescent="0.25">
      <c r="A73" t="s">
        <v>37</v>
      </c>
      <c r="B73" s="1">
        <v>0.06</v>
      </c>
      <c r="E73" t="s">
        <v>36</v>
      </c>
      <c r="F73" s="8">
        <f>F72*$B$12</f>
        <v>11.628615</v>
      </c>
      <c r="G73" s="8">
        <f>G72*$B$12</f>
        <v>10.5182766</v>
      </c>
      <c r="H73" s="8">
        <f t="shared" ref="H73:Q73" si="140">H72*$B$12</f>
        <v>9.9593778000000004</v>
      </c>
      <c r="I73" s="8">
        <f t="shared" si="140"/>
        <v>9.5702514000000001</v>
      </c>
      <c r="J73" s="8">
        <f t="shared" si="140"/>
        <v>8.5446641999999997</v>
      </c>
      <c r="K73" s="8">
        <f t="shared" si="140"/>
        <v>8.3900801999999999</v>
      </c>
      <c r="L73" s="8">
        <f t="shared" si="140"/>
        <v>8.3321111999999999</v>
      </c>
      <c r="M73" s="8">
        <f t="shared" si="140"/>
        <v>9.5485319999999998</v>
      </c>
      <c r="N73" s="8">
        <f t="shared" si="140"/>
        <v>9.0110825999999999</v>
      </c>
      <c r="O73" s="8">
        <f t="shared" si="140"/>
        <v>8.9233949999999993</v>
      </c>
      <c r="P73" s="8">
        <f t="shared" si="140"/>
        <v>9.588376199999999</v>
      </c>
      <c r="Q73" s="8">
        <f t="shared" si="140"/>
        <v>8.7212375999999985</v>
      </c>
      <c r="R73" s="8"/>
    </row>
    <row r="74" spans="1:19" ht="17.25" x14ac:dyDescent="0.4">
      <c r="E74" t="s">
        <v>37</v>
      </c>
      <c r="F74" s="10">
        <f>F72*$B$13</f>
        <v>23.25723</v>
      </c>
      <c r="G74" s="10">
        <f>G72*$B$13</f>
        <v>21.0365532</v>
      </c>
      <c r="H74" s="10">
        <f t="shared" ref="H74:Q74" si="141">H72*$B$13</f>
        <v>19.918755600000001</v>
      </c>
      <c r="I74" s="10">
        <f t="shared" si="141"/>
        <v>19.1405028</v>
      </c>
      <c r="J74" s="10">
        <f t="shared" si="141"/>
        <v>17.089328399999999</v>
      </c>
      <c r="K74" s="10">
        <f t="shared" si="141"/>
        <v>16.7801604</v>
      </c>
      <c r="L74" s="10">
        <f t="shared" si="141"/>
        <v>16.6642224</v>
      </c>
      <c r="M74" s="10">
        <f t="shared" si="141"/>
        <v>19.097064</v>
      </c>
      <c r="N74" s="10">
        <f t="shared" si="141"/>
        <v>18.0221652</v>
      </c>
      <c r="O74" s="10">
        <f t="shared" si="141"/>
        <v>17.846789999999999</v>
      </c>
      <c r="P74" s="10">
        <f t="shared" si="141"/>
        <v>19.176752399999998</v>
      </c>
      <c r="Q74" s="10">
        <f t="shared" si="141"/>
        <v>17.442475199999997</v>
      </c>
      <c r="R74" s="10"/>
    </row>
    <row r="75" spans="1:19" x14ac:dyDescent="0.25">
      <c r="E75" t="s">
        <v>38</v>
      </c>
      <c r="F75" s="8">
        <f>SUM(F72:F74)</f>
        <v>422.50634500000001</v>
      </c>
      <c r="G75" s="8">
        <f>SUM(G72:G74)</f>
        <v>382.16404979999999</v>
      </c>
      <c r="H75" s="8">
        <f t="shared" ref="H75:P75" si="142">SUM(H72:H74)</f>
        <v>361.85739340000003</v>
      </c>
      <c r="I75" s="8">
        <f t="shared" si="142"/>
        <v>347.71913419999998</v>
      </c>
      <c r="J75" s="8">
        <f t="shared" si="142"/>
        <v>310.45613259999999</v>
      </c>
      <c r="K75" s="8">
        <f t="shared" si="142"/>
        <v>304.83958059999998</v>
      </c>
      <c r="L75" s="8">
        <f t="shared" si="142"/>
        <v>302.73337359999994</v>
      </c>
      <c r="M75" s="8">
        <f t="shared" si="142"/>
        <v>346.92999600000002</v>
      </c>
      <c r="N75" s="8">
        <f t="shared" si="142"/>
        <v>327.40266780000002</v>
      </c>
      <c r="O75" s="8">
        <f t="shared" si="142"/>
        <v>324.21668500000004</v>
      </c>
      <c r="P75" s="8">
        <f t="shared" si="142"/>
        <v>348.37766859999994</v>
      </c>
      <c r="Q75" s="8">
        <f>SUM(Q72:Q74)</f>
        <v>316.87163279999993</v>
      </c>
      <c r="R75" s="8"/>
    </row>
    <row r="77" spans="1:19" x14ac:dyDescent="0.25">
      <c r="E77" s="7" t="s">
        <v>39</v>
      </c>
    </row>
    <row r="78" spans="1:19" x14ac:dyDescent="0.25">
      <c r="E78" t="s">
        <v>32</v>
      </c>
      <c r="F78" s="2">
        <f t="shared" ref="F78:O78" si="143">F68*$C69</f>
        <v>352.41424999999998</v>
      </c>
      <c r="G78" s="2">
        <f t="shared" si="143"/>
        <v>309.98496999999998</v>
      </c>
      <c r="H78" s="2">
        <f t="shared" si="143"/>
        <v>285.14150999999998</v>
      </c>
      <c r="I78" s="2">
        <f t="shared" si="143"/>
        <v>273.41762999999997</v>
      </c>
      <c r="J78" s="2">
        <f t="shared" si="143"/>
        <v>241.03738999999999</v>
      </c>
      <c r="K78" s="2">
        <f t="shared" si="143"/>
        <v>235.45459</v>
      </c>
      <c r="L78" s="2">
        <f t="shared" si="143"/>
        <v>233.36104</v>
      </c>
      <c r="M78" s="2">
        <f t="shared" si="143"/>
        <v>267.9744</v>
      </c>
      <c r="N78" s="2">
        <f t="shared" si="143"/>
        <v>255.55267000000001</v>
      </c>
      <c r="O78" s="2">
        <f t="shared" si="143"/>
        <v>254.71525</v>
      </c>
      <c r="P78" s="2">
        <f>P68*$C69</f>
        <v>271.74279000000001</v>
      </c>
      <c r="Q78" s="2">
        <f t="shared" ref="Q78" si="144">Q68*$C69</f>
        <v>245.08492000000001</v>
      </c>
      <c r="R78" s="2"/>
    </row>
    <row r="79" spans="1:19" ht="17.25" x14ac:dyDescent="0.4">
      <c r="E79" t="s">
        <v>33</v>
      </c>
      <c r="F79" s="9">
        <f t="shared" ref="F79:O79" si="145">$C70*F70</f>
        <v>71.050000000000011</v>
      </c>
      <c r="G79" s="9">
        <f t="shared" si="145"/>
        <v>73.5</v>
      </c>
      <c r="H79" s="9">
        <f t="shared" si="145"/>
        <v>78.400000000000006</v>
      </c>
      <c r="I79" s="9">
        <f t="shared" si="145"/>
        <v>75.95</v>
      </c>
      <c r="J79" s="9">
        <f t="shared" si="145"/>
        <v>71.050000000000011</v>
      </c>
      <c r="K79" s="9">
        <f t="shared" si="145"/>
        <v>71.050000000000011</v>
      </c>
      <c r="L79" s="9">
        <f t="shared" si="145"/>
        <v>71.050000000000011</v>
      </c>
      <c r="M79" s="9">
        <f t="shared" si="145"/>
        <v>80.850000000000009</v>
      </c>
      <c r="N79" s="9">
        <f t="shared" si="145"/>
        <v>73.5</v>
      </c>
      <c r="O79" s="9">
        <f t="shared" si="145"/>
        <v>71.050000000000011</v>
      </c>
      <c r="P79" s="9">
        <f>$C70*P70</f>
        <v>78.400000000000006</v>
      </c>
      <c r="Q79" s="9">
        <f t="shared" ref="Q79" si="146">$C70*Q70</f>
        <v>73.5</v>
      </c>
      <c r="R79" s="9"/>
    </row>
    <row r="80" spans="1:19" x14ac:dyDescent="0.25">
      <c r="E80" t="s">
        <v>34</v>
      </c>
      <c r="F80" s="2">
        <f>SUM(F78:F79)</f>
        <v>423.46424999999999</v>
      </c>
      <c r="G80" s="2">
        <f>SUM(G78:G79)</f>
        <v>383.48496999999998</v>
      </c>
      <c r="H80" s="2">
        <f t="shared" ref="H80:Q80" si="147">SUM(H78:H79)</f>
        <v>363.54151000000002</v>
      </c>
      <c r="I80" s="2">
        <f t="shared" si="147"/>
        <v>349.36762999999996</v>
      </c>
      <c r="J80" s="2">
        <f t="shared" si="147"/>
        <v>312.08739000000003</v>
      </c>
      <c r="K80" s="2">
        <f t="shared" si="147"/>
        <v>306.50459000000001</v>
      </c>
      <c r="L80" s="2">
        <f t="shared" si="147"/>
        <v>304.41104000000001</v>
      </c>
      <c r="M80" s="2">
        <f t="shared" si="147"/>
        <v>348.82440000000003</v>
      </c>
      <c r="N80" s="2">
        <f t="shared" si="147"/>
        <v>329.05267000000003</v>
      </c>
      <c r="O80" s="2">
        <f t="shared" si="147"/>
        <v>325.76525000000004</v>
      </c>
      <c r="P80" s="2">
        <f t="shared" si="147"/>
        <v>350.14278999999999</v>
      </c>
      <c r="Q80" s="2">
        <f t="shared" si="147"/>
        <v>318.58492000000001</v>
      </c>
      <c r="R80" s="2"/>
    </row>
    <row r="81" spans="1:19" x14ac:dyDescent="0.25">
      <c r="E81" t="s">
        <v>36</v>
      </c>
      <c r="F81" s="8">
        <f>F80*$B$12</f>
        <v>12.703927499999999</v>
      </c>
      <c r="G81" s="8">
        <f>G80*$B$12</f>
        <v>11.504549099999998</v>
      </c>
      <c r="H81" s="8">
        <f t="shared" ref="H81:Q81" si="148">H80*$B$12</f>
        <v>10.9062453</v>
      </c>
      <c r="I81" s="8">
        <f t="shared" si="148"/>
        <v>10.481028899999998</v>
      </c>
      <c r="J81" s="8">
        <f t="shared" si="148"/>
        <v>9.3626217</v>
      </c>
      <c r="K81" s="8">
        <f t="shared" si="148"/>
        <v>9.1951377000000001</v>
      </c>
      <c r="L81" s="8">
        <f t="shared" si="148"/>
        <v>9.1323311999999994</v>
      </c>
      <c r="M81" s="8">
        <f t="shared" si="148"/>
        <v>10.464732</v>
      </c>
      <c r="N81" s="8">
        <f t="shared" si="148"/>
        <v>9.871580100000001</v>
      </c>
      <c r="O81" s="8">
        <f t="shared" si="148"/>
        <v>9.7729575000000004</v>
      </c>
      <c r="P81" s="8">
        <f t="shared" si="148"/>
        <v>10.5042837</v>
      </c>
      <c r="Q81" s="8">
        <f t="shared" si="148"/>
        <v>9.5575475999999995</v>
      </c>
      <c r="R81" s="8"/>
    </row>
    <row r="82" spans="1:19" ht="17.25" x14ac:dyDescent="0.4">
      <c r="E82" t="s">
        <v>37</v>
      </c>
      <c r="F82" s="10">
        <f>F80*$B$13</f>
        <v>25.407854999999998</v>
      </c>
      <c r="G82" s="10">
        <f>G80*$B$13</f>
        <v>23.009098199999997</v>
      </c>
      <c r="H82" s="10">
        <f t="shared" ref="H82:Q82" si="149">H80*$B$13</f>
        <v>21.8124906</v>
      </c>
      <c r="I82" s="10">
        <f t="shared" si="149"/>
        <v>20.962057799999997</v>
      </c>
      <c r="J82" s="10">
        <f t="shared" si="149"/>
        <v>18.7252434</v>
      </c>
      <c r="K82" s="10">
        <f t="shared" si="149"/>
        <v>18.3902754</v>
      </c>
      <c r="L82" s="10">
        <f t="shared" si="149"/>
        <v>18.264662399999999</v>
      </c>
      <c r="M82" s="10">
        <f t="shared" si="149"/>
        <v>20.929463999999999</v>
      </c>
      <c r="N82" s="10">
        <f t="shared" si="149"/>
        <v>19.743160200000002</v>
      </c>
      <c r="O82" s="10">
        <f t="shared" si="149"/>
        <v>19.545915000000001</v>
      </c>
      <c r="P82" s="10">
        <f t="shared" si="149"/>
        <v>21.0085674</v>
      </c>
      <c r="Q82" s="10">
        <f t="shared" si="149"/>
        <v>19.115095199999999</v>
      </c>
      <c r="R82" s="10"/>
    </row>
    <row r="83" spans="1:19" x14ac:dyDescent="0.25">
      <c r="E83" t="s">
        <v>38</v>
      </c>
      <c r="F83" s="8">
        <f>SUM(F80:F82)</f>
        <v>461.5760325</v>
      </c>
      <c r="G83" s="8">
        <f>SUM(G80:G82)</f>
        <v>417.99861729999998</v>
      </c>
      <c r="H83" s="8">
        <f t="shared" ref="H83:Q83" si="150">SUM(H80:H82)</f>
        <v>396.26024590000003</v>
      </c>
      <c r="I83" s="8">
        <f t="shared" si="150"/>
        <v>380.81071669999994</v>
      </c>
      <c r="J83" s="8">
        <f t="shared" si="150"/>
        <v>340.17525510000002</v>
      </c>
      <c r="K83" s="8">
        <f t="shared" si="150"/>
        <v>334.09000309999999</v>
      </c>
      <c r="L83" s="8">
        <f t="shared" si="150"/>
        <v>331.80803360000004</v>
      </c>
      <c r="M83" s="8">
        <f t="shared" si="150"/>
        <v>380.21859600000005</v>
      </c>
      <c r="N83" s="8">
        <f t="shared" si="150"/>
        <v>358.66741030000003</v>
      </c>
      <c r="O83" s="8">
        <f t="shared" si="150"/>
        <v>355.08412250000003</v>
      </c>
      <c r="P83" s="8">
        <f t="shared" si="150"/>
        <v>381.65564109999997</v>
      </c>
      <c r="Q83" s="8">
        <f t="shared" si="150"/>
        <v>347.25756280000002</v>
      </c>
      <c r="R83" s="8"/>
    </row>
    <row r="85" spans="1:19" x14ac:dyDescent="0.25">
      <c r="E85" t="s">
        <v>40</v>
      </c>
      <c r="F85" s="8">
        <f>F83-F75</f>
        <v>39.069687499999986</v>
      </c>
      <c r="G85" s="8">
        <f>G83-G75</f>
        <v>35.834567499999991</v>
      </c>
      <c r="H85" s="8">
        <f t="shared" ref="H85:P85" si="151">H83-H75</f>
        <v>34.402852499999995</v>
      </c>
      <c r="I85" s="8">
        <f t="shared" si="151"/>
        <v>33.091582499999959</v>
      </c>
      <c r="J85" s="8">
        <f t="shared" si="151"/>
        <v>29.719122500000026</v>
      </c>
      <c r="K85" s="8">
        <f t="shared" si="151"/>
        <v>29.250422500000013</v>
      </c>
      <c r="L85" s="8">
        <f t="shared" si="151"/>
        <v>29.074660000000108</v>
      </c>
      <c r="M85" s="8">
        <f t="shared" si="151"/>
        <v>33.288600000000031</v>
      </c>
      <c r="N85" s="8">
        <f t="shared" si="151"/>
        <v>31.264742500000011</v>
      </c>
      <c r="O85" s="8">
        <f t="shared" si="151"/>
        <v>30.867437499999994</v>
      </c>
      <c r="P85" s="8">
        <f t="shared" si="151"/>
        <v>33.277972500000033</v>
      </c>
      <c r="Q85" s="8">
        <f>Q83-Q75</f>
        <v>30.385930000000087</v>
      </c>
      <c r="R85" s="8">
        <f>R83-R75</f>
        <v>0</v>
      </c>
      <c r="S85" s="12">
        <f>SUM(F85:R85)</f>
        <v>389.52757750000023</v>
      </c>
    </row>
    <row r="87" spans="1:19" x14ac:dyDescent="0.25">
      <c r="A87" t="s">
        <v>52</v>
      </c>
      <c r="E87" s="7" t="s">
        <v>47</v>
      </c>
      <c r="F87" s="5">
        <v>45962</v>
      </c>
      <c r="G87" s="5">
        <v>45627</v>
      </c>
      <c r="H87" s="5">
        <v>45658</v>
      </c>
      <c r="I87" s="5">
        <v>45689</v>
      </c>
      <c r="J87" s="5">
        <v>45717</v>
      </c>
      <c r="K87" s="5">
        <v>45748</v>
      </c>
      <c r="L87" s="5">
        <v>45778</v>
      </c>
      <c r="M87" s="5">
        <v>45809</v>
      </c>
      <c r="N87" s="5">
        <v>45839</v>
      </c>
      <c r="O87" s="5">
        <v>45870</v>
      </c>
      <c r="P87" s="5">
        <v>45901</v>
      </c>
      <c r="Q87" s="5">
        <v>45931</v>
      </c>
      <c r="R87" s="5">
        <v>45962</v>
      </c>
    </row>
    <row r="88" spans="1:19" x14ac:dyDescent="0.25">
      <c r="B88" s="6" t="s">
        <v>28</v>
      </c>
      <c r="C88" s="6" t="s">
        <v>29</v>
      </c>
      <c r="E88" t="s">
        <v>30</v>
      </c>
      <c r="F88" s="13">
        <v>12222</v>
      </c>
      <c r="G88" s="13">
        <v>12267</v>
      </c>
      <c r="H88" s="13">
        <v>13822</v>
      </c>
      <c r="I88" s="13">
        <v>10902</v>
      </c>
      <c r="J88" s="13">
        <v>11309</v>
      </c>
      <c r="K88" s="13">
        <v>10800</v>
      </c>
      <c r="L88" s="13">
        <v>12051</v>
      </c>
      <c r="M88" s="13">
        <v>10359</v>
      </c>
      <c r="N88" s="13">
        <v>11322</v>
      </c>
      <c r="O88" s="13">
        <v>10214</v>
      </c>
      <c r="P88" s="13">
        <v>10942</v>
      </c>
      <c r="Q88" s="13">
        <v>11120</v>
      </c>
      <c r="R88" s="13"/>
    </row>
    <row r="89" spans="1:19" x14ac:dyDescent="0.25">
      <c r="A89" t="s">
        <v>31</v>
      </c>
      <c r="B89" s="3">
        <v>0.12881999999999999</v>
      </c>
      <c r="C89">
        <v>0.13957</v>
      </c>
      <c r="E89" t="s">
        <v>32</v>
      </c>
      <c r="F89" s="2">
        <f t="shared" ref="F89" si="152">F88*$B89</f>
        <v>1574.4380399999998</v>
      </c>
      <c r="G89" s="2">
        <f t="shared" ref="G89" si="153">G88*$B89</f>
        <v>1580.2349399999998</v>
      </c>
      <c r="H89" s="2">
        <f t="shared" ref="H89" si="154">H88*$B89</f>
        <v>1780.5500399999999</v>
      </c>
      <c r="I89" s="2">
        <f t="shared" ref="I89" si="155">I88*$B89</f>
        <v>1404.39564</v>
      </c>
      <c r="J89" s="2">
        <f t="shared" ref="J89" si="156">J88*$B89</f>
        <v>1456.82538</v>
      </c>
      <c r="K89" s="2">
        <f t="shared" ref="K89" si="157">K88*$B89</f>
        <v>1391.2559999999999</v>
      </c>
      <c r="L89" s="2">
        <f t="shared" ref="L89" si="158">L88*$B89</f>
        <v>1552.4098199999999</v>
      </c>
      <c r="M89" s="2">
        <f t="shared" ref="M89" si="159">M88*$B89</f>
        <v>1334.4463799999999</v>
      </c>
      <c r="N89" s="2">
        <f t="shared" ref="N89" si="160">N88*$B89</f>
        <v>1458.5000399999999</v>
      </c>
      <c r="O89" s="2">
        <f t="shared" ref="O89" si="161">O88*$B89</f>
        <v>1315.76748</v>
      </c>
      <c r="P89" s="2">
        <f>P88*$B89</f>
        <v>1409.5484399999998</v>
      </c>
      <c r="Q89" s="2">
        <f t="shared" ref="Q89" si="162">Q88*$B89</f>
        <v>1432.4784</v>
      </c>
      <c r="R89" s="2"/>
    </row>
    <row r="90" spans="1:19" x14ac:dyDescent="0.25">
      <c r="A90" t="s">
        <v>33</v>
      </c>
      <c r="B90" s="2">
        <v>2.15</v>
      </c>
      <c r="C90" s="2">
        <v>2.4500000000000002</v>
      </c>
      <c r="E90" t="s">
        <v>48</v>
      </c>
      <c r="F90" s="13">
        <v>31</v>
      </c>
      <c r="G90" s="13">
        <v>30</v>
      </c>
      <c r="H90" s="13">
        <v>34</v>
      </c>
      <c r="I90" s="13">
        <v>29</v>
      </c>
      <c r="J90" s="13">
        <v>29</v>
      </c>
      <c r="K90" s="13">
        <v>29</v>
      </c>
      <c r="L90" s="13">
        <v>31</v>
      </c>
      <c r="M90" s="13">
        <v>30</v>
      </c>
      <c r="N90" s="13">
        <v>33</v>
      </c>
      <c r="O90" s="13">
        <v>29</v>
      </c>
      <c r="P90" s="13">
        <v>30</v>
      </c>
      <c r="Q90" s="13">
        <v>32</v>
      </c>
      <c r="R90" s="13"/>
    </row>
    <row r="91" spans="1:19" ht="17.25" x14ac:dyDescent="0.4">
      <c r="E91" t="s">
        <v>33</v>
      </c>
      <c r="F91" s="9">
        <f t="shared" ref="F91" si="163">$B90*F90</f>
        <v>66.649999999999991</v>
      </c>
      <c r="G91" s="9">
        <f t="shared" ref="G91" si="164">$B90*G90</f>
        <v>64.5</v>
      </c>
      <c r="H91" s="9">
        <f t="shared" ref="H91" si="165">$B90*H90</f>
        <v>73.099999999999994</v>
      </c>
      <c r="I91" s="9">
        <f t="shared" ref="I91" si="166">$B90*I90</f>
        <v>62.349999999999994</v>
      </c>
      <c r="J91" s="9">
        <f t="shared" ref="J91" si="167">$B90*J90</f>
        <v>62.349999999999994</v>
      </c>
      <c r="K91" s="9">
        <f t="shared" ref="K91" si="168">$B90*K90</f>
        <v>62.349999999999994</v>
      </c>
      <c r="L91" s="9">
        <f t="shared" ref="L91" si="169">$B90*L90</f>
        <v>66.649999999999991</v>
      </c>
      <c r="M91" s="9">
        <f t="shared" ref="M91" si="170">$B90*M90</f>
        <v>64.5</v>
      </c>
      <c r="N91" s="9">
        <f t="shared" ref="N91" si="171">$B90*N90</f>
        <v>70.95</v>
      </c>
      <c r="O91" s="9">
        <f t="shared" ref="O91" si="172">$B90*O90</f>
        <v>62.349999999999994</v>
      </c>
      <c r="P91" s="9">
        <f>$B90*P90</f>
        <v>64.5</v>
      </c>
      <c r="Q91" s="9">
        <f t="shared" ref="Q91" si="173">$B90*Q90</f>
        <v>68.8</v>
      </c>
      <c r="R91" s="9"/>
    </row>
    <row r="92" spans="1:19" x14ac:dyDescent="0.25">
      <c r="A92" t="s">
        <v>35</v>
      </c>
      <c r="B92" s="1">
        <v>0.03</v>
      </c>
      <c r="E92" t="s">
        <v>34</v>
      </c>
      <c r="F92" s="2">
        <f t="shared" ref="F92" si="174">SUM(F89,F91)</f>
        <v>1641.0880399999999</v>
      </c>
      <c r="G92" s="2">
        <f t="shared" ref="G92" si="175">SUM(G89,G91)</f>
        <v>1644.7349399999998</v>
      </c>
      <c r="H92" s="2">
        <f t="shared" ref="H92" si="176">SUM(H89,H91)</f>
        <v>1853.6500399999998</v>
      </c>
      <c r="I92" s="2">
        <f t="shared" ref="I92" si="177">SUM(I89,I91)</f>
        <v>1466.7456399999999</v>
      </c>
      <c r="J92" s="2">
        <f t="shared" ref="J92" si="178">SUM(J89,J91)</f>
        <v>1519.1753799999999</v>
      </c>
      <c r="K92" s="2">
        <f t="shared" ref="K92" si="179">SUM(K89,K91)</f>
        <v>1453.6059999999998</v>
      </c>
      <c r="L92" s="2">
        <f t="shared" ref="L92" si="180">SUM(L89,L91)</f>
        <v>1619.0598199999999</v>
      </c>
      <c r="M92" s="2">
        <f t="shared" ref="M92" si="181">SUM(M89,M91)</f>
        <v>1398.9463799999999</v>
      </c>
      <c r="N92" s="2">
        <f t="shared" ref="N92" si="182">SUM(N89,N91)</f>
        <v>1529.4500399999999</v>
      </c>
      <c r="O92" s="2">
        <f t="shared" ref="O92" si="183">SUM(O89,O91)</f>
        <v>1378.1174799999999</v>
      </c>
      <c r="P92" s="2">
        <f t="shared" ref="P92" si="184">SUM(P89,P91)</f>
        <v>1474.0484399999998</v>
      </c>
      <c r="Q92" s="2">
        <f>SUM(Q89,Q91)</f>
        <v>1501.2783999999999</v>
      </c>
      <c r="R92" s="2"/>
    </row>
    <row r="93" spans="1:19" x14ac:dyDescent="0.25">
      <c r="A93" t="s">
        <v>37</v>
      </c>
      <c r="B93" s="1">
        <v>0.06</v>
      </c>
      <c r="E93" t="s">
        <v>36</v>
      </c>
      <c r="F93" s="8">
        <f>F92*$B$12</f>
        <v>49.232641199999996</v>
      </c>
      <c r="G93" s="8">
        <f>G92*$B$12</f>
        <v>49.342048199999994</v>
      </c>
      <c r="H93" s="8">
        <f t="shared" ref="H93:Q93" si="185">H92*$B$12</f>
        <v>55.60950119999999</v>
      </c>
      <c r="I93" s="8">
        <f t="shared" si="185"/>
        <v>44.002369199999997</v>
      </c>
      <c r="J93" s="8">
        <f t="shared" si="185"/>
        <v>45.575261399999995</v>
      </c>
      <c r="K93" s="8">
        <f t="shared" si="185"/>
        <v>43.60817999999999</v>
      </c>
      <c r="L93" s="8">
        <f t="shared" si="185"/>
        <v>48.571794599999997</v>
      </c>
      <c r="M93" s="8">
        <f t="shared" si="185"/>
        <v>41.968391399999994</v>
      </c>
      <c r="N93" s="8">
        <f t="shared" si="185"/>
        <v>45.883501199999998</v>
      </c>
      <c r="O93" s="8">
        <f t="shared" si="185"/>
        <v>41.343524399999993</v>
      </c>
      <c r="P93" s="8">
        <f t="shared" si="185"/>
        <v>44.221453199999992</v>
      </c>
      <c r="Q93" s="8">
        <f t="shared" si="185"/>
        <v>45.038351999999996</v>
      </c>
      <c r="R93" s="8"/>
    </row>
    <row r="94" spans="1:19" ht="17.25" x14ac:dyDescent="0.4">
      <c r="E94" t="s">
        <v>37</v>
      </c>
      <c r="F94" s="10">
        <f>F92*$B$13</f>
        <v>98.465282399999992</v>
      </c>
      <c r="G94" s="10">
        <f>G92*$B$13</f>
        <v>98.684096399999987</v>
      </c>
      <c r="H94" s="10">
        <f t="shared" ref="H94:Q94" si="186">H92*$B$13</f>
        <v>111.21900239999998</v>
      </c>
      <c r="I94" s="10">
        <f t="shared" si="186"/>
        <v>88.004738399999994</v>
      </c>
      <c r="J94" s="10">
        <f t="shared" si="186"/>
        <v>91.15052279999999</v>
      </c>
      <c r="K94" s="10">
        <f t="shared" si="186"/>
        <v>87.21635999999998</v>
      </c>
      <c r="L94" s="10">
        <f t="shared" si="186"/>
        <v>97.143589199999994</v>
      </c>
      <c r="M94" s="10">
        <f t="shared" si="186"/>
        <v>83.936782799999989</v>
      </c>
      <c r="N94" s="10">
        <f t="shared" si="186"/>
        <v>91.767002399999996</v>
      </c>
      <c r="O94" s="10">
        <f t="shared" si="186"/>
        <v>82.687048799999985</v>
      </c>
      <c r="P94" s="10">
        <f t="shared" si="186"/>
        <v>88.442906399999984</v>
      </c>
      <c r="Q94" s="10">
        <f t="shared" si="186"/>
        <v>90.076703999999992</v>
      </c>
      <c r="R94" s="10"/>
    </row>
    <row r="95" spans="1:19" x14ac:dyDescent="0.25">
      <c r="E95" t="s">
        <v>38</v>
      </c>
      <c r="F95" s="8">
        <f>SUM(F92:F94)</f>
        <v>1788.7859635999998</v>
      </c>
      <c r="G95" s="8">
        <f>SUM(G92:G94)</f>
        <v>1792.7610845999998</v>
      </c>
      <c r="H95" s="8">
        <f t="shared" ref="H95:P95" si="187">SUM(H92:H94)</f>
        <v>2020.4785435999997</v>
      </c>
      <c r="I95" s="8">
        <f t="shared" si="187"/>
        <v>1598.7527475999998</v>
      </c>
      <c r="J95" s="8">
        <f t="shared" si="187"/>
        <v>1655.9011642</v>
      </c>
      <c r="K95" s="8">
        <f t="shared" si="187"/>
        <v>1584.4305399999996</v>
      </c>
      <c r="L95" s="8">
        <f t="shared" si="187"/>
        <v>1764.7752037999999</v>
      </c>
      <c r="M95" s="8">
        <f t="shared" si="187"/>
        <v>1524.8515541999998</v>
      </c>
      <c r="N95" s="8">
        <f t="shared" si="187"/>
        <v>1667.1005435999998</v>
      </c>
      <c r="O95" s="8">
        <f t="shared" si="187"/>
        <v>1502.1480531999998</v>
      </c>
      <c r="P95" s="8">
        <f t="shared" si="187"/>
        <v>1606.7127995999999</v>
      </c>
      <c r="Q95" s="8">
        <f>SUM(Q92:Q94)</f>
        <v>1636.393456</v>
      </c>
      <c r="R95" s="8"/>
    </row>
    <row r="97" spans="1:19" x14ac:dyDescent="0.25">
      <c r="E97" s="7" t="s">
        <v>39</v>
      </c>
    </row>
    <row r="98" spans="1:19" x14ac:dyDescent="0.25">
      <c r="E98" t="s">
        <v>32</v>
      </c>
      <c r="F98" s="2">
        <f t="shared" ref="F98:O98" si="188">F88*$C89</f>
        <v>1705.8245400000001</v>
      </c>
      <c r="G98" s="2">
        <f t="shared" si="188"/>
        <v>1712.10519</v>
      </c>
      <c r="H98" s="2">
        <f t="shared" si="188"/>
        <v>1929.13654</v>
      </c>
      <c r="I98" s="2">
        <f t="shared" si="188"/>
        <v>1521.59214</v>
      </c>
      <c r="J98" s="2">
        <f t="shared" si="188"/>
        <v>1578.3971300000001</v>
      </c>
      <c r="K98" s="2">
        <f t="shared" si="188"/>
        <v>1507.356</v>
      </c>
      <c r="L98" s="2">
        <f t="shared" si="188"/>
        <v>1681.9580699999999</v>
      </c>
      <c r="M98" s="2">
        <f t="shared" si="188"/>
        <v>1445.8056300000001</v>
      </c>
      <c r="N98" s="2">
        <f t="shared" si="188"/>
        <v>1580.21154</v>
      </c>
      <c r="O98" s="2">
        <f t="shared" si="188"/>
        <v>1425.56798</v>
      </c>
      <c r="P98" s="2">
        <f>P88*$C89</f>
        <v>1527.1749400000001</v>
      </c>
      <c r="Q98" s="2">
        <f t="shared" ref="Q98" si="189">Q88*$C89</f>
        <v>1552.0183999999999</v>
      </c>
      <c r="R98" s="2"/>
    </row>
    <row r="99" spans="1:19" ht="17.25" x14ac:dyDescent="0.4">
      <c r="E99" t="s">
        <v>33</v>
      </c>
      <c r="F99" s="9">
        <f t="shared" ref="F99:O99" si="190">$C90*F90</f>
        <v>75.95</v>
      </c>
      <c r="G99" s="9">
        <f t="shared" si="190"/>
        <v>73.5</v>
      </c>
      <c r="H99" s="9">
        <f t="shared" si="190"/>
        <v>83.300000000000011</v>
      </c>
      <c r="I99" s="9">
        <f t="shared" si="190"/>
        <v>71.050000000000011</v>
      </c>
      <c r="J99" s="9">
        <f t="shared" si="190"/>
        <v>71.050000000000011</v>
      </c>
      <c r="K99" s="9">
        <f t="shared" si="190"/>
        <v>71.050000000000011</v>
      </c>
      <c r="L99" s="9">
        <f t="shared" si="190"/>
        <v>75.95</v>
      </c>
      <c r="M99" s="9">
        <f t="shared" si="190"/>
        <v>73.5</v>
      </c>
      <c r="N99" s="9">
        <f t="shared" si="190"/>
        <v>80.850000000000009</v>
      </c>
      <c r="O99" s="9">
        <f t="shared" si="190"/>
        <v>71.050000000000011</v>
      </c>
      <c r="P99" s="9">
        <f>$C90*P90</f>
        <v>73.5</v>
      </c>
      <c r="Q99" s="9">
        <f t="shared" ref="Q99" si="191">$C90*Q90</f>
        <v>78.400000000000006</v>
      </c>
      <c r="R99" s="9"/>
    </row>
    <row r="100" spans="1:19" x14ac:dyDescent="0.25">
      <c r="E100" t="s">
        <v>34</v>
      </c>
      <c r="F100" s="2">
        <f>SUM(F98:F99)</f>
        <v>1781.7745400000001</v>
      </c>
      <c r="G100" s="2">
        <f>SUM(G98:G99)</f>
        <v>1785.60519</v>
      </c>
      <c r="H100" s="2">
        <f t="shared" ref="H100:Q100" si="192">SUM(H98:H99)</f>
        <v>2012.4365399999999</v>
      </c>
      <c r="I100" s="2">
        <f t="shared" si="192"/>
        <v>1592.6421399999999</v>
      </c>
      <c r="J100" s="2">
        <f t="shared" si="192"/>
        <v>1649.44713</v>
      </c>
      <c r="K100" s="2">
        <f t="shared" si="192"/>
        <v>1578.4059999999999</v>
      </c>
      <c r="L100" s="2">
        <f t="shared" si="192"/>
        <v>1757.90807</v>
      </c>
      <c r="M100" s="2">
        <f t="shared" si="192"/>
        <v>1519.3056300000001</v>
      </c>
      <c r="N100" s="2">
        <f t="shared" si="192"/>
        <v>1661.0615399999999</v>
      </c>
      <c r="O100" s="2">
        <f t="shared" si="192"/>
        <v>1496.61798</v>
      </c>
      <c r="P100" s="2">
        <f t="shared" si="192"/>
        <v>1600.6749400000001</v>
      </c>
      <c r="Q100" s="2">
        <f t="shared" si="192"/>
        <v>1630.4184</v>
      </c>
      <c r="R100" s="2"/>
    </row>
    <row r="101" spans="1:19" x14ac:dyDescent="0.25">
      <c r="E101" t="s">
        <v>36</v>
      </c>
      <c r="F101" s="8">
        <f>F100*$B$12</f>
        <v>53.453236199999999</v>
      </c>
      <c r="G101" s="8">
        <f>G100*$B$12</f>
        <v>53.568155699999998</v>
      </c>
      <c r="H101" s="8">
        <f t="shared" ref="H101:Q101" si="193">H100*$B$12</f>
        <v>60.373096199999992</v>
      </c>
      <c r="I101" s="8">
        <f t="shared" si="193"/>
        <v>47.779264199999993</v>
      </c>
      <c r="J101" s="8">
        <f t="shared" si="193"/>
        <v>49.483413900000002</v>
      </c>
      <c r="K101" s="8">
        <f t="shared" si="193"/>
        <v>47.352179999999997</v>
      </c>
      <c r="L101" s="8">
        <f t="shared" si="193"/>
        <v>52.737242099999996</v>
      </c>
      <c r="M101" s="8">
        <f t="shared" si="193"/>
        <v>45.579168899999999</v>
      </c>
      <c r="N101" s="8">
        <f t="shared" si="193"/>
        <v>49.831846199999994</v>
      </c>
      <c r="O101" s="8">
        <f t="shared" si="193"/>
        <v>44.898539399999997</v>
      </c>
      <c r="P101" s="8">
        <f t="shared" si="193"/>
        <v>48.020248200000005</v>
      </c>
      <c r="Q101" s="8">
        <f t="shared" si="193"/>
        <v>48.912551999999998</v>
      </c>
      <c r="R101" s="8"/>
    </row>
    <row r="102" spans="1:19" ht="17.25" x14ac:dyDescent="0.4">
      <c r="E102" t="s">
        <v>37</v>
      </c>
      <c r="F102" s="10">
        <f>F100*$B$13</f>
        <v>106.9064724</v>
      </c>
      <c r="G102" s="10">
        <f>G100*$B$13</f>
        <v>107.1363114</v>
      </c>
      <c r="H102" s="10">
        <f t="shared" ref="H102:Q102" si="194">H100*$B$13</f>
        <v>120.74619239999998</v>
      </c>
      <c r="I102" s="10">
        <f t="shared" si="194"/>
        <v>95.558528399999986</v>
      </c>
      <c r="J102" s="10">
        <f t="shared" si="194"/>
        <v>98.966827800000004</v>
      </c>
      <c r="K102" s="10">
        <f t="shared" si="194"/>
        <v>94.704359999999994</v>
      </c>
      <c r="L102" s="10">
        <f t="shared" si="194"/>
        <v>105.47448419999999</v>
      </c>
      <c r="M102" s="10">
        <f t="shared" si="194"/>
        <v>91.158337799999998</v>
      </c>
      <c r="N102" s="10">
        <f t="shared" si="194"/>
        <v>99.663692399999988</v>
      </c>
      <c r="O102" s="10">
        <f t="shared" si="194"/>
        <v>89.797078799999994</v>
      </c>
      <c r="P102" s="10">
        <f t="shared" si="194"/>
        <v>96.040496400000009</v>
      </c>
      <c r="Q102" s="10">
        <f t="shared" si="194"/>
        <v>97.825103999999996</v>
      </c>
      <c r="R102" s="10"/>
    </row>
    <row r="103" spans="1:19" x14ac:dyDescent="0.25">
      <c r="E103" t="s">
        <v>38</v>
      </c>
      <c r="F103" s="8">
        <f>SUM(F100:F102)</f>
        <v>1942.1342486000001</v>
      </c>
      <c r="G103" s="8">
        <f>SUM(G100:G102)</f>
        <v>1946.3096571000001</v>
      </c>
      <c r="H103" s="8">
        <f t="shared" ref="H103:Q103" si="195">SUM(H100:H102)</f>
        <v>2193.5558286</v>
      </c>
      <c r="I103" s="8">
        <f t="shared" si="195"/>
        <v>1735.9799325999998</v>
      </c>
      <c r="J103" s="8">
        <f t="shared" si="195"/>
        <v>1797.8973716999999</v>
      </c>
      <c r="K103" s="8">
        <f t="shared" si="195"/>
        <v>1720.46254</v>
      </c>
      <c r="L103" s="8">
        <f t="shared" si="195"/>
        <v>1916.1197963</v>
      </c>
      <c r="M103" s="8">
        <f t="shared" si="195"/>
        <v>1656.0431367000001</v>
      </c>
      <c r="N103" s="8">
        <f t="shared" si="195"/>
        <v>1810.5570785999998</v>
      </c>
      <c r="O103" s="8">
        <f t="shared" si="195"/>
        <v>1631.3135981999999</v>
      </c>
      <c r="P103" s="8">
        <f t="shared" si="195"/>
        <v>1744.7356846</v>
      </c>
      <c r="Q103" s="8">
        <f t="shared" si="195"/>
        <v>1777.156056</v>
      </c>
      <c r="R103" s="8"/>
    </row>
    <row r="105" spans="1:19" x14ac:dyDescent="0.25">
      <c r="E105" t="s">
        <v>40</v>
      </c>
      <c r="F105" s="8">
        <f>F103-F95</f>
        <v>153.34828500000026</v>
      </c>
      <c r="G105" s="8">
        <f>G103-G95</f>
        <v>153.54857250000032</v>
      </c>
      <c r="H105" s="8">
        <f t="shared" ref="H105:P105" si="196">H103-H95</f>
        <v>173.0772850000003</v>
      </c>
      <c r="I105" s="8">
        <f t="shared" si="196"/>
        <v>137.22718499999996</v>
      </c>
      <c r="J105" s="8">
        <f t="shared" si="196"/>
        <v>141.99620749999985</v>
      </c>
      <c r="K105" s="8">
        <f t="shared" si="196"/>
        <v>136.03200000000038</v>
      </c>
      <c r="L105" s="8">
        <f t="shared" si="196"/>
        <v>151.34459250000009</v>
      </c>
      <c r="M105" s="8">
        <f t="shared" si="196"/>
        <v>131.19158250000032</v>
      </c>
      <c r="N105" s="8">
        <f t="shared" si="196"/>
        <v>143.45653500000003</v>
      </c>
      <c r="O105" s="8">
        <f t="shared" si="196"/>
        <v>129.16554500000007</v>
      </c>
      <c r="P105" s="8">
        <f t="shared" si="196"/>
        <v>138.02288500000009</v>
      </c>
      <c r="Q105" s="8">
        <f>Q103-Q95</f>
        <v>140.76260000000002</v>
      </c>
      <c r="R105" s="8">
        <f>R103-R95</f>
        <v>0</v>
      </c>
      <c r="S105" s="12">
        <f>SUM(F105:R105)</f>
        <v>1729.1732750000017</v>
      </c>
    </row>
    <row r="107" spans="1:19" x14ac:dyDescent="0.25">
      <c r="A107" t="s">
        <v>53</v>
      </c>
      <c r="E107" s="7" t="s">
        <v>47</v>
      </c>
      <c r="F107" s="5">
        <v>45962</v>
      </c>
      <c r="G107" s="5">
        <v>45627</v>
      </c>
      <c r="H107" s="5">
        <v>45658</v>
      </c>
      <c r="I107" s="5">
        <v>45689</v>
      </c>
      <c r="J107" s="5">
        <v>45717</v>
      </c>
      <c r="K107" s="5">
        <v>45748</v>
      </c>
      <c r="L107" s="5">
        <v>45778</v>
      </c>
      <c r="M107" s="5">
        <v>45809</v>
      </c>
      <c r="N107" s="5">
        <v>45839</v>
      </c>
      <c r="O107" s="5">
        <v>45870</v>
      </c>
      <c r="P107" s="5">
        <v>45901</v>
      </c>
      <c r="Q107" s="5">
        <v>45931</v>
      </c>
      <c r="R107" s="5">
        <v>45962</v>
      </c>
    </row>
    <row r="108" spans="1:19" x14ac:dyDescent="0.25">
      <c r="B108" s="6" t="s">
        <v>28</v>
      </c>
      <c r="C108" s="6" t="s">
        <v>29</v>
      </c>
      <c r="E108" t="s">
        <v>30</v>
      </c>
      <c r="F108" s="13">
        <v>2840</v>
      </c>
      <c r="G108" s="13">
        <v>4720</v>
      </c>
      <c r="H108" s="13">
        <v>2400</v>
      </c>
      <c r="I108" s="13">
        <v>7920</v>
      </c>
      <c r="J108" s="13">
        <v>7680</v>
      </c>
      <c r="K108" s="13">
        <v>10400</v>
      </c>
      <c r="L108" s="13">
        <v>4960</v>
      </c>
      <c r="M108" s="13">
        <v>4840</v>
      </c>
      <c r="N108" s="13">
        <v>3680</v>
      </c>
      <c r="O108" s="13">
        <v>2720</v>
      </c>
      <c r="P108" s="13">
        <v>1800</v>
      </c>
      <c r="Q108" s="13">
        <v>2320</v>
      </c>
      <c r="R108" s="13"/>
    </row>
    <row r="109" spans="1:19" x14ac:dyDescent="0.25">
      <c r="A109" t="s">
        <v>31</v>
      </c>
      <c r="B109" s="3">
        <v>0.12881999999999999</v>
      </c>
      <c r="C109">
        <v>0.13957</v>
      </c>
      <c r="E109" t="s">
        <v>32</v>
      </c>
      <c r="F109" s="2">
        <f t="shared" ref="F109" si="197">F108*$B109</f>
        <v>365.84879999999998</v>
      </c>
      <c r="G109" s="2">
        <f t="shared" ref="G109" si="198">G108*$B109</f>
        <v>608.03039999999999</v>
      </c>
      <c r="H109" s="2">
        <f t="shared" ref="H109" si="199">H108*$B109</f>
        <v>309.16799999999995</v>
      </c>
      <c r="I109" s="2">
        <f t="shared" ref="I109" si="200">I108*$B109</f>
        <v>1020.2543999999999</v>
      </c>
      <c r="J109" s="2">
        <f t="shared" ref="J109" si="201">J108*$B109</f>
        <v>989.33759999999995</v>
      </c>
      <c r="K109" s="2">
        <f t="shared" ref="K109" si="202">K108*$B109</f>
        <v>1339.7279999999998</v>
      </c>
      <c r="L109" s="2">
        <f t="shared" ref="L109:M109" si="203">L108*$B109</f>
        <v>638.94719999999995</v>
      </c>
      <c r="M109" s="2">
        <f t="shared" si="203"/>
        <v>623.48879999999997</v>
      </c>
      <c r="N109" s="2">
        <f t="shared" ref="N109" si="204">N108*$B109</f>
        <v>474.05759999999998</v>
      </c>
      <c r="O109" s="2">
        <f t="shared" ref="O109" si="205">O108*$B109</f>
        <v>350.3904</v>
      </c>
      <c r="P109" s="2">
        <f>P108*$B109</f>
        <v>231.87599999999998</v>
      </c>
      <c r="Q109" s="2">
        <f t="shared" ref="Q109" si="206">Q108*$B109</f>
        <v>298.86239999999998</v>
      </c>
      <c r="R109" s="2"/>
    </row>
    <row r="110" spans="1:19" x14ac:dyDescent="0.25">
      <c r="A110" t="s">
        <v>33</v>
      </c>
      <c r="B110" s="2">
        <v>2.15</v>
      </c>
      <c r="C110" s="2">
        <v>2.4500000000000002</v>
      </c>
      <c r="E110" t="s">
        <v>48</v>
      </c>
      <c r="F110" s="13">
        <v>29</v>
      </c>
      <c r="G110" s="13">
        <v>33</v>
      </c>
      <c r="H110" s="13">
        <v>31</v>
      </c>
      <c r="I110" s="13">
        <v>29</v>
      </c>
      <c r="J110" s="13">
        <v>32</v>
      </c>
      <c r="K110" s="13">
        <v>29</v>
      </c>
      <c r="L110" s="13">
        <v>29</v>
      </c>
      <c r="M110" s="13">
        <v>32</v>
      </c>
      <c r="N110" s="13">
        <v>30</v>
      </c>
      <c r="O110" s="13">
        <v>30</v>
      </c>
      <c r="P110" s="13">
        <v>32</v>
      </c>
      <c r="Q110" s="13">
        <v>29</v>
      </c>
      <c r="R110" s="13"/>
    </row>
    <row r="111" spans="1:19" ht="17.25" x14ac:dyDescent="0.4">
      <c r="E111" t="s">
        <v>33</v>
      </c>
      <c r="F111" s="9">
        <f t="shared" ref="F111" si="207">$B110*F110</f>
        <v>62.349999999999994</v>
      </c>
      <c r="G111" s="9">
        <f t="shared" ref="G111" si="208">$B110*G110</f>
        <v>70.95</v>
      </c>
      <c r="H111" s="9">
        <f t="shared" ref="H111" si="209">$B110*H110</f>
        <v>66.649999999999991</v>
      </c>
      <c r="I111" s="9">
        <f t="shared" ref="I111" si="210">$B110*I110</f>
        <v>62.349999999999994</v>
      </c>
      <c r="J111" s="9">
        <f t="shared" ref="J111" si="211">$B110*J110</f>
        <v>68.8</v>
      </c>
      <c r="K111" s="9">
        <f t="shared" ref="K111" si="212">$B110*K110</f>
        <v>62.349999999999994</v>
      </c>
      <c r="L111" s="9">
        <f t="shared" ref="L111" si="213">$B110*L110</f>
        <v>62.349999999999994</v>
      </c>
      <c r="M111" s="9">
        <f t="shared" ref="M111" si="214">$B110*M110</f>
        <v>68.8</v>
      </c>
      <c r="N111" s="9">
        <f t="shared" ref="N111" si="215">$B110*N110</f>
        <v>64.5</v>
      </c>
      <c r="O111" s="9">
        <f t="shared" ref="O111" si="216">$B110*O110</f>
        <v>64.5</v>
      </c>
      <c r="P111" s="9">
        <f>$B110*P110</f>
        <v>68.8</v>
      </c>
      <c r="Q111" s="9">
        <f t="shared" ref="Q111" si="217">$B110*Q110</f>
        <v>62.349999999999994</v>
      </c>
      <c r="R111" s="9"/>
    </row>
    <row r="112" spans="1:19" x14ac:dyDescent="0.25">
      <c r="A112" t="s">
        <v>35</v>
      </c>
      <c r="B112" s="1">
        <v>0.03</v>
      </c>
      <c r="E112" t="s">
        <v>34</v>
      </c>
      <c r="F112" s="2">
        <f t="shared" ref="F112" si="218">SUM(F109,F111)</f>
        <v>428.19880000000001</v>
      </c>
      <c r="G112" s="2">
        <f t="shared" ref="G112" si="219">SUM(G109,G111)</f>
        <v>678.98040000000003</v>
      </c>
      <c r="H112" s="2">
        <f t="shared" ref="H112" si="220">SUM(H109,H111)</f>
        <v>375.81799999999993</v>
      </c>
      <c r="I112" s="2">
        <f t="shared" ref="I112" si="221">SUM(I109,I111)</f>
        <v>1082.6043999999999</v>
      </c>
      <c r="J112" s="2">
        <f t="shared" ref="J112" si="222">SUM(J109,J111)</f>
        <v>1058.1376</v>
      </c>
      <c r="K112" s="2">
        <f t="shared" ref="K112" si="223">SUM(K109,K111)</f>
        <v>1402.0779999999997</v>
      </c>
      <c r="L112" s="2">
        <f t="shared" ref="L112" si="224">SUM(L109,L111)</f>
        <v>701.29719999999998</v>
      </c>
      <c r="M112" s="2">
        <f t="shared" ref="M112" si="225">SUM(M109,M111)</f>
        <v>692.28879999999992</v>
      </c>
      <c r="N112" s="2">
        <f t="shared" ref="N112" si="226">SUM(N109,N111)</f>
        <v>538.55759999999998</v>
      </c>
      <c r="O112" s="2">
        <f t="shared" ref="O112" si="227">SUM(O109,O111)</f>
        <v>414.8904</v>
      </c>
      <c r="P112" s="2">
        <f t="shared" ref="P112" si="228">SUM(P109,P111)</f>
        <v>300.67599999999999</v>
      </c>
      <c r="Q112" s="2">
        <f>SUM(Q109,Q111)</f>
        <v>361.2124</v>
      </c>
      <c r="R112" s="2"/>
    </row>
    <row r="113" spans="1:19" x14ac:dyDescent="0.25">
      <c r="A113" t="s">
        <v>37</v>
      </c>
      <c r="B113" s="1">
        <v>0.06</v>
      </c>
      <c r="E113" t="s">
        <v>36</v>
      </c>
      <c r="F113" s="8">
        <f>F112*$B$12</f>
        <v>12.845964</v>
      </c>
      <c r="G113" s="8">
        <f>G112*$B$12</f>
        <v>20.369412000000001</v>
      </c>
      <c r="H113" s="8">
        <f t="shared" ref="H113:Q113" si="229">H112*$B$12</f>
        <v>11.274539999999998</v>
      </c>
      <c r="I113" s="8">
        <f t="shared" si="229"/>
        <v>32.478131999999995</v>
      </c>
      <c r="J113" s="8">
        <f t="shared" si="229"/>
        <v>31.744128</v>
      </c>
      <c r="K113" s="8">
        <f t="shared" si="229"/>
        <v>42.062339999999992</v>
      </c>
      <c r="L113" s="8">
        <f t="shared" si="229"/>
        <v>21.038915999999997</v>
      </c>
      <c r="M113" s="8">
        <f t="shared" si="229"/>
        <v>20.768663999999998</v>
      </c>
      <c r="N113" s="8">
        <f t="shared" si="229"/>
        <v>16.156727999999998</v>
      </c>
      <c r="O113" s="8">
        <f t="shared" si="229"/>
        <v>12.446712</v>
      </c>
      <c r="P113" s="8">
        <f t="shared" si="229"/>
        <v>9.0202799999999996</v>
      </c>
      <c r="Q113" s="8">
        <f t="shared" si="229"/>
        <v>10.836371999999999</v>
      </c>
      <c r="R113" s="8"/>
    </row>
    <row r="114" spans="1:19" ht="17.25" x14ac:dyDescent="0.4">
      <c r="E114" t="s">
        <v>37</v>
      </c>
      <c r="F114" s="10">
        <f>F112*$B$13</f>
        <v>25.691928000000001</v>
      </c>
      <c r="G114" s="10">
        <f>G112*$B$13</f>
        <v>40.738824000000001</v>
      </c>
      <c r="H114" s="10">
        <f t="shared" ref="H114:Q114" si="230">H112*$B$13</f>
        <v>22.549079999999996</v>
      </c>
      <c r="I114" s="10">
        <f t="shared" si="230"/>
        <v>64.95626399999999</v>
      </c>
      <c r="J114" s="10">
        <f t="shared" si="230"/>
        <v>63.488256</v>
      </c>
      <c r="K114" s="10">
        <f t="shared" si="230"/>
        <v>84.124679999999984</v>
      </c>
      <c r="L114" s="10">
        <f t="shared" si="230"/>
        <v>42.077831999999994</v>
      </c>
      <c r="M114" s="10">
        <f t="shared" si="230"/>
        <v>41.537327999999995</v>
      </c>
      <c r="N114" s="10">
        <f t="shared" si="230"/>
        <v>32.313455999999995</v>
      </c>
      <c r="O114" s="10">
        <f t="shared" si="230"/>
        <v>24.893424</v>
      </c>
      <c r="P114" s="10">
        <f t="shared" si="230"/>
        <v>18.040559999999999</v>
      </c>
      <c r="Q114" s="10">
        <f t="shared" si="230"/>
        <v>21.672743999999998</v>
      </c>
      <c r="R114" s="10"/>
    </row>
    <row r="115" spans="1:19" x14ac:dyDescent="0.25">
      <c r="E115" t="s">
        <v>38</v>
      </c>
      <c r="F115" s="8">
        <f>SUM(F112:F114)</f>
        <v>466.73669200000001</v>
      </c>
      <c r="G115" s="8">
        <f>SUM(G112:G114)</f>
        <v>740.08863600000006</v>
      </c>
      <c r="H115" s="8">
        <f t="shared" ref="H115:P115" si="231">SUM(H112:H114)</f>
        <v>409.64161999999993</v>
      </c>
      <c r="I115" s="8">
        <f t="shared" si="231"/>
        <v>1180.0387959999998</v>
      </c>
      <c r="J115" s="8">
        <f t="shared" si="231"/>
        <v>1153.3699840000002</v>
      </c>
      <c r="K115" s="8">
        <f t="shared" si="231"/>
        <v>1528.2650199999996</v>
      </c>
      <c r="L115" s="8">
        <f t="shared" si="231"/>
        <v>764.41394799999989</v>
      </c>
      <c r="M115" s="8">
        <f t="shared" si="231"/>
        <v>754.59479199999987</v>
      </c>
      <c r="N115" s="8">
        <f t="shared" si="231"/>
        <v>587.027784</v>
      </c>
      <c r="O115" s="8">
        <f t="shared" si="231"/>
        <v>452.23053599999997</v>
      </c>
      <c r="P115" s="8">
        <f t="shared" si="231"/>
        <v>327.73684000000003</v>
      </c>
      <c r="Q115" s="8">
        <f>SUM(Q112:Q114)</f>
        <v>393.72151600000001</v>
      </c>
      <c r="R115" s="8"/>
    </row>
    <row r="117" spans="1:19" x14ac:dyDescent="0.25">
      <c r="E117" s="7" t="s">
        <v>39</v>
      </c>
    </row>
    <row r="118" spans="1:19" x14ac:dyDescent="0.25">
      <c r="E118" t="s">
        <v>32</v>
      </c>
      <c r="F118" s="2">
        <f t="shared" ref="F118:O118" si="232">F108*$C109</f>
        <v>396.37880000000001</v>
      </c>
      <c r="G118" s="2">
        <f t="shared" si="232"/>
        <v>658.7704</v>
      </c>
      <c r="H118" s="2">
        <f t="shared" si="232"/>
        <v>334.96800000000002</v>
      </c>
      <c r="I118" s="2">
        <f t="shared" si="232"/>
        <v>1105.3943999999999</v>
      </c>
      <c r="J118" s="2">
        <f t="shared" si="232"/>
        <v>1071.8976</v>
      </c>
      <c r="K118" s="2">
        <f t="shared" si="232"/>
        <v>1451.528</v>
      </c>
      <c r="L118" s="2">
        <f t="shared" si="232"/>
        <v>692.2672</v>
      </c>
      <c r="M118" s="2">
        <f t="shared" si="232"/>
        <v>675.51879999999994</v>
      </c>
      <c r="N118" s="2">
        <f t="shared" si="232"/>
        <v>513.61760000000004</v>
      </c>
      <c r="O118" s="2">
        <f t="shared" si="232"/>
        <v>379.63040000000001</v>
      </c>
      <c r="P118" s="2">
        <f>P108*$C109</f>
        <v>251.226</v>
      </c>
      <c r="Q118" s="2">
        <f t="shared" ref="Q118" si="233">Q108*$C109</f>
        <v>323.80239999999998</v>
      </c>
      <c r="R118" s="2"/>
    </row>
    <row r="119" spans="1:19" ht="17.25" x14ac:dyDescent="0.4">
      <c r="E119" t="s">
        <v>33</v>
      </c>
      <c r="F119" s="9">
        <f t="shared" ref="F119:O119" si="234">$C110*F110</f>
        <v>71.050000000000011</v>
      </c>
      <c r="G119" s="9">
        <f t="shared" si="234"/>
        <v>80.850000000000009</v>
      </c>
      <c r="H119" s="9">
        <f t="shared" si="234"/>
        <v>75.95</v>
      </c>
      <c r="I119" s="9">
        <f t="shared" si="234"/>
        <v>71.050000000000011</v>
      </c>
      <c r="J119" s="9">
        <f t="shared" si="234"/>
        <v>78.400000000000006</v>
      </c>
      <c r="K119" s="9">
        <f t="shared" si="234"/>
        <v>71.050000000000011</v>
      </c>
      <c r="L119" s="9">
        <f t="shared" si="234"/>
        <v>71.050000000000011</v>
      </c>
      <c r="M119" s="9">
        <f t="shared" si="234"/>
        <v>78.400000000000006</v>
      </c>
      <c r="N119" s="9">
        <f t="shared" si="234"/>
        <v>73.5</v>
      </c>
      <c r="O119" s="9">
        <f t="shared" si="234"/>
        <v>73.5</v>
      </c>
      <c r="P119" s="9">
        <f>$C110*P110</f>
        <v>78.400000000000006</v>
      </c>
      <c r="Q119" s="9">
        <f t="shared" ref="Q119" si="235">$C110*Q110</f>
        <v>71.050000000000011</v>
      </c>
      <c r="R119" s="9"/>
    </row>
    <row r="120" spans="1:19" x14ac:dyDescent="0.25">
      <c r="E120" t="s">
        <v>34</v>
      </c>
      <c r="F120" s="2">
        <f>SUM(F118:F119)</f>
        <v>467.42880000000002</v>
      </c>
      <c r="G120" s="2">
        <f>SUM(G118:G119)</f>
        <v>739.62040000000002</v>
      </c>
      <c r="H120" s="2">
        <f t="shared" ref="H120:Q120" si="236">SUM(H118:H119)</f>
        <v>410.91800000000001</v>
      </c>
      <c r="I120" s="2">
        <f t="shared" si="236"/>
        <v>1176.4443999999999</v>
      </c>
      <c r="J120" s="2">
        <f t="shared" si="236"/>
        <v>1150.2976000000001</v>
      </c>
      <c r="K120" s="2">
        <f t="shared" si="236"/>
        <v>1522.578</v>
      </c>
      <c r="L120" s="2">
        <f t="shared" si="236"/>
        <v>763.31719999999996</v>
      </c>
      <c r="M120" s="2">
        <f t="shared" si="236"/>
        <v>753.91879999999992</v>
      </c>
      <c r="N120" s="2">
        <f t="shared" si="236"/>
        <v>587.11760000000004</v>
      </c>
      <c r="O120" s="2">
        <f t="shared" si="236"/>
        <v>453.13040000000001</v>
      </c>
      <c r="P120" s="2">
        <f t="shared" si="236"/>
        <v>329.62599999999998</v>
      </c>
      <c r="Q120" s="2">
        <f t="shared" si="236"/>
        <v>394.85239999999999</v>
      </c>
      <c r="R120" s="2"/>
    </row>
    <row r="121" spans="1:19" x14ac:dyDescent="0.25">
      <c r="E121" t="s">
        <v>36</v>
      </c>
      <c r="F121" s="8">
        <f>F120*$B$12</f>
        <v>14.022864</v>
      </c>
      <c r="G121" s="8">
        <f>G120*$B$12</f>
        <v>22.188611999999999</v>
      </c>
      <c r="H121" s="8">
        <f t="shared" ref="H121:Q121" si="237">H120*$B$12</f>
        <v>12.327539999999999</v>
      </c>
      <c r="I121" s="8">
        <f t="shared" si="237"/>
        <v>35.293331999999992</v>
      </c>
      <c r="J121" s="8">
        <f t="shared" si="237"/>
        <v>34.508928000000004</v>
      </c>
      <c r="K121" s="8">
        <f t="shared" si="237"/>
        <v>45.677340000000001</v>
      </c>
      <c r="L121" s="8">
        <f t="shared" si="237"/>
        <v>22.899515999999998</v>
      </c>
      <c r="M121" s="8">
        <f t="shared" si="237"/>
        <v>22.617563999999998</v>
      </c>
      <c r="N121" s="8">
        <f t="shared" si="237"/>
        <v>17.613527999999999</v>
      </c>
      <c r="O121" s="8">
        <f t="shared" si="237"/>
        <v>13.593912</v>
      </c>
      <c r="P121" s="8">
        <f t="shared" si="237"/>
        <v>9.8887799999999988</v>
      </c>
      <c r="Q121" s="8">
        <f t="shared" si="237"/>
        <v>11.845571999999999</v>
      </c>
      <c r="R121" s="8"/>
    </row>
    <row r="122" spans="1:19" ht="17.25" x14ac:dyDescent="0.4">
      <c r="E122" t="s">
        <v>37</v>
      </c>
      <c r="F122" s="10">
        <f>F120*$B$13</f>
        <v>28.045728</v>
      </c>
      <c r="G122" s="10">
        <f>G120*$B$13</f>
        <v>44.377223999999998</v>
      </c>
      <c r="H122" s="10">
        <f t="shared" ref="H122:Q122" si="238">H120*$B$13</f>
        <v>24.655079999999998</v>
      </c>
      <c r="I122" s="10">
        <f t="shared" si="238"/>
        <v>70.586663999999985</v>
      </c>
      <c r="J122" s="10">
        <f t="shared" si="238"/>
        <v>69.017856000000009</v>
      </c>
      <c r="K122" s="10">
        <f t="shared" si="238"/>
        <v>91.354680000000002</v>
      </c>
      <c r="L122" s="10">
        <f t="shared" si="238"/>
        <v>45.799031999999997</v>
      </c>
      <c r="M122" s="10">
        <f t="shared" si="238"/>
        <v>45.235127999999996</v>
      </c>
      <c r="N122" s="10">
        <f t="shared" si="238"/>
        <v>35.227055999999997</v>
      </c>
      <c r="O122" s="10">
        <f t="shared" si="238"/>
        <v>27.187823999999999</v>
      </c>
      <c r="P122" s="10">
        <f t="shared" si="238"/>
        <v>19.777559999999998</v>
      </c>
      <c r="Q122" s="10">
        <f t="shared" si="238"/>
        <v>23.691143999999998</v>
      </c>
      <c r="R122" s="10"/>
    </row>
    <row r="123" spans="1:19" x14ac:dyDescent="0.25">
      <c r="E123" t="s">
        <v>38</v>
      </c>
      <c r="F123" s="8">
        <f>SUM(F120:F122)</f>
        <v>509.49739200000005</v>
      </c>
      <c r="G123" s="8">
        <f>SUM(G120:G122)</f>
        <v>806.18623600000001</v>
      </c>
      <c r="H123" s="8">
        <f t="shared" ref="H123:Q123" si="239">SUM(H120:H122)</f>
        <v>447.90062</v>
      </c>
      <c r="I123" s="8">
        <f t="shared" si="239"/>
        <v>1282.3243959999998</v>
      </c>
      <c r="J123" s="8">
        <f t="shared" si="239"/>
        <v>1253.824384</v>
      </c>
      <c r="K123" s="8">
        <f t="shared" si="239"/>
        <v>1659.6100199999998</v>
      </c>
      <c r="L123" s="8">
        <f t="shared" si="239"/>
        <v>832.01574799999992</v>
      </c>
      <c r="M123" s="8">
        <f t="shared" si="239"/>
        <v>821.77149199999997</v>
      </c>
      <c r="N123" s="8">
        <f t="shared" si="239"/>
        <v>639.95818399999996</v>
      </c>
      <c r="O123" s="8">
        <f t="shared" si="239"/>
        <v>493.91213599999998</v>
      </c>
      <c r="P123" s="8">
        <f t="shared" si="239"/>
        <v>359.29233999999997</v>
      </c>
      <c r="Q123" s="8">
        <f t="shared" si="239"/>
        <v>430.389116</v>
      </c>
      <c r="R123" s="8"/>
    </row>
    <row r="125" spans="1:19" x14ac:dyDescent="0.25">
      <c r="E125" t="s">
        <v>40</v>
      </c>
      <c r="F125" s="8">
        <f>F123-F115</f>
        <v>42.760700000000043</v>
      </c>
      <c r="G125" s="8">
        <f>G123-G115</f>
        <v>66.097599999999943</v>
      </c>
      <c r="H125" s="8">
        <f t="shared" ref="H125:P125" si="240">H123-H115</f>
        <v>38.259000000000071</v>
      </c>
      <c r="I125" s="8">
        <f t="shared" si="240"/>
        <v>102.28559999999993</v>
      </c>
      <c r="J125" s="8">
        <f t="shared" si="240"/>
        <v>100.45439999999985</v>
      </c>
      <c r="K125" s="8">
        <f t="shared" si="240"/>
        <v>131.34500000000025</v>
      </c>
      <c r="L125" s="8">
        <f t="shared" si="240"/>
        <v>67.601800000000026</v>
      </c>
      <c r="M125" s="8">
        <f t="shared" si="240"/>
        <v>67.176700000000096</v>
      </c>
      <c r="N125" s="8">
        <f t="shared" si="240"/>
        <v>52.930399999999963</v>
      </c>
      <c r="O125" s="8">
        <f t="shared" si="240"/>
        <v>41.681600000000003</v>
      </c>
      <c r="P125" s="8">
        <f t="shared" si="240"/>
        <v>31.555499999999938</v>
      </c>
      <c r="Q125" s="8">
        <f>Q123-Q115</f>
        <v>36.667599999999993</v>
      </c>
      <c r="R125" s="8">
        <f>R123-R115</f>
        <v>0</v>
      </c>
      <c r="S125" s="12">
        <f>SUM(F125:R125)</f>
        <v>778.81590000000006</v>
      </c>
    </row>
    <row r="127" spans="1:19" x14ac:dyDescent="0.25">
      <c r="A127" t="s">
        <v>54</v>
      </c>
      <c r="E127" s="7" t="s">
        <v>47</v>
      </c>
      <c r="F127" s="5">
        <v>45962</v>
      </c>
      <c r="G127" s="5">
        <v>45627</v>
      </c>
      <c r="H127" s="5">
        <v>45658</v>
      </c>
      <c r="I127" s="5">
        <v>45689</v>
      </c>
      <c r="J127" s="5">
        <v>45717</v>
      </c>
      <c r="K127" s="5">
        <v>45748</v>
      </c>
      <c r="L127" s="5">
        <v>45778</v>
      </c>
      <c r="M127" s="5">
        <v>45809</v>
      </c>
      <c r="N127" s="5">
        <v>45839</v>
      </c>
      <c r="O127" s="5">
        <v>45870</v>
      </c>
      <c r="P127" s="5">
        <v>45901</v>
      </c>
      <c r="Q127" s="5">
        <v>45931</v>
      </c>
      <c r="R127" s="5">
        <v>45962</v>
      </c>
    </row>
    <row r="128" spans="1:19" x14ac:dyDescent="0.25">
      <c r="B128" s="6" t="s">
        <v>28</v>
      </c>
      <c r="C128" s="6" t="s">
        <v>29</v>
      </c>
      <c r="E128" t="s">
        <v>30</v>
      </c>
      <c r="F128" s="13">
        <v>30700</v>
      </c>
      <c r="G128" s="13">
        <v>30400</v>
      </c>
      <c r="H128" s="13">
        <v>26000</v>
      </c>
      <c r="I128" s="13">
        <v>24500</v>
      </c>
      <c r="J128" s="13">
        <v>23000</v>
      </c>
      <c r="K128" s="13">
        <v>22600</v>
      </c>
      <c r="L128" s="13">
        <v>30100</v>
      </c>
      <c r="M128" s="13">
        <v>29300</v>
      </c>
      <c r="N128" s="13">
        <v>27800</v>
      </c>
      <c r="O128" s="13">
        <v>29500</v>
      </c>
      <c r="P128" s="13">
        <v>30500</v>
      </c>
      <c r="Q128" s="13">
        <v>23400</v>
      </c>
      <c r="R128" s="13"/>
    </row>
    <row r="129" spans="1:18" x14ac:dyDescent="0.25">
      <c r="A129" t="s">
        <v>31</v>
      </c>
      <c r="B129" s="3">
        <v>0.12881999999999999</v>
      </c>
      <c r="C129">
        <v>0.13957</v>
      </c>
      <c r="E129" t="s">
        <v>32</v>
      </c>
      <c r="F129" s="2">
        <f t="shared" ref="F129" si="241">F128*$B129</f>
        <v>3954.7739999999999</v>
      </c>
      <c r="G129" s="2">
        <f t="shared" ref="G129" si="242">G128*$B129</f>
        <v>3916.1279999999997</v>
      </c>
      <c r="H129" s="2">
        <f t="shared" ref="H129" si="243">H128*$B129</f>
        <v>3349.3199999999997</v>
      </c>
      <c r="I129" s="2">
        <f t="shared" ref="I129" si="244">I128*$B129</f>
        <v>3156.0899999999997</v>
      </c>
      <c r="J129" s="2">
        <f t="shared" ref="J129" si="245">J128*$B129</f>
        <v>2962.8599999999997</v>
      </c>
      <c r="K129" s="2">
        <f t="shared" ref="K129" si="246">K128*$B129</f>
        <v>2911.3319999999999</v>
      </c>
      <c r="L129" s="2">
        <f t="shared" ref="L129" si="247">L128*$B129</f>
        <v>3877.4819999999995</v>
      </c>
      <c r="M129" s="2">
        <f t="shared" ref="M129" si="248">M128*$B129</f>
        <v>3774.4259999999999</v>
      </c>
      <c r="N129" s="2">
        <f t="shared" ref="N129" si="249">N128*$B129</f>
        <v>3581.1959999999999</v>
      </c>
      <c r="O129" s="2">
        <f t="shared" ref="O129" si="250">O128*$B129</f>
        <v>3800.1899999999996</v>
      </c>
      <c r="P129" s="2">
        <f>P128*$B129</f>
        <v>3929.0099999999998</v>
      </c>
      <c r="Q129" s="2">
        <f t="shared" ref="Q129" si="251">Q128*$B129</f>
        <v>3014.3879999999999</v>
      </c>
      <c r="R129" s="2"/>
    </row>
    <row r="130" spans="1:18" x14ac:dyDescent="0.25">
      <c r="A130" t="s">
        <v>33</v>
      </c>
      <c r="B130" s="2">
        <v>2.15</v>
      </c>
      <c r="C130" s="2">
        <v>2.4500000000000002</v>
      </c>
      <c r="E130" t="s">
        <v>48</v>
      </c>
      <c r="F130" s="13">
        <v>29</v>
      </c>
      <c r="G130" s="13">
        <v>33</v>
      </c>
      <c r="H130" s="13">
        <v>31</v>
      </c>
      <c r="I130" s="13">
        <v>29</v>
      </c>
      <c r="J130" s="13">
        <v>32</v>
      </c>
      <c r="K130" s="13">
        <v>29</v>
      </c>
      <c r="L130" s="13">
        <v>29</v>
      </c>
      <c r="M130" s="13">
        <v>32</v>
      </c>
      <c r="N130" s="13">
        <v>30</v>
      </c>
      <c r="O130" s="13">
        <v>30</v>
      </c>
      <c r="P130" s="13">
        <v>32</v>
      </c>
      <c r="Q130" s="13">
        <v>29</v>
      </c>
      <c r="R130" s="13"/>
    </row>
    <row r="131" spans="1:18" ht="17.25" x14ac:dyDescent="0.4">
      <c r="E131" t="s">
        <v>33</v>
      </c>
      <c r="F131" s="9">
        <f t="shared" ref="F131" si="252">$B130*F130</f>
        <v>62.349999999999994</v>
      </c>
      <c r="G131" s="9">
        <f t="shared" ref="G131" si="253">$B130*G130</f>
        <v>70.95</v>
      </c>
      <c r="H131" s="9">
        <f t="shared" ref="H131" si="254">$B130*H130</f>
        <v>66.649999999999991</v>
      </c>
      <c r="I131" s="9">
        <f t="shared" ref="I131" si="255">$B130*I130</f>
        <v>62.349999999999994</v>
      </c>
      <c r="J131" s="9">
        <f t="shared" ref="J131" si="256">$B130*J130</f>
        <v>68.8</v>
      </c>
      <c r="K131" s="9">
        <f t="shared" ref="K131" si="257">$B130*K130</f>
        <v>62.349999999999994</v>
      </c>
      <c r="L131" s="9">
        <f t="shared" ref="L131" si="258">$B130*L130</f>
        <v>62.349999999999994</v>
      </c>
      <c r="M131" s="9">
        <f t="shared" ref="M131" si="259">$B130*M130</f>
        <v>68.8</v>
      </c>
      <c r="N131" s="9">
        <f t="shared" ref="N131" si="260">$B130*N130</f>
        <v>64.5</v>
      </c>
      <c r="O131" s="9">
        <f t="shared" ref="O131" si="261">$B130*O130</f>
        <v>64.5</v>
      </c>
      <c r="P131" s="9">
        <f>$B130*P130</f>
        <v>68.8</v>
      </c>
      <c r="Q131" s="9">
        <f t="shared" ref="Q131" si="262">$B130*Q130</f>
        <v>62.349999999999994</v>
      </c>
      <c r="R131" s="9"/>
    </row>
    <row r="132" spans="1:18" x14ac:dyDescent="0.25">
      <c r="A132" t="s">
        <v>35</v>
      </c>
      <c r="B132" s="1">
        <v>0.03</v>
      </c>
      <c r="E132" t="s">
        <v>34</v>
      </c>
      <c r="F132" s="2">
        <f t="shared" ref="F132" si="263">SUM(F129,F131)</f>
        <v>4017.1239999999998</v>
      </c>
      <c r="G132" s="2">
        <f t="shared" ref="G132" si="264">SUM(G129,G131)</f>
        <v>3987.0779999999995</v>
      </c>
      <c r="H132" s="2">
        <f t="shared" ref="H132" si="265">SUM(H129,H131)</f>
        <v>3415.97</v>
      </c>
      <c r="I132" s="2">
        <f t="shared" ref="I132" si="266">SUM(I129,I131)</f>
        <v>3218.4399999999996</v>
      </c>
      <c r="J132" s="2">
        <f t="shared" ref="J132" si="267">SUM(J129,J131)</f>
        <v>3031.66</v>
      </c>
      <c r="K132" s="2">
        <f t="shared" ref="K132" si="268">SUM(K129,K131)</f>
        <v>2973.6819999999998</v>
      </c>
      <c r="L132" s="2">
        <f t="shared" ref="L132" si="269">SUM(L129,L131)</f>
        <v>3939.8319999999994</v>
      </c>
      <c r="M132" s="2">
        <f t="shared" ref="M132" si="270">SUM(M129,M131)</f>
        <v>3843.2260000000001</v>
      </c>
      <c r="N132" s="2">
        <f t="shared" ref="N132" si="271">SUM(N129,N131)</f>
        <v>3645.6959999999999</v>
      </c>
      <c r="O132" s="2">
        <f t="shared" ref="O132" si="272">SUM(O129,O131)</f>
        <v>3864.6899999999996</v>
      </c>
      <c r="P132" s="2">
        <f t="shared" ref="P132" si="273">SUM(P129,P131)</f>
        <v>3997.81</v>
      </c>
      <c r="Q132" s="2">
        <f>SUM(Q129,Q131)</f>
        <v>3076.7379999999998</v>
      </c>
      <c r="R132" s="2"/>
    </row>
    <row r="133" spans="1:18" x14ac:dyDescent="0.25">
      <c r="A133" t="s">
        <v>37</v>
      </c>
      <c r="B133" s="1">
        <v>0.06</v>
      </c>
      <c r="E133" t="s">
        <v>36</v>
      </c>
      <c r="F133" s="8">
        <f>F132*$B$12</f>
        <v>120.51371999999999</v>
      </c>
      <c r="G133" s="8">
        <f>G132*$B$12</f>
        <v>119.61233999999997</v>
      </c>
      <c r="H133" s="8">
        <f t="shared" ref="H133:Q133" si="274">H132*$B$12</f>
        <v>102.47909999999999</v>
      </c>
      <c r="I133" s="8">
        <f t="shared" si="274"/>
        <v>96.55319999999999</v>
      </c>
      <c r="J133" s="8">
        <f t="shared" si="274"/>
        <v>90.949799999999996</v>
      </c>
      <c r="K133" s="8">
        <f t="shared" si="274"/>
        <v>89.210459999999983</v>
      </c>
      <c r="L133" s="8">
        <f t="shared" si="274"/>
        <v>118.19495999999998</v>
      </c>
      <c r="M133" s="8">
        <f t="shared" si="274"/>
        <v>115.29678</v>
      </c>
      <c r="N133" s="8">
        <f t="shared" si="274"/>
        <v>109.37088</v>
      </c>
      <c r="O133" s="8">
        <f t="shared" si="274"/>
        <v>115.94069999999998</v>
      </c>
      <c r="P133" s="8">
        <f t="shared" si="274"/>
        <v>119.93429999999999</v>
      </c>
      <c r="Q133" s="8">
        <f t="shared" si="274"/>
        <v>92.302139999999994</v>
      </c>
      <c r="R133" s="8"/>
    </row>
    <row r="134" spans="1:18" ht="17.25" x14ac:dyDescent="0.4">
      <c r="E134" t="s">
        <v>37</v>
      </c>
      <c r="F134" s="10">
        <f>F132*$B$13</f>
        <v>241.02743999999998</v>
      </c>
      <c r="G134" s="10">
        <f>G132*$B$13</f>
        <v>239.22467999999995</v>
      </c>
      <c r="H134" s="10">
        <f t="shared" ref="H134:Q134" si="275">H132*$B$13</f>
        <v>204.95819999999998</v>
      </c>
      <c r="I134" s="10">
        <f t="shared" si="275"/>
        <v>193.10639999999998</v>
      </c>
      <c r="J134" s="10">
        <f t="shared" si="275"/>
        <v>181.89959999999999</v>
      </c>
      <c r="K134" s="10">
        <f t="shared" si="275"/>
        <v>178.42091999999997</v>
      </c>
      <c r="L134" s="10">
        <f t="shared" si="275"/>
        <v>236.38991999999996</v>
      </c>
      <c r="M134" s="10">
        <f t="shared" si="275"/>
        <v>230.59356</v>
      </c>
      <c r="N134" s="10">
        <f t="shared" si="275"/>
        <v>218.74176</v>
      </c>
      <c r="O134" s="10">
        <f t="shared" si="275"/>
        <v>231.88139999999996</v>
      </c>
      <c r="P134" s="10">
        <f t="shared" si="275"/>
        <v>239.86859999999999</v>
      </c>
      <c r="Q134" s="10">
        <f t="shared" si="275"/>
        <v>184.60427999999999</v>
      </c>
      <c r="R134" s="10"/>
    </row>
    <row r="135" spans="1:18" x14ac:dyDescent="0.25">
      <c r="E135" t="s">
        <v>38</v>
      </c>
      <c r="F135" s="8">
        <f>SUM(F132:F134)</f>
        <v>4378.6651599999996</v>
      </c>
      <c r="G135" s="8">
        <f>SUM(G132:G134)</f>
        <v>4345.9150199999995</v>
      </c>
      <c r="H135" s="8">
        <f t="shared" ref="H135:P135" si="276">SUM(H132:H134)</f>
        <v>3723.4072999999999</v>
      </c>
      <c r="I135" s="8">
        <f t="shared" si="276"/>
        <v>3508.0995999999996</v>
      </c>
      <c r="J135" s="8">
        <f t="shared" si="276"/>
        <v>3304.5093999999999</v>
      </c>
      <c r="K135" s="8">
        <f t="shared" si="276"/>
        <v>3241.3133799999996</v>
      </c>
      <c r="L135" s="8">
        <f t="shared" si="276"/>
        <v>4294.4168799999989</v>
      </c>
      <c r="M135" s="8">
        <f t="shared" si="276"/>
        <v>4189.1163400000005</v>
      </c>
      <c r="N135" s="8">
        <f t="shared" si="276"/>
        <v>3973.8086399999997</v>
      </c>
      <c r="O135" s="8">
        <f t="shared" si="276"/>
        <v>4212.5120999999999</v>
      </c>
      <c r="P135" s="8">
        <f t="shared" si="276"/>
        <v>4357.6129000000001</v>
      </c>
      <c r="Q135" s="8">
        <f>SUM(Q132:Q134)</f>
        <v>3353.6444199999996</v>
      </c>
      <c r="R135" s="8"/>
    </row>
    <row r="137" spans="1:18" x14ac:dyDescent="0.25">
      <c r="E137" s="7" t="s">
        <v>39</v>
      </c>
    </row>
    <row r="138" spans="1:18" x14ac:dyDescent="0.25">
      <c r="E138" t="s">
        <v>32</v>
      </c>
      <c r="F138" s="2">
        <f t="shared" ref="F138:O138" si="277">F128*$C129</f>
        <v>4284.799</v>
      </c>
      <c r="G138" s="2">
        <f t="shared" si="277"/>
        <v>4242.9279999999999</v>
      </c>
      <c r="H138" s="2">
        <f t="shared" si="277"/>
        <v>3628.82</v>
      </c>
      <c r="I138" s="2">
        <f t="shared" si="277"/>
        <v>3419.4650000000001</v>
      </c>
      <c r="J138" s="2">
        <f t="shared" si="277"/>
        <v>3210.11</v>
      </c>
      <c r="K138" s="2">
        <f t="shared" si="277"/>
        <v>3154.2820000000002</v>
      </c>
      <c r="L138" s="2">
        <f t="shared" si="277"/>
        <v>4201.0569999999998</v>
      </c>
      <c r="M138" s="2">
        <f t="shared" si="277"/>
        <v>4089.4009999999998</v>
      </c>
      <c r="N138" s="2">
        <f t="shared" si="277"/>
        <v>3880.0459999999998</v>
      </c>
      <c r="O138" s="2">
        <f t="shared" si="277"/>
        <v>4117.3149999999996</v>
      </c>
      <c r="P138" s="2">
        <f>P128*$C129</f>
        <v>4256.8850000000002</v>
      </c>
      <c r="Q138" s="2">
        <f>Q128*$C129</f>
        <v>3265.9380000000001</v>
      </c>
      <c r="R138" s="2"/>
    </row>
    <row r="139" spans="1:18" ht="17.25" x14ac:dyDescent="0.4">
      <c r="E139" t="s">
        <v>33</v>
      </c>
      <c r="F139" s="9">
        <f t="shared" ref="F139:O139" si="278">$C130*F130</f>
        <v>71.050000000000011</v>
      </c>
      <c r="G139" s="9">
        <f t="shared" si="278"/>
        <v>80.850000000000009</v>
      </c>
      <c r="H139" s="9">
        <f t="shared" si="278"/>
        <v>75.95</v>
      </c>
      <c r="I139" s="9">
        <f t="shared" si="278"/>
        <v>71.050000000000011</v>
      </c>
      <c r="J139" s="9">
        <f t="shared" si="278"/>
        <v>78.400000000000006</v>
      </c>
      <c r="K139" s="9">
        <f t="shared" si="278"/>
        <v>71.050000000000011</v>
      </c>
      <c r="L139" s="9">
        <f t="shared" si="278"/>
        <v>71.050000000000011</v>
      </c>
      <c r="M139" s="9">
        <f t="shared" si="278"/>
        <v>78.400000000000006</v>
      </c>
      <c r="N139" s="9">
        <f t="shared" si="278"/>
        <v>73.5</v>
      </c>
      <c r="O139" s="9">
        <f t="shared" si="278"/>
        <v>73.5</v>
      </c>
      <c r="P139" s="9">
        <f>$C130*P130</f>
        <v>78.400000000000006</v>
      </c>
      <c r="Q139" s="9">
        <f>$C130*Q130</f>
        <v>71.050000000000011</v>
      </c>
      <c r="R139" s="9"/>
    </row>
    <row r="140" spans="1:18" x14ac:dyDescent="0.25">
      <c r="E140" t="s">
        <v>34</v>
      </c>
      <c r="F140" s="2">
        <f>SUM(F138:F139)</f>
        <v>4355.8490000000002</v>
      </c>
      <c r="G140" s="2">
        <f>SUM(G138:G139)</f>
        <v>4323.7780000000002</v>
      </c>
      <c r="H140" s="2">
        <f t="shared" ref="H140:Q140" si="279">SUM(H138:H139)</f>
        <v>3704.77</v>
      </c>
      <c r="I140" s="2">
        <f t="shared" si="279"/>
        <v>3490.5150000000003</v>
      </c>
      <c r="J140" s="2">
        <f t="shared" si="279"/>
        <v>3288.51</v>
      </c>
      <c r="K140" s="2">
        <f t="shared" si="279"/>
        <v>3225.3320000000003</v>
      </c>
      <c r="L140" s="2">
        <f t="shared" si="279"/>
        <v>4272.107</v>
      </c>
      <c r="M140" s="2">
        <f t="shared" si="279"/>
        <v>4167.8009999999995</v>
      </c>
      <c r="N140" s="2">
        <f t="shared" si="279"/>
        <v>3953.5459999999998</v>
      </c>
      <c r="O140" s="2">
        <f t="shared" si="279"/>
        <v>4190.8149999999996</v>
      </c>
      <c r="P140" s="2">
        <f t="shared" si="279"/>
        <v>4335.2849999999999</v>
      </c>
      <c r="Q140" s="2">
        <f t="shared" si="279"/>
        <v>3336.9880000000003</v>
      </c>
      <c r="R140" s="2"/>
    </row>
    <row r="141" spans="1:18" x14ac:dyDescent="0.25">
      <c r="E141" t="s">
        <v>36</v>
      </c>
      <c r="F141" s="8">
        <f>F140*$B$12</f>
        <v>130.67546999999999</v>
      </c>
      <c r="G141" s="8">
        <f>G140*$B$12</f>
        <v>129.71334000000002</v>
      </c>
      <c r="H141" s="8">
        <f t="shared" ref="H141:Q141" si="280">H140*$B$12</f>
        <v>111.14309999999999</v>
      </c>
      <c r="I141" s="8">
        <f t="shared" si="280"/>
        <v>104.71545</v>
      </c>
      <c r="J141" s="8">
        <f t="shared" si="280"/>
        <v>98.655299999999997</v>
      </c>
      <c r="K141" s="8">
        <f t="shared" si="280"/>
        <v>96.759960000000007</v>
      </c>
      <c r="L141" s="8">
        <f t="shared" si="280"/>
        <v>128.16320999999999</v>
      </c>
      <c r="M141" s="8">
        <f t="shared" si="280"/>
        <v>125.03402999999997</v>
      </c>
      <c r="N141" s="8">
        <f t="shared" si="280"/>
        <v>118.60637999999999</v>
      </c>
      <c r="O141" s="8">
        <f t="shared" si="280"/>
        <v>125.72444999999999</v>
      </c>
      <c r="P141" s="8">
        <f t="shared" si="280"/>
        <v>130.05855</v>
      </c>
      <c r="Q141" s="8">
        <f t="shared" si="280"/>
        <v>100.10964</v>
      </c>
      <c r="R141" s="8"/>
    </row>
    <row r="142" spans="1:18" ht="17.25" x14ac:dyDescent="0.4">
      <c r="E142" t="s">
        <v>37</v>
      </c>
      <c r="F142" s="10">
        <f>F140*$B$13</f>
        <v>261.35093999999998</v>
      </c>
      <c r="G142" s="10">
        <f>G140*$B$13</f>
        <v>259.42668000000003</v>
      </c>
      <c r="H142" s="10">
        <f t="shared" ref="H142:Q142" si="281">H140*$B$13</f>
        <v>222.28619999999998</v>
      </c>
      <c r="I142" s="10">
        <f t="shared" si="281"/>
        <v>209.43090000000001</v>
      </c>
      <c r="J142" s="10">
        <f t="shared" si="281"/>
        <v>197.31059999999999</v>
      </c>
      <c r="K142" s="10">
        <f t="shared" si="281"/>
        <v>193.51992000000001</v>
      </c>
      <c r="L142" s="10">
        <f t="shared" si="281"/>
        <v>256.32641999999998</v>
      </c>
      <c r="M142" s="10">
        <f t="shared" si="281"/>
        <v>250.06805999999995</v>
      </c>
      <c r="N142" s="10">
        <f t="shared" si="281"/>
        <v>237.21275999999997</v>
      </c>
      <c r="O142" s="10">
        <f t="shared" si="281"/>
        <v>251.44889999999998</v>
      </c>
      <c r="P142" s="10">
        <f t="shared" si="281"/>
        <v>260.11709999999999</v>
      </c>
      <c r="Q142" s="10">
        <f t="shared" si="281"/>
        <v>200.21928</v>
      </c>
      <c r="R142" s="10"/>
    </row>
    <row r="143" spans="1:18" x14ac:dyDescent="0.25">
      <c r="E143" t="s">
        <v>38</v>
      </c>
      <c r="F143" s="8">
        <f>SUM(F140:F142)</f>
        <v>4747.8754100000006</v>
      </c>
      <c r="G143" s="8">
        <f>SUM(G140:G142)</f>
        <v>4712.918020000001</v>
      </c>
      <c r="H143" s="8">
        <f t="shared" ref="H143:Q143" si="282">SUM(H140:H142)</f>
        <v>4038.1992999999998</v>
      </c>
      <c r="I143" s="8">
        <f t="shared" si="282"/>
        <v>3804.6613500000003</v>
      </c>
      <c r="J143" s="8">
        <f t="shared" si="282"/>
        <v>3584.4758999999999</v>
      </c>
      <c r="K143" s="8">
        <f t="shared" si="282"/>
        <v>3515.6118800000004</v>
      </c>
      <c r="L143" s="8">
        <f t="shared" si="282"/>
        <v>4656.59663</v>
      </c>
      <c r="M143" s="8">
        <f t="shared" si="282"/>
        <v>4542.9030899999989</v>
      </c>
      <c r="N143" s="8">
        <f t="shared" si="282"/>
        <v>4309.3651399999999</v>
      </c>
      <c r="O143" s="8">
        <f t="shared" si="282"/>
        <v>4567.9883499999996</v>
      </c>
      <c r="P143" s="8">
        <f t="shared" si="282"/>
        <v>4725.46065</v>
      </c>
      <c r="Q143" s="8">
        <f t="shared" si="282"/>
        <v>3637.3169200000002</v>
      </c>
      <c r="R143" s="8"/>
    </row>
    <row r="145" spans="1:19" x14ac:dyDescent="0.25">
      <c r="E145" t="s">
        <v>40</v>
      </c>
      <c r="F145" s="8">
        <f>F143-F135</f>
        <v>369.210250000001</v>
      </c>
      <c r="G145" s="8">
        <f>G143-G135</f>
        <v>367.00300000000152</v>
      </c>
      <c r="H145" s="8">
        <f t="shared" ref="H145:P145" si="283">H143-H135</f>
        <v>314.79199999999992</v>
      </c>
      <c r="I145" s="8">
        <f t="shared" si="283"/>
        <v>296.56175000000076</v>
      </c>
      <c r="J145" s="8">
        <f t="shared" si="283"/>
        <v>279.9665</v>
      </c>
      <c r="K145" s="8">
        <f t="shared" si="283"/>
        <v>274.29850000000079</v>
      </c>
      <c r="L145" s="8">
        <f t="shared" si="283"/>
        <v>362.17975000000115</v>
      </c>
      <c r="M145" s="8">
        <f t="shared" si="283"/>
        <v>353.78674999999839</v>
      </c>
      <c r="N145" s="8">
        <f t="shared" si="283"/>
        <v>335.55650000000014</v>
      </c>
      <c r="O145" s="8">
        <f t="shared" si="283"/>
        <v>355.47624999999971</v>
      </c>
      <c r="P145" s="8">
        <f t="shared" si="283"/>
        <v>367.84774999999991</v>
      </c>
      <c r="Q145" s="8">
        <f>Q143-Q135</f>
        <v>283.67250000000058</v>
      </c>
      <c r="R145" s="8">
        <f>R143-R135</f>
        <v>0</v>
      </c>
      <c r="S145" s="12">
        <f>SUM(F145:R145)</f>
        <v>3960.3515000000039</v>
      </c>
    </row>
    <row r="147" spans="1:19" x14ac:dyDescent="0.25">
      <c r="A147" t="s">
        <v>55</v>
      </c>
      <c r="E147" s="7" t="s">
        <v>47</v>
      </c>
      <c r="F147" s="5">
        <v>45962</v>
      </c>
      <c r="G147" s="5">
        <v>45627</v>
      </c>
      <c r="H147" s="5">
        <v>45658</v>
      </c>
      <c r="I147" s="5">
        <v>45689</v>
      </c>
      <c r="J147" s="5">
        <v>45717</v>
      </c>
      <c r="K147" s="5">
        <v>45748</v>
      </c>
      <c r="L147" s="5">
        <v>45778</v>
      </c>
      <c r="M147" s="5">
        <v>45809</v>
      </c>
      <c r="N147" s="5">
        <v>45839</v>
      </c>
      <c r="O147" s="5">
        <v>45870</v>
      </c>
      <c r="P147" s="5">
        <v>45901</v>
      </c>
      <c r="Q147" s="5">
        <v>45931</v>
      </c>
      <c r="R147" s="5">
        <v>45962</v>
      </c>
    </row>
    <row r="148" spans="1:19" x14ac:dyDescent="0.25">
      <c r="B148" s="6" t="s">
        <v>28</v>
      </c>
      <c r="C148" s="6" t="s">
        <v>29</v>
      </c>
      <c r="E148" t="s">
        <v>30</v>
      </c>
      <c r="F148" s="13">
        <v>724</v>
      </c>
      <c r="G148" s="13">
        <v>1099</v>
      </c>
      <c r="H148" s="13">
        <v>1090</v>
      </c>
      <c r="I148" s="13">
        <v>1240</v>
      </c>
      <c r="J148" s="13">
        <v>1171</v>
      </c>
      <c r="K148" s="13">
        <v>1779</v>
      </c>
      <c r="L148" s="13">
        <v>1113</v>
      </c>
      <c r="M148" s="13">
        <v>971</v>
      </c>
      <c r="N148" s="13">
        <v>722</v>
      </c>
      <c r="O148" s="13">
        <v>805</v>
      </c>
      <c r="P148" s="13">
        <v>760</v>
      </c>
      <c r="Q148" s="13">
        <v>796</v>
      </c>
      <c r="R148" s="13"/>
    </row>
    <row r="149" spans="1:19" x14ac:dyDescent="0.25">
      <c r="A149" t="s">
        <v>31</v>
      </c>
      <c r="B149" s="3">
        <v>0.12881999999999999</v>
      </c>
      <c r="C149">
        <v>0.13957</v>
      </c>
      <c r="E149" t="s">
        <v>32</v>
      </c>
      <c r="F149" s="2">
        <f t="shared" ref="F149" si="284">F148*$B149</f>
        <v>93.265679999999989</v>
      </c>
      <c r="G149" s="2">
        <f t="shared" ref="G149" si="285">G148*$B149</f>
        <v>141.57317999999998</v>
      </c>
      <c r="H149" s="2">
        <f t="shared" ref="H149" si="286">H148*$B149</f>
        <v>140.41379999999998</v>
      </c>
      <c r="I149" s="2">
        <f t="shared" ref="I149" si="287">I148*$B149</f>
        <v>159.73679999999999</v>
      </c>
      <c r="J149" s="2">
        <f t="shared" ref="J149" si="288">J148*$B149</f>
        <v>150.84822</v>
      </c>
      <c r="K149" s="2">
        <f t="shared" ref="K149" si="289">K148*$B149</f>
        <v>229.17077999999998</v>
      </c>
      <c r="L149" s="2">
        <f t="shared" ref="L149" si="290">L148*$B149</f>
        <v>143.37665999999999</v>
      </c>
      <c r="M149" s="2">
        <f t="shared" ref="M149" si="291">M148*$B149</f>
        <v>125.08421999999999</v>
      </c>
      <c r="N149" s="2">
        <f t="shared" ref="N149" si="292">N148*$B149</f>
        <v>93.008039999999994</v>
      </c>
      <c r="O149" s="2">
        <f t="shared" ref="O149" si="293">O148*$B149</f>
        <v>103.70009999999999</v>
      </c>
      <c r="P149" s="2">
        <f>P148*$B149</f>
        <v>97.903199999999998</v>
      </c>
      <c r="Q149" s="2">
        <f t="shared" ref="Q149" si="294">Q148*$B149</f>
        <v>102.54071999999999</v>
      </c>
      <c r="R149" s="2"/>
    </row>
    <row r="150" spans="1:19" x14ac:dyDescent="0.25">
      <c r="A150" t="s">
        <v>33</v>
      </c>
      <c r="B150" s="2">
        <v>2.15</v>
      </c>
      <c r="C150" s="2">
        <v>2.4500000000000002</v>
      </c>
      <c r="E150" t="s">
        <v>48</v>
      </c>
      <c r="F150" s="13">
        <v>29</v>
      </c>
      <c r="G150" s="13">
        <v>33</v>
      </c>
      <c r="H150" s="13">
        <v>31</v>
      </c>
      <c r="I150" s="13">
        <v>29</v>
      </c>
      <c r="J150" s="13">
        <v>32</v>
      </c>
      <c r="K150" s="13">
        <v>29</v>
      </c>
      <c r="L150" s="13">
        <v>29</v>
      </c>
      <c r="M150" s="13">
        <v>32</v>
      </c>
      <c r="N150" s="13">
        <v>30</v>
      </c>
      <c r="O150" s="13">
        <v>30</v>
      </c>
      <c r="P150" s="13">
        <v>32</v>
      </c>
      <c r="Q150" s="13">
        <v>29</v>
      </c>
      <c r="R150" s="13"/>
    </row>
    <row r="151" spans="1:19" ht="17.25" x14ac:dyDescent="0.4">
      <c r="E151" t="s">
        <v>33</v>
      </c>
      <c r="F151" s="9">
        <f t="shared" ref="F151" si="295">$B150*F150</f>
        <v>62.349999999999994</v>
      </c>
      <c r="G151" s="9">
        <f t="shared" ref="G151" si="296">$B150*G150</f>
        <v>70.95</v>
      </c>
      <c r="H151" s="9">
        <f t="shared" ref="H151" si="297">$B150*H150</f>
        <v>66.649999999999991</v>
      </c>
      <c r="I151" s="9">
        <f t="shared" ref="I151" si="298">$B150*I150</f>
        <v>62.349999999999994</v>
      </c>
      <c r="J151" s="9">
        <f t="shared" ref="J151" si="299">$B150*J150</f>
        <v>68.8</v>
      </c>
      <c r="K151" s="9">
        <f t="shared" ref="K151" si="300">$B150*K150</f>
        <v>62.349999999999994</v>
      </c>
      <c r="L151" s="9">
        <f t="shared" ref="L151" si="301">$B150*L150</f>
        <v>62.349999999999994</v>
      </c>
      <c r="M151" s="9">
        <f t="shared" ref="M151" si="302">$B150*M150</f>
        <v>68.8</v>
      </c>
      <c r="N151" s="9">
        <f t="shared" ref="N151" si="303">$B150*N150</f>
        <v>64.5</v>
      </c>
      <c r="O151" s="9">
        <f t="shared" ref="O151" si="304">$B150*O150</f>
        <v>64.5</v>
      </c>
      <c r="P151" s="9">
        <f>$B150*P150</f>
        <v>68.8</v>
      </c>
      <c r="Q151" s="9">
        <f>$B150*Q150</f>
        <v>62.349999999999994</v>
      </c>
      <c r="R151" s="9"/>
    </row>
    <row r="152" spans="1:19" x14ac:dyDescent="0.25">
      <c r="A152" t="s">
        <v>35</v>
      </c>
      <c r="B152" s="1">
        <v>0.03</v>
      </c>
      <c r="E152" t="s">
        <v>34</v>
      </c>
      <c r="F152" s="2">
        <f t="shared" ref="F152" si="305">SUM(F149,F151)</f>
        <v>155.61568</v>
      </c>
      <c r="G152" s="2">
        <f t="shared" ref="G152" si="306">SUM(G149,G151)</f>
        <v>212.52317999999997</v>
      </c>
      <c r="H152" s="2">
        <f t="shared" ref="H152" si="307">SUM(H149,H151)</f>
        <v>207.06379999999996</v>
      </c>
      <c r="I152" s="2">
        <f t="shared" ref="I152" si="308">SUM(I149,I151)</f>
        <v>222.08679999999998</v>
      </c>
      <c r="J152" s="2">
        <f t="shared" ref="J152" si="309">SUM(J149,J151)</f>
        <v>219.64821999999998</v>
      </c>
      <c r="K152" s="2">
        <f t="shared" ref="K152" si="310">SUM(K149,K151)</f>
        <v>291.52077999999995</v>
      </c>
      <c r="L152" s="2">
        <f t="shared" ref="L152" si="311">SUM(L149,L151)</f>
        <v>205.72665999999998</v>
      </c>
      <c r="M152" s="2">
        <f t="shared" ref="M152" si="312">SUM(M149,M151)</f>
        <v>193.88421999999997</v>
      </c>
      <c r="N152" s="2">
        <f t="shared" ref="N152" si="313">SUM(N149,N151)</f>
        <v>157.50803999999999</v>
      </c>
      <c r="O152" s="2">
        <f t="shared" ref="O152" si="314">SUM(O149,O151)</f>
        <v>168.20009999999999</v>
      </c>
      <c r="P152" s="2">
        <f t="shared" ref="P152" si="315">SUM(P149,P151)</f>
        <v>166.70319999999998</v>
      </c>
      <c r="Q152" s="2">
        <f>SUM(Q149,Q151)</f>
        <v>164.89071999999999</v>
      </c>
      <c r="R152" s="2"/>
    </row>
    <row r="153" spans="1:19" x14ac:dyDescent="0.25">
      <c r="A153" t="s">
        <v>37</v>
      </c>
      <c r="B153" s="1">
        <v>0.06</v>
      </c>
      <c r="E153" t="s">
        <v>36</v>
      </c>
      <c r="F153" s="8">
        <f>F152*$B$12</f>
        <v>4.6684703999999995</v>
      </c>
      <c r="G153" s="8">
        <f>G152*$B$12</f>
        <v>6.3756953999999988</v>
      </c>
      <c r="H153" s="8">
        <f t="shared" ref="H153:Q153" si="316">H152*$B$12</f>
        <v>6.2119139999999984</v>
      </c>
      <c r="I153" s="8">
        <f t="shared" si="316"/>
        <v>6.6626039999999991</v>
      </c>
      <c r="J153" s="8">
        <f t="shared" si="316"/>
        <v>6.5894465999999996</v>
      </c>
      <c r="K153" s="8">
        <f t="shared" si="316"/>
        <v>8.7456233999999977</v>
      </c>
      <c r="L153" s="8">
        <f t="shared" si="316"/>
        <v>6.1717997999999996</v>
      </c>
      <c r="M153" s="8">
        <f t="shared" si="316"/>
        <v>5.8165265999999987</v>
      </c>
      <c r="N153" s="8">
        <f t="shared" si="316"/>
        <v>4.7252411999999993</v>
      </c>
      <c r="O153" s="8">
        <f t="shared" si="316"/>
        <v>5.0460029999999998</v>
      </c>
      <c r="P153" s="8">
        <f t="shared" si="316"/>
        <v>5.0010959999999995</v>
      </c>
      <c r="Q153" s="8">
        <f t="shared" si="316"/>
        <v>4.9467215999999992</v>
      </c>
      <c r="R153" s="8"/>
    </row>
    <row r="154" spans="1:19" ht="17.25" x14ac:dyDescent="0.4">
      <c r="E154" t="s">
        <v>37</v>
      </c>
      <c r="F154" s="10">
        <f>F152*$B$13</f>
        <v>9.3369407999999989</v>
      </c>
      <c r="G154" s="10">
        <f>G152*$B$13</f>
        <v>12.751390799999998</v>
      </c>
      <c r="H154" s="10">
        <f t="shared" ref="H154:Q154" si="317">H152*$B$13</f>
        <v>12.423827999999997</v>
      </c>
      <c r="I154" s="10">
        <f t="shared" si="317"/>
        <v>13.325207999999998</v>
      </c>
      <c r="J154" s="10">
        <f t="shared" si="317"/>
        <v>13.178893199999999</v>
      </c>
      <c r="K154" s="10">
        <f t="shared" si="317"/>
        <v>17.491246799999995</v>
      </c>
      <c r="L154" s="10">
        <f t="shared" si="317"/>
        <v>12.343599599999999</v>
      </c>
      <c r="M154" s="10">
        <f t="shared" si="317"/>
        <v>11.633053199999997</v>
      </c>
      <c r="N154" s="10">
        <f t="shared" si="317"/>
        <v>9.4504823999999985</v>
      </c>
      <c r="O154" s="10">
        <f t="shared" si="317"/>
        <v>10.092006</v>
      </c>
      <c r="P154" s="10">
        <f t="shared" si="317"/>
        <v>10.002191999999999</v>
      </c>
      <c r="Q154" s="10">
        <f t="shared" si="317"/>
        <v>9.8934431999999983</v>
      </c>
      <c r="R154" s="10"/>
    </row>
    <row r="155" spans="1:19" x14ac:dyDescent="0.25">
      <c r="E155" t="s">
        <v>38</v>
      </c>
      <c r="F155" s="8">
        <f>SUM(F152:F154)</f>
        <v>169.6210912</v>
      </c>
      <c r="G155" s="8">
        <f>SUM(G152:G154)</f>
        <v>231.65026619999998</v>
      </c>
      <c r="H155" s="8">
        <f t="shared" ref="H155:P155" si="318">SUM(H152:H154)</f>
        <v>225.69954199999995</v>
      </c>
      <c r="I155" s="8">
        <f t="shared" si="318"/>
        <v>242.07461199999997</v>
      </c>
      <c r="J155" s="8">
        <f t="shared" si="318"/>
        <v>239.41655979999999</v>
      </c>
      <c r="K155" s="8">
        <f t="shared" si="318"/>
        <v>317.75765019999994</v>
      </c>
      <c r="L155" s="8">
        <f t="shared" si="318"/>
        <v>224.24205939999999</v>
      </c>
      <c r="M155" s="8">
        <f t="shared" si="318"/>
        <v>211.33379979999998</v>
      </c>
      <c r="N155" s="8">
        <f t="shared" si="318"/>
        <v>171.68376359999999</v>
      </c>
      <c r="O155" s="8">
        <f t="shared" si="318"/>
        <v>183.338109</v>
      </c>
      <c r="P155" s="8">
        <f t="shared" si="318"/>
        <v>181.70648799999998</v>
      </c>
      <c r="Q155" s="8">
        <f>SUM(Q152:Q154)</f>
        <v>179.73088479999998</v>
      </c>
      <c r="R155" s="8"/>
    </row>
    <row r="157" spans="1:19" x14ac:dyDescent="0.25">
      <c r="E157" s="7" t="s">
        <v>39</v>
      </c>
    </row>
    <row r="158" spans="1:19" x14ac:dyDescent="0.25">
      <c r="E158" t="s">
        <v>32</v>
      </c>
      <c r="F158" s="2">
        <f t="shared" ref="F158:O158" si="319">F148*$C149</f>
        <v>101.04868</v>
      </c>
      <c r="G158" s="2">
        <f t="shared" si="319"/>
        <v>153.38742999999999</v>
      </c>
      <c r="H158" s="2">
        <f t="shared" si="319"/>
        <v>152.13130000000001</v>
      </c>
      <c r="I158" s="2">
        <f t="shared" si="319"/>
        <v>173.0668</v>
      </c>
      <c r="J158" s="2">
        <f t="shared" si="319"/>
        <v>163.43646999999999</v>
      </c>
      <c r="K158" s="2">
        <f t="shared" si="319"/>
        <v>248.29503</v>
      </c>
      <c r="L158" s="2">
        <f t="shared" si="319"/>
        <v>155.34141</v>
      </c>
      <c r="M158" s="2">
        <f t="shared" si="319"/>
        <v>135.52247</v>
      </c>
      <c r="N158" s="2">
        <f t="shared" si="319"/>
        <v>100.76954000000001</v>
      </c>
      <c r="O158" s="2">
        <f t="shared" si="319"/>
        <v>112.35384999999999</v>
      </c>
      <c r="P158" s="2">
        <f>P148*$C149</f>
        <v>106.0732</v>
      </c>
      <c r="Q158" s="2">
        <f>Q148*$C149</f>
        <v>111.09772</v>
      </c>
      <c r="R158" s="2"/>
    </row>
    <row r="159" spans="1:19" ht="17.25" x14ac:dyDescent="0.4">
      <c r="E159" t="s">
        <v>33</v>
      </c>
      <c r="F159" s="9">
        <f t="shared" ref="F159:O159" si="320">$C150*F150</f>
        <v>71.050000000000011</v>
      </c>
      <c r="G159" s="9">
        <f t="shared" si="320"/>
        <v>80.850000000000009</v>
      </c>
      <c r="H159" s="9">
        <f t="shared" si="320"/>
        <v>75.95</v>
      </c>
      <c r="I159" s="9">
        <f t="shared" si="320"/>
        <v>71.050000000000011</v>
      </c>
      <c r="J159" s="9">
        <f t="shared" si="320"/>
        <v>78.400000000000006</v>
      </c>
      <c r="K159" s="9">
        <f t="shared" si="320"/>
        <v>71.050000000000011</v>
      </c>
      <c r="L159" s="9">
        <f t="shared" si="320"/>
        <v>71.050000000000011</v>
      </c>
      <c r="M159" s="9">
        <f t="shared" si="320"/>
        <v>78.400000000000006</v>
      </c>
      <c r="N159" s="9">
        <f t="shared" si="320"/>
        <v>73.5</v>
      </c>
      <c r="O159" s="9">
        <f t="shared" si="320"/>
        <v>73.5</v>
      </c>
      <c r="P159" s="9">
        <f>$C150*P150</f>
        <v>78.400000000000006</v>
      </c>
      <c r="Q159" s="9">
        <f>$C150*Q150</f>
        <v>71.050000000000011</v>
      </c>
      <c r="R159" s="9"/>
    </row>
    <row r="160" spans="1:19" x14ac:dyDescent="0.25">
      <c r="E160" t="s">
        <v>34</v>
      </c>
      <c r="F160" s="2">
        <f>SUM(F158:F159)</f>
        <v>172.09868</v>
      </c>
      <c r="G160" s="2">
        <f>SUM(G158:G159)</f>
        <v>234.23743000000002</v>
      </c>
      <c r="H160" s="2">
        <f t="shared" ref="H160:Q160" si="321">SUM(H158:H159)</f>
        <v>228.0813</v>
      </c>
      <c r="I160" s="2">
        <f t="shared" si="321"/>
        <v>244.11680000000001</v>
      </c>
      <c r="J160" s="2">
        <f t="shared" si="321"/>
        <v>241.83646999999999</v>
      </c>
      <c r="K160" s="2">
        <f t="shared" si="321"/>
        <v>319.34503000000001</v>
      </c>
      <c r="L160" s="2">
        <f t="shared" si="321"/>
        <v>226.39141000000001</v>
      </c>
      <c r="M160" s="2">
        <f t="shared" si="321"/>
        <v>213.92247</v>
      </c>
      <c r="N160" s="2">
        <f t="shared" si="321"/>
        <v>174.26954000000001</v>
      </c>
      <c r="O160" s="2">
        <f t="shared" si="321"/>
        <v>185.85384999999999</v>
      </c>
      <c r="P160" s="2">
        <f t="shared" si="321"/>
        <v>184.47320000000002</v>
      </c>
      <c r="Q160" s="2">
        <f t="shared" si="321"/>
        <v>182.14771999999999</v>
      </c>
      <c r="R160" s="2"/>
    </row>
    <row r="161" spans="1:19" x14ac:dyDescent="0.25">
      <c r="E161" t="s">
        <v>36</v>
      </c>
      <c r="F161" s="8">
        <f>F160*$B$12</f>
        <v>5.1629604000000002</v>
      </c>
      <c r="G161" s="8">
        <f>G160*$B$12</f>
        <v>7.0271229000000002</v>
      </c>
      <c r="H161" s="8">
        <f t="shared" ref="H161:Q161" si="322">H160*$B$12</f>
        <v>6.8424389999999997</v>
      </c>
      <c r="I161" s="8">
        <f t="shared" si="322"/>
        <v>7.3235039999999998</v>
      </c>
      <c r="J161" s="8">
        <f t="shared" si="322"/>
        <v>7.2550940999999991</v>
      </c>
      <c r="K161" s="8">
        <f t="shared" si="322"/>
        <v>9.5803508999999991</v>
      </c>
      <c r="L161" s="8">
        <f t="shared" si="322"/>
        <v>6.7917423000000001</v>
      </c>
      <c r="M161" s="8">
        <f t="shared" si="322"/>
        <v>6.4176741000000002</v>
      </c>
      <c r="N161" s="8">
        <f t="shared" si="322"/>
        <v>5.2280861999999999</v>
      </c>
      <c r="O161" s="8">
        <f t="shared" si="322"/>
        <v>5.5756154999999996</v>
      </c>
      <c r="P161" s="8">
        <f t="shared" si="322"/>
        <v>5.5341960000000006</v>
      </c>
      <c r="Q161" s="8">
        <f t="shared" si="322"/>
        <v>5.4644315999999993</v>
      </c>
      <c r="R161" s="8"/>
    </row>
    <row r="162" spans="1:19" ht="17.25" x14ac:dyDescent="0.4">
      <c r="E162" t="s">
        <v>37</v>
      </c>
      <c r="F162" s="10">
        <f>F160*$B$13</f>
        <v>10.3259208</v>
      </c>
      <c r="G162" s="10">
        <f>G160*$B$13</f>
        <v>14.0542458</v>
      </c>
      <c r="H162" s="10">
        <f t="shared" ref="H162:Q162" si="323">H160*$B$13</f>
        <v>13.684877999999999</v>
      </c>
      <c r="I162" s="10">
        <f t="shared" si="323"/>
        <v>14.647008</v>
      </c>
      <c r="J162" s="10">
        <f t="shared" si="323"/>
        <v>14.510188199999998</v>
      </c>
      <c r="K162" s="10">
        <f t="shared" si="323"/>
        <v>19.160701799999998</v>
      </c>
      <c r="L162" s="10">
        <f t="shared" si="323"/>
        <v>13.5834846</v>
      </c>
      <c r="M162" s="10">
        <f t="shared" si="323"/>
        <v>12.8353482</v>
      </c>
      <c r="N162" s="10">
        <f t="shared" si="323"/>
        <v>10.4561724</v>
      </c>
      <c r="O162" s="10">
        <f t="shared" si="323"/>
        <v>11.151230999999999</v>
      </c>
      <c r="P162" s="10">
        <f t="shared" si="323"/>
        <v>11.068392000000001</v>
      </c>
      <c r="Q162" s="10">
        <f t="shared" si="323"/>
        <v>10.928863199999999</v>
      </c>
      <c r="R162" s="10"/>
    </row>
    <row r="163" spans="1:19" x14ac:dyDescent="0.25">
      <c r="E163" t="s">
        <v>38</v>
      </c>
      <c r="F163" s="8">
        <f>SUM(F160:F162)</f>
        <v>187.58756120000001</v>
      </c>
      <c r="G163" s="8">
        <f>SUM(G160:G162)</f>
        <v>255.3187987</v>
      </c>
      <c r="H163" s="8">
        <f t="shared" ref="H163:Q163" si="324">SUM(H160:H162)</f>
        <v>248.60861700000001</v>
      </c>
      <c r="I163" s="8">
        <f t="shared" si="324"/>
        <v>266.087312</v>
      </c>
      <c r="J163" s="8">
        <f t="shared" si="324"/>
        <v>263.60175229999999</v>
      </c>
      <c r="K163" s="8">
        <f t="shared" si="324"/>
        <v>348.08608270000002</v>
      </c>
      <c r="L163" s="8">
        <f t="shared" si="324"/>
        <v>246.76663690000001</v>
      </c>
      <c r="M163" s="8">
        <f t="shared" si="324"/>
        <v>233.1754923</v>
      </c>
      <c r="N163" s="8">
        <f t="shared" si="324"/>
        <v>189.95379860000003</v>
      </c>
      <c r="O163" s="8">
        <f t="shared" si="324"/>
        <v>202.58069649999999</v>
      </c>
      <c r="P163" s="8">
        <f t="shared" si="324"/>
        <v>201.07578800000002</v>
      </c>
      <c r="Q163" s="8">
        <f t="shared" si="324"/>
        <v>198.5410148</v>
      </c>
      <c r="R163" s="8"/>
    </row>
    <row r="165" spans="1:19" x14ac:dyDescent="0.25">
      <c r="E165" t="s">
        <v>40</v>
      </c>
      <c r="F165" s="8">
        <f>F163-F155</f>
        <v>17.966470000000015</v>
      </c>
      <c r="G165" s="8">
        <f>G163-G155</f>
        <v>23.668532500000026</v>
      </c>
      <c r="H165" s="8">
        <f t="shared" ref="H165:P165" si="325">H163-H155</f>
        <v>22.909075000000058</v>
      </c>
      <c r="I165" s="8">
        <f t="shared" si="325"/>
        <v>24.012700000000024</v>
      </c>
      <c r="J165" s="8">
        <f t="shared" si="325"/>
        <v>24.185192499999999</v>
      </c>
      <c r="K165" s="8">
        <f t="shared" si="325"/>
        <v>30.328432500000076</v>
      </c>
      <c r="L165" s="8">
        <f t="shared" si="325"/>
        <v>22.524577500000021</v>
      </c>
      <c r="M165" s="8">
        <f t="shared" si="325"/>
        <v>21.841692500000022</v>
      </c>
      <c r="N165" s="8">
        <f t="shared" si="325"/>
        <v>18.270035000000036</v>
      </c>
      <c r="O165" s="8">
        <f t="shared" si="325"/>
        <v>19.242587499999985</v>
      </c>
      <c r="P165" s="8">
        <f t="shared" si="325"/>
        <v>19.369300000000038</v>
      </c>
      <c r="Q165" s="8">
        <f>Q163-Q155</f>
        <v>18.810130000000015</v>
      </c>
      <c r="R165" s="8">
        <f>R163-R155</f>
        <v>0</v>
      </c>
      <c r="S165" s="12">
        <f>SUM(F165:R165)</f>
        <v>263.12872500000032</v>
      </c>
    </row>
    <row r="167" spans="1:19" x14ac:dyDescent="0.25">
      <c r="A167" t="s">
        <v>56</v>
      </c>
      <c r="E167" s="7" t="s">
        <v>47</v>
      </c>
      <c r="F167" s="5">
        <v>45962</v>
      </c>
      <c r="G167" s="5">
        <v>45627</v>
      </c>
      <c r="H167" s="5">
        <v>45658</v>
      </c>
      <c r="I167" s="5">
        <v>45689</v>
      </c>
      <c r="J167" s="5">
        <v>45717</v>
      </c>
      <c r="K167" s="5">
        <v>45748</v>
      </c>
      <c r="L167" s="5">
        <v>45778</v>
      </c>
      <c r="M167" s="5">
        <v>45809</v>
      </c>
      <c r="N167" s="5">
        <v>45839</v>
      </c>
      <c r="O167" s="5">
        <v>45870</v>
      </c>
      <c r="P167" s="5">
        <v>45901</v>
      </c>
      <c r="Q167" s="5">
        <v>45931</v>
      </c>
      <c r="R167" s="5">
        <v>45962</v>
      </c>
    </row>
    <row r="168" spans="1:19" x14ac:dyDescent="0.25">
      <c r="B168" s="6" t="s">
        <v>28</v>
      </c>
      <c r="C168" s="6" t="s">
        <v>29</v>
      </c>
      <c r="E168" t="s">
        <v>30</v>
      </c>
      <c r="F168" s="13">
        <v>5501</v>
      </c>
      <c r="G168" s="13">
        <v>3112</v>
      </c>
      <c r="H168" s="13">
        <v>4329</v>
      </c>
      <c r="I168" s="13">
        <v>6666</v>
      </c>
      <c r="J168" s="13">
        <v>6246</v>
      </c>
      <c r="K168" s="13">
        <v>6412</v>
      </c>
      <c r="L168" s="13">
        <v>5242</v>
      </c>
      <c r="M168" s="13">
        <v>5173</v>
      </c>
      <c r="N168" s="13">
        <v>4575</v>
      </c>
      <c r="O168" s="13">
        <v>4015</v>
      </c>
      <c r="P168" s="13">
        <v>2729</v>
      </c>
      <c r="Q168" s="13">
        <v>2931</v>
      </c>
      <c r="R168" s="13"/>
    </row>
    <row r="169" spans="1:19" x14ac:dyDescent="0.25">
      <c r="A169" t="s">
        <v>31</v>
      </c>
      <c r="B169" s="3">
        <v>0.12881999999999999</v>
      </c>
      <c r="C169">
        <v>0.13957</v>
      </c>
      <c r="E169" t="s">
        <v>32</v>
      </c>
      <c r="F169" s="2">
        <f t="shared" ref="F169" si="326">F168*$B169</f>
        <v>708.6388199999999</v>
      </c>
      <c r="G169" s="2">
        <f t="shared" ref="G169" si="327">G168*$B169</f>
        <v>400.88783999999998</v>
      </c>
      <c r="H169" s="2">
        <f t="shared" ref="H169" si="328">H168*$B169</f>
        <v>557.66177999999991</v>
      </c>
      <c r="I169" s="2">
        <f>I168*$B169</f>
        <v>858.71411999999998</v>
      </c>
      <c r="J169" s="2">
        <f t="shared" ref="J169" si="329">J168*$B169</f>
        <v>804.60971999999992</v>
      </c>
      <c r="K169" s="2">
        <f t="shared" ref="K169" si="330">K168*$B169</f>
        <v>825.99383999999998</v>
      </c>
      <c r="L169" s="2">
        <f t="shared" ref="L169" si="331">L168*$B169</f>
        <v>675.27443999999991</v>
      </c>
      <c r="M169" s="2">
        <f t="shared" ref="M169" si="332">M168*$B169</f>
        <v>666.38585999999998</v>
      </c>
      <c r="N169" s="2">
        <f t="shared" ref="N169" si="333">N168*$B169</f>
        <v>589.35149999999999</v>
      </c>
      <c r="O169" s="2">
        <f t="shared" ref="O169" si="334">O168*$B169</f>
        <v>517.21229999999991</v>
      </c>
      <c r="P169" s="2">
        <f>P168*$B169</f>
        <v>351.54978</v>
      </c>
      <c r="Q169" s="2">
        <f t="shared" ref="Q169" si="335">Q168*$B169</f>
        <v>377.57141999999999</v>
      </c>
      <c r="R169" s="2"/>
    </row>
    <row r="170" spans="1:19" x14ac:dyDescent="0.25">
      <c r="A170" t="s">
        <v>33</v>
      </c>
      <c r="B170" s="2">
        <v>2.15</v>
      </c>
      <c r="C170" s="2">
        <v>2.4500000000000002</v>
      </c>
      <c r="E170" t="s">
        <v>48</v>
      </c>
      <c r="F170" s="13">
        <v>33</v>
      </c>
      <c r="G170" s="13">
        <v>30</v>
      </c>
      <c r="H170" s="13">
        <v>31</v>
      </c>
      <c r="I170" s="13">
        <v>29</v>
      </c>
      <c r="J170" s="13">
        <v>32</v>
      </c>
      <c r="K170" s="13">
        <v>29</v>
      </c>
      <c r="L170" s="13">
        <v>29</v>
      </c>
      <c r="M170" s="13">
        <v>32</v>
      </c>
      <c r="N170" s="13">
        <v>30</v>
      </c>
      <c r="O170" s="13">
        <v>30</v>
      </c>
      <c r="P170" s="13">
        <v>32</v>
      </c>
      <c r="Q170" s="13">
        <v>29</v>
      </c>
      <c r="R170" s="13"/>
    </row>
    <row r="171" spans="1:19" ht="17.25" x14ac:dyDescent="0.4">
      <c r="E171" t="s">
        <v>33</v>
      </c>
      <c r="F171" s="9">
        <f t="shared" ref="F171" si="336">$B170*F170</f>
        <v>70.95</v>
      </c>
      <c r="G171" s="9">
        <f t="shared" ref="G171" si="337">$B170*G170</f>
        <v>64.5</v>
      </c>
      <c r="H171" s="9">
        <f t="shared" ref="H171" si="338">$B170*H170</f>
        <v>66.649999999999991</v>
      </c>
      <c r="I171" s="9">
        <f t="shared" ref="I171" si="339">$B170*I170</f>
        <v>62.349999999999994</v>
      </c>
      <c r="J171" s="9">
        <f t="shared" ref="J171" si="340">$B170*J170</f>
        <v>68.8</v>
      </c>
      <c r="K171" s="9">
        <f t="shared" ref="K171" si="341">$B170*K170</f>
        <v>62.349999999999994</v>
      </c>
      <c r="L171" s="9">
        <f t="shared" ref="L171" si="342">$B170*L170</f>
        <v>62.349999999999994</v>
      </c>
      <c r="M171" s="9">
        <f t="shared" ref="M171" si="343">$B170*M170</f>
        <v>68.8</v>
      </c>
      <c r="N171" s="9">
        <f t="shared" ref="N171" si="344">$B170*N170</f>
        <v>64.5</v>
      </c>
      <c r="O171" s="9">
        <f t="shared" ref="O171" si="345">$B170*O170</f>
        <v>64.5</v>
      </c>
      <c r="P171" s="9">
        <f>$B170*P170</f>
        <v>68.8</v>
      </c>
      <c r="Q171" s="9">
        <f>$B170*Q170</f>
        <v>62.349999999999994</v>
      </c>
      <c r="R171" s="9"/>
    </row>
    <row r="172" spans="1:19" x14ac:dyDescent="0.25">
      <c r="A172" t="s">
        <v>35</v>
      </c>
      <c r="B172" s="1">
        <v>0.03</v>
      </c>
      <c r="E172" t="s">
        <v>34</v>
      </c>
      <c r="F172" s="2">
        <f t="shared" ref="F172" si="346">SUM(F169,F171)</f>
        <v>779.58881999999994</v>
      </c>
      <c r="G172" s="2">
        <f t="shared" ref="G172" si="347">SUM(G169,G171)</f>
        <v>465.38783999999998</v>
      </c>
      <c r="H172" s="2">
        <f t="shared" ref="H172" si="348">SUM(H169,H171)</f>
        <v>624.31177999999989</v>
      </c>
      <c r="I172" s="2">
        <f t="shared" ref="I172" si="349">SUM(I169,I171)</f>
        <v>921.06412</v>
      </c>
      <c r="J172" s="2">
        <f t="shared" ref="J172" si="350">SUM(J169,J171)</f>
        <v>873.40971999999988</v>
      </c>
      <c r="K172" s="2">
        <f t="shared" ref="K172" si="351">SUM(K169,K171)</f>
        <v>888.34384</v>
      </c>
      <c r="L172" s="2">
        <f t="shared" ref="L172" si="352">SUM(L169,L171)</f>
        <v>737.62443999999994</v>
      </c>
      <c r="M172" s="2">
        <f t="shared" ref="M172" si="353">SUM(M169,M171)</f>
        <v>735.18585999999993</v>
      </c>
      <c r="N172" s="2">
        <f t="shared" ref="N172" si="354">SUM(N169,N171)</f>
        <v>653.85149999999999</v>
      </c>
      <c r="O172" s="2">
        <f t="shared" ref="O172" si="355">SUM(O169,O171)</f>
        <v>581.71229999999991</v>
      </c>
      <c r="P172" s="2">
        <f t="shared" ref="P172" si="356">SUM(P169,P171)</f>
        <v>420.34978000000001</v>
      </c>
      <c r="Q172" s="2">
        <f>SUM(Q169,Q171)</f>
        <v>439.92142000000001</v>
      </c>
      <c r="R172" s="2"/>
    </row>
    <row r="173" spans="1:19" x14ac:dyDescent="0.25">
      <c r="A173" t="s">
        <v>37</v>
      </c>
      <c r="B173" s="1">
        <v>0.06</v>
      </c>
      <c r="E173" t="s">
        <v>36</v>
      </c>
      <c r="F173" s="8">
        <f>F172*$B$12</f>
        <v>23.387664599999997</v>
      </c>
      <c r="G173" s="8">
        <f>G172*$B$12</f>
        <v>13.961635199999998</v>
      </c>
      <c r="H173" s="8">
        <f t="shared" ref="H173:Q173" si="357">H172*$B$12</f>
        <v>18.729353399999997</v>
      </c>
      <c r="I173" s="8">
        <f t="shared" si="357"/>
        <v>27.6319236</v>
      </c>
      <c r="J173" s="8">
        <f t="shared" si="357"/>
        <v>26.202291599999995</v>
      </c>
      <c r="K173" s="8">
        <f t="shared" si="357"/>
        <v>26.650315199999998</v>
      </c>
      <c r="L173" s="8">
        <f t="shared" si="357"/>
        <v>22.128733199999996</v>
      </c>
      <c r="M173" s="8">
        <f t="shared" si="357"/>
        <v>22.055575799999996</v>
      </c>
      <c r="N173" s="8">
        <f t="shared" si="357"/>
        <v>19.615544999999997</v>
      </c>
      <c r="O173" s="8">
        <f t="shared" si="357"/>
        <v>17.451368999999996</v>
      </c>
      <c r="P173" s="8">
        <f t="shared" si="357"/>
        <v>12.610493399999999</v>
      </c>
      <c r="Q173" s="8">
        <f t="shared" si="357"/>
        <v>13.1976426</v>
      </c>
      <c r="R173" s="8"/>
    </row>
    <row r="174" spans="1:19" ht="17.25" x14ac:dyDescent="0.4">
      <c r="E174" t="s">
        <v>37</v>
      </c>
      <c r="F174" s="10">
        <f>F172*$B$13</f>
        <v>46.775329199999995</v>
      </c>
      <c r="G174" s="10">
        <f>G172*$B$13</f>
        <v>27.923270399999996</v>
      </c>
      <c r="H174" s="10">
        <f t="shared" ref="H174:Q174" si="358">H172*$B$13</f>
        <v>37.458706799999995</v>
      </c>
      <c r="I174" s="10">
        <f t="shared" si="358"/>
        <v>55.263847200000001</v>
      </c>
      <c r="J174" s="10">
        <f t="shared" si="358"/>
        <v>52.40458319999999</v>
      </c>
      <c r="K174" s="10">
        <f t="shared" si="358"/>
        <v>53.300630399999996</v>
      </c>
      <c r="L174" s="10">
        <f t="shared" si="358"/>
        <v>44.257466399999991</v>
      </c>
      <c r="M174" s="10">
        <f t="shared" si="358"/>
        <v>44.111151599999992</v>
      </c>
      <c r="N174" s="10">
        <f t="shared" si="358"/>
        <v>39.231089999999995</v>
      </c>
      <c r="O174" s="10">
        <f t="shared" si="358"/>
        <v>34.902737999999992</v>
      </c>
      <c r="P174" s="10">
        <f t="shared" si="358"/>
        <v>25.220986799999999</v>
      </c>
      <c r="Q174" s="10">
        <f t="shared" si="358"/>
        <v>26.3952852</v>
      </c>
      <c r="R174" s="10"/>
    </row>
    <row r="175" spans="1:19" x14ac:dyDescent="0.25">
      <c r="E175" t="s">
        <v>38</v>
      </c>
      <c r="F175" s="8">
        <f>SUM(F172:F174)</f>
        <v>849.75181379999992</v>
      </c>
      <c r="G175" s="8">
        <f>SUM(G172:G174)</f>
        <v>507.27274559999995</v>
      </c>
      <c r="H175" s="8">
        <f t="shared" ref="H175:P175" si="359">SUM(H172:H174)</f>
        <v>680.49984019999988</v>
      </c>
      <c r="I175" s="8">
        <f t="shared" si="359"/>
        <v>1003.9598908</v>
      </c>
      <c r="J175" s="8">
        <f t="shared" si="359"/>
        <v>952.01659479999989</v>
      </c>
      <c r="K175" s="8">
        <f t="shared" si="359"/>
        <v>968.29478560000007</v>
      </c>
      <c r="L175" s="8">
        <f t="shared" si="359"/>
        <v>804.01063959999988</v>
      </c>
      <c r="M175" s="8">
        <f t="shared" si="359"/>
        <v>801.35258739999995</v>
      </c>
      <c r="N175" s="8">
        <f t="shared" si="359"/>
        <v>712.69813499999998</v>
      </c>
      <c r="O175" s="8">
        <f t="shared" si="359"/>
        <v>634.06640699999991</v>
      </c>
      <c r="P175" s="8">
        <f t="shared" si="359"/>
        <v>458.1812602</v>
      </c>
      <c r="Q175" s="8">
        <f>SUM(Q172:Q174)</f>
        <v>479.5143478</v>
      </c>
      <c r="R175" s="8"/>
    </row>
    <row r="177" spans="5:19" x14ac:dyDescent="0.25">
      <c r="E177" s="7" t="s">
        <v>39</v>
      </c>
    </row>
    <row r="178" spans="5:19" x14ac:dyDescent="0.25">
      <c r="E178" t="s">
        <v>32</v>
      </c>
      <c r="F178" s="2">
        <f t="shared" ref="F178:O178" si="360">F168*$C169</f>
        <v>767.77457000000004</v>
      </c>
      <c r="G178" s="2">
        <f t="shared" si="360"/>
        <v>434.34183999999999</v>
      </c>
      <c r="H178" s="2">
        <f t="shared" si="360"/>
        <v>604.19853000000001</v>
      </c>
      <c r="I178" s="2">
        <f t="shared" si="360"/>
        <v>930.37361999999996</v>
      </c>
      <c r="J178" s="2">
        <f t="shared" si="360"/>
        <v>871.75422000000003</v>
      </c>
      <c r="K178" s="2">
        <f t="shared" si="360"/>
        <v>894.92283999999995</v>
      </c>
      <c r="L178" s="2">
        <f t="shared" si="360"/>
        <v>731.62594000000001</v>
      </c>
      <c r="M178" s="2">
        <f t="shared" si="360"/>
        <v>721.99560999999994</v>
      </c>
      <c r="N178" s="2">
        <f t="shared" si="360"/>
        <v>638.53274999999996</v>
      </c>
      <c r="O178" s="2">
        <f t="shared" si="360"/>
        <v>560.37355000000002</v>
      </c>
      <c r="P178" s="2">
        <f>P168*$C169</f>
        <v>380.88652999999999</v>
      </c>
      <c r="Q178" s="2">
        <f>Q168*$C169</f>
        <v>409.07967000000002</v>
      </c>
      <c r="R178" s="2"/>
    </row>
    <row r="179" spans="5:19" ht="17.25" x14ac:dyDescent="0.4">
      <c r="E179" t="s">
        <v>33</v>
      </c>
      <c r="F179" s="9">
        <f t="shared" ref="F179:O179" si="361">$C170*F170</f>
        <v>80.850000000000009</v>
      </c>
      <c r="G179" s="9">
        <f t="shared" si="361"/>
        <v>73.5</v>
      </c>
      <c r="H179" s="9">
        <f t="shared" si="361"/>
        <v>75.95</v>
      </c>
      <c r="I179" s="9">
        <f t="shared" si="361"/>
        <v>71.050000000000011</v>
      </c>
      <c r="J179" s="9">
        <f t="shared" si="361"/>
        <v>78.400000000000006</v>
      </c>
      <c r="K179" s="9">
        <f t="shared" si="361"/>
        <v>71.050000000000011</v>
      </c>
      <c r="L179" s="9">
        <f t="shared" si="361"/>
        <v>71.050000000000011</v>
      </c>
      <c r="M179" s="9">
        <f t="shared" si="361"/>
        <v>78.400000000000006</v>
      </c>
      <c r="N179" s="9">
        <f t="shared" si="361"/>
        <v>73.5</v>
      </c>
      <c r="O179" s="9">
        <f t="shared" si="361"/>
        <v>73.5</v>
      </c>
      <c r="P179" s="9">
        <f>$C170*P170</f>
        <v>78.400000000000006</v>
      </c>
      <c r="Q179" s="9">
        <f>$C170*Q170</f>
        <v>71.050000000000011</v>
      </c>
      <c r="R179" s="9"/>
    </row>
    <row r="180" spans="5:19" x14ac:dyDescent="0.25">
      <c r="E180" t="s">
        <v>34</v>
      </c>
      <c r="F180" s="2">
        <f>SUM(F178:F179)</f>
        <v>848.62457000000006</v>
      </c>
      <c r="G180" s="2">
        <f>SUM(G178:G179)</f>
        <v>507.84183999999999</v>
      </c>
      <c r="H180" s="2">
        <f t="shared" ref="H180:Q180" si="362">SUM(H178:H179)</f>
        <v>680.14853000000005</v>
      </c>
      <c r="I180" s="2">
        <f t="shared" si="362"/>
        <v>1001.42362</v>
      </c>
      <c r="J180" s="2">
        <f t="shared" si="362"/>
        <v>950.15422000000001</v>
      </c>
      <c r="K180" s="2">
        <f t="shared" si="362"/>
        <v>965.97283999999991</v>
      </c>
      <c r="L180" s="2">
        <f t="shared" si="362"/>
        <v>802.67594000000008</v>
      </c>
      <c r="M180" s="2">
        <f t="shared" si="362"/>
        <v>800.39560999999992</v>
      </c>
      <c r="N180" s="2">
        <f t="shared" si="362"/>
        <v>712.03274999999996</v>
      </c>
      <c r="O180" s="2">
        <f t="shared" si="362"/>
        <v>633.87355000000002</v>
      </c>
      <c r="P180" s="2">
        <f t="shared" si="362"/>
        <v>459.28652999999997</v>
      </c>
      <c r="Q180" s="2">
        <f t="shared" si="362"/>
        <v>480.12967000000003</v>
      </c>
      <c r="R180" s="2"/>
    </row>
    <row r="181" spans="5:19" x14ac:dyDescent="0.25">
      <c r="E181" t="s">
        <v>36</v>
      </c>
      <c r="F181" s="8">
        <f>F180*$B$12</f>
        <v>25.4587371</v>
      </c>
      <c r="G181" s="8">
        <f>G180*$B$12</f>
        <v>15.235255199999999</v>
      </c>
      <c r="H181" s="8">
        <f t="shared" ref="H181:Q181" si="363">H180*$B$12</f>
        <v>20.404455900000002</v>
      </c>
      <c r="I181" s="8">
        <f t="shared" si="363"/>
        <v>30.042708600000001</v>
      </c>
      <c r="J181" s="8">
        <f t="shared" si="363"/>
        <v>28.504626599999998</v>
      </c>
      <c r="K181" s="8">
        <f t="shared" si="363"/>
        <v>28.979185199999996</v>
      </c>
      <c r="L181" s="8">
        <f t="shared" si="363"/>
        <v>24.080278200000002</v>
      </c>
      <c r="M181" s="8">
        <f t="shared" si="363"/>
        <v>24.011868299999996</v>
      </c>
      <c r="N181" s="8">
        <f t="shared" si="363"/>
        <v>21.360982499999999</v>
      </c>
      <c r="O181" s="8">
        <f t="shared" si="363"/>
        <v>19.016206499999999</v>
      </c>
      <c r="P181" s="8">
        <f t="shared" si="363"/>
        <v>13.778595899999999</v>
      </c>
      <c r="Q181" s="8">
        <f t="shared" si="363"/>
        <v>14.4038901</v>
      </c>
      <c r="R181" s="8"/>
    </row>
    <row r="182" spans="5:19" ht="17.25" x14ac:dyDescent="0.4">
      <c r="E182" t="s">
        <v>37</v>
      </c>
      <c r="F182" s="10">
        <f>F180*$B$13</f>
        <v>50.917474200000001</v>
      </c>
      <c r="G182" s="10">
        <f>G180*$B$13</f>
        <v>30.470510399999998</v>
      </c>
      <c r="H182" s="10">
        <f t="shared" ref="H182:Q182" si="364">H180*$B$13</f>
        <v>40.808911800000004</v>
      </c>
      <c r="I182" s="10">
        <f t="shared" si="364"/>
        <v>60.085417200000002</v>
      </c>
      <c r="J182" s="10">
        <f t="shared" si="364"/>
        <v>57.009253199999996</v>
      </c>
      <c r="K182" s="10">
        <f t="shared" si="364"/>
        <v>57.958370399999993</v>
      </c>
      <c r="L182" s="10">
        <f t="shared" si="364"/>
        <v>48.160556400000004</v>
      </c>
      <c r="M182" s="10">
        <f t="shared" si="364"/>
        <v>48.023736599999992</v>
      </c>
      <c r="N182" s="10">
        <f t="shared" si="364"/>
        <v>42.721964999999997</v>
      </c>
      <c r="O182" s="10">
        <f t="shared" si="364"/>
        <v>38.032412999999998</v>
      </c>
      <c r="P182" s="10">
        <f t="shared" si="364"/>
        <v>27.557191799999998</v>
      </c>
      <c r="Q182" s="10">
        <f t="shared" si="364"/>
        <v>28.8077802</v>
      </c>
      <c r="R182" s="10"/>
    </row>
    <row r="183" spans="5:19" x14ac:dyDescent="0.25">
      <c r="E183" t="s">
        <v>38</v>
      </c>
      <c r="F183" s="8">
        <f>SUM(F180:F182)</f>
        <v>925.00078130000009</v>
      </c>
      <c r="G183" s="8">
        <f>SUM(G180:G182)</f>
        <v>553.5476056</v>
      </c>
      <c r="H183" s="8">
        <f t="shared" ref="H183:Q183" si="365">SUM(H180:H182)</f>
        <v>741.3618977000001</v>
      </c>
      <c r="I183" s="8">
        <f t="shared" si="365"/>
        <v>1091.5517457999999</v>
      </c>
      <c r="J183" s="8">
        <f t="shared" si="365"/>
        <v>1035.6680998000002</v>
      </c>
      <c r="K183" s="8">
        <f t="shared" si="365"/>
        <v>1052.9103955999999</v>
      </c>
      <c r="L183" s="8">
        <f t="shared" si="365"/>
        <v>874.91677460000005</v>
      </c>
      <c r="M183" s="8">
        <f t="shared" si="365"/>
        <v>872.43121489999987</v>
      </c>
      <c r="N183" s="8">
        <f t="shared" si="365"/>
        <v>776.1156974999999</v>
      </c>
      <c r="O183" s="8">
        <f t="shared" si="365"/>
        <v>690.9221695</v>
      </c>
      <c r="P183" s="8">
        <f t="shared" si="365"/>
        <v>500.6223177</v>
      </c>
      <c r="Q183" s="8">
        <f t="shared" si="365"/>
        <v>523.34134030000007</v>
      </c>
      <c r="R183" s="8"/>
    </row>
    <row r="185" spans="5:19" x14ac:dyDescent="0.25">
      <c r="E185" t="s">
        <v>40</v>
      </c>
      <c r="F185" s="8">
        <f>F183-F175</f>
        <v>75.248967500000163</v>
      </c>
      <c r="G185" s="8">
        <f>G183-G175</f>
        <v>46.274860000000047</v>
      </c>
      <c r="H185" s="8">
        <f t="shared" ref="H185:P185" si="366">H183-H175</f>
        <v>60.862057500000219</v>
      </c>
      <c r="I185" s="8">
        <f t="shared" si="366"/>
        <v>87.591854999999896</v>
      </c>
      <c r="J185" s="8">
        <f t="shared" si="366"/>
        <v>83.65150500000027</v>
      </c>
      <c r="K185" s="8">
        <f t="shared" si="366"/>
        <v>84.615609999999833</v>
      </c>
      <c r="L185" s="8">
        <f t="shared" si="366"/>
        <v>70.906135000000177</v>
      </c>
      <c r="M185" s="8">
        <f t="shared" si="366"/>
        <v>71.078627499999925</v>
      </c>
      <c r="N185" s="8">
        <f t="shared" si="366"/>
        <v>63.417562499999917</v>
      </c>
      <c r="O185" s="8">
        <f t="shared" si="366"/>
        <v>56.855762500000083</v>
      </c>
      <c r="P185" s="8">
        <f t="shared" si="366"/>
        <v>42.441057499999999</v>
      </c>
      <c r="Q185" s="8">
        <f>Q183-Q175</f>
        <v>43.826992500000074</v>
      </c>
      <c r="R185" s="8">
        <f>R183-R175</f>
        <v>0</v>
      </c>
      <c r="S185" s="12">
        <f>SUM(F185:R185)</f>
        <v>786.77099250000072</v>
      </c>
    </row>
    <row r="187" spans="5:19" s="7" customFormat="1" x14ac:dyDescent="0.25">
      <c r="E187" s="7" t="s">
        <v>42</v>
      </c>
      <c r="F187" s="28">
        <f>F25+F45+F65+F85+F105+F125+F145+F165+F185</f>
        <v>697.60436000000141</v>
      </c>
      <c r="G187" s="28">
        <f t="shared" ref="G187:R187" si="367">G25+G45+G65+G85+G105+G125+G145+G165+G185</f>
        <v>823.4794675000021</v>
      </c>
      <c r="H187" s="28">
        <f t="shared" si="367"/>
        <v>769.26041500000065</v>
      </c>
      <c r="I187" s="28">
        <f t="shared" si="367"/>
        <v>787.67133250000052</v>
      </c>
      <c r="J187" s="28">
        <f t="shared" si="367"/>
        <v>775.90478250000001</v>
      </c>
      <c r="K187" s="28">
        <f t="shared" si="367"/>
        <v>790.88410750000128</v>
      </c>
      <c r="L187" s="28">
        <f t="shared" si="367"/>
        <v>824.13401250000175</v>
      </c>
      <c r="M187" s="28">
        <f t="shared" si="367"/>
        <v>799.06373999999892</v>
      </c>
      <c r="N187" s="28">
        <f t="shared" si="367"/>
        <v>758.20590749999997</v>
      </c>
      <c r="O187" s="28">
        <f t="shared" si="367"/>
        <v>749.05753749999997</v>
      </c>
      <c r="P187" s="28">
        <f t="shared" si="367"/>
        <v>737.2561075000001</v>
      </c>
      <c r="Q187" s="28">
        <f t="shared" si="367"/>
        <v>666.31945250000092</v>
      </c>
      <c r="R187" s="28">
        <f t="shared" si="367"/>
        <v>108.76374249999991</v>
      </c>
      <c r="S187" s="29">
        <f>S25+S45+S65+S85+S105+S125+S145+S165+S185</f>
        <v>9287.6049650000077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B682-2563-4FB2-A765-CAF0729BA87A}">
  <dimension ref="A1:S68"/>
  <sheetViews>
    <sheetView topLeftCell="A41" zoomScale="90" zoomScaleNormal="90" workbookViewId="0">
      <selection activeCell="Q71" sqref="Q71"/>
    </sheetView>
  </sheetViews>
  <sheetFormatPr defaultRowHeight="15" x14ac:dyDescent="0.25"/>
  <cols>
    <col min="1" max="1" width="19.140625" customWidth="1"/>
    <col min="2" max="2" width="16" customWidth="1"/>
    <col min="3" max="3" width="13.5703125" customWidth="1"/>
    <col min="5" max="5" width="14" bestFit="1" customWidth="1"/>
    <col min="6" max="17" width="10.85546875" customWidth="1"/>
    <col min="18" max="18" width="11.140625" bestFit="1" customWidth="1"/>
  </cols>
  <sheetData>
    <row r="1" spans="1:17" x14ac:dyDescent="0.25">
      <c r="A1" s="7" t="s">
        <v>57</v>
      </c>
      <c r="B1" t="s">
        <v>44</v>
      </c>
    </row>
    <row r="2" spans="1:17" x14ac:dyDescent="0.25">
      <c r="B2" t="s">
        <v>58</v>
      </c>
    </row>
    <row r="4" spans="1:17" x14ac:dyDescent="0.25">
      <c r="F4" t="s">
        <v>25</v>
      </c>
    </row>
    <row r="7" spans="1:17" x14ac:dyDescent="0.25">
      <c r="A7" t="s">
        <v>59</v>
      </c>
      <c r="E7" s="7" t="s">
        <v>47</v>
      </c>
      <c r="F7" s="5">
        <v>45962</v>
      </c>
      <c r="G7" s="5">
        <v>45627</v>
      </c>
      <c r="H7" s="5">
        <v>45658</v>
      </c>
      <c r="I7" s="5">
        <v>45689</v>
      </c>
      <c r="J7" s="5">
        <v>45717</v>
      </c>
      <c r="K7" s="5">
        <v>45748</v>
      </c>
      <c r="L7" s="5">
        <v>45778</v>
      </c>
      <c r="M7" s="5">
        <v>45809</v>
      </c>
      <c r="N7" s="5">
        <v>45839</v>
      </c>
      <c r="O7" s="5">
        <v>45870</v>
      </c>
      <c r="P7" s="5">
        <v>45901</v>
      </c>
      <c r="Q7" s="5">
        <v>45931</v>
      </c>
    </row>
    <row r="8" spans="1:17" x14ac:dyDescent="0.25">
      <c r="B8" s="6" t="s">
        <v>28</v>
      </c>
      <c r="C8" s="6" t="s">
        <v>29</v>
      </c>
      <c r="E8" t="s">
        <v>30</v>
      </c>
      <c r="F8" s="13">
        <v>118</v>
      </c>
      <c r="G8" s="13">
        <v>75</v>
      </c>
      <c r="H8" s="13">
        <v>172</v>
      </c>
      <c r="I8" s="13">
        <v>305</v>
      </c>
      <c r="J8" s="13">
        <v>187</v>
      </c>
      <c r="K8" s="13">
        <v>296</v>
      </c>
      <c r="L8" s="13">
        <v>196</v>
      </c>
      <c r="M8" s="13">
        <v>171</v>
      </c>
      <c r="N8" s="13">
        <v>138</v>
      </c>
      <c r="O8" s="13">
        <v>144</v>
      </c>
      <c r="P8" s="13">
        <v>138</v>
      </c>
      <c r="Q8" s="13">
        <v>141</v>
      </c>
    </row>
    <row r="9" spans="1:17" x14ac:dyDescent="0.25">
      <c r="A9" t="s">
        <v>31</v>
      </c>
      <c r="B9" s="3">
        <v>0.12706000000000001</v>
      </c>
      <c r="C9" s="3">
        <v>0.13471</v>
      </c>
      <c r="E9" t="s">
        <v>32</v>
      </c>
      <c r="F9" s="2">
        <f t="shared" ref="F9:P9" si="0">F8*$B$9</f>
        <v>14.993080000000001</v>
      </c>
      <c r="G9" s="2">
        <f t="shared" si="0"/>
        <v>9.5295000000000005</v>
      </c>
      <c r="H9" s="2">
        <f t="shared" si="0"/>
        <v>21.854320000000001</v>
      </c>
      <c r="I9" s="2">
        <f t="shared" si="0"/>
        <v>38.753300000000003</v>
      </c>
      <c r="J9" s="2">
        <f t="shared" si="0"/>
        <v>23.76022</v>
      </c>
      <c r="K9" s="2">
        <f t="shared" si="0"/>
        <v>37.609760000000001</v>
      </c>
      <c r="L9" s="2">
        <f t="shared" si="0"/>
        <v>24.903760000000002</v>
      </c>
      <c r="M9" s="2">
        <f t="shared" si="0"/>
        <v>21.727260000000001</v>
      </c>
      <c r="N9" s="2">
        <f t="shared" si="0"/>
        <v>17.534280000000003</v>
      </c>
      <c r="O9" s="2">
        <f t="shared" si="0"/>
        <v>18.29664</v>
      </c>
      <c r="P9" s="2">
        <f t="shared" si="0"/>
        <v>17.534280000000003</v>
      </c>
      <c r="Q9" s="2">
        <f>Q8*$B$9</f>
        <v>17.915459999999999</v>
      </c>
    </row>
    <row r="10" spans="1:17" x14ac:dyDescent="0.25">
      <c r="A10" t="s">
        <v>33</v>
      </c>
      <c r="B10" s="2">
        <v>1.1599999999999999</v>
      </c>
      <c r="C10" s="2">
        <v>1.28</v>
      </c>
      <c r="E10" t="s">
        <v>48</v>
      </c>
      <c r="F10" s="13">
        <v>28</v>
      </c>
      <c r="G10" s="13">
        <v>31</v>
      </c>
      <c r="H10" s="13">
        <v>33</v>
      </c>
      <c r="I10" s="13">
        <v>29</v>
      </c>
      <c r="J10" s="13">
        <v>32</v>
      </c>
      <c r="K10" s="13">
        <v>29</v>
      </c>
      <c r="L10" s="13">
        <v>27</v>
      </c>
      <c r="M10" s="13">
        <v>30</v>
      </c>
      <c r="N10" s="13">
        <v>30</v>
      </c>
      <c r="O10" s="13">
        <v>32</v>
      </c>
      <c r="P10" s="13">
        <v>30</v>
      </c>
      <c r="Q10" s="13">
        <v>29</v>
      </c>
    </row>
    <row r="11" spans="1:17" ht="17.25" x14ac:dyDescent="0.4">
      <c r="E11" t="s">
        <v>33</v>
      </c>
      <c r="F11" s="9">
        <f t="shared" ref="F11" si="1">$B$10*F10</f>
        <v>32.479999999999997</v>
      </c>
      <c r="G11" s="9">
        <f t="shared" ref="G11" si="2">$B$10*G10</f>
        <v>35.96</v>
      </c>
      <c r="H11" s="9">
        <f t="shared" ref="H11" si="3">$B$10*H10</f>
        <v>38.279999999999994</v>
      </c>
      <c r="I11" s="9">
        <f t="shared" ref="I11" si="4">$B$10*I10</f>
        <v>33.64</v>
      </c>
      <c r="J11" s="9">
        <f t="shared" ref="J11" si="5">$B$10*J10</f>
        <v>37.119999999999997</v>
      </c>
      <c r="K11" s="9">
        <f t="shared" ref="K11" si="6">$B$10*K10</f>
        <v>33.64</v>
      </c>
      <c r="L11" s="9">
        <f t="shared" ref="L11" si="7">$B$10*L10</f>
        <v>31.319999999999997</v>
      </c>
      <c r="M11" s="9">
        <f t="shared" ref="M11" si="8">$B$10*M10</f>
        <v>34.799999999999997</v>
      </c>
      <c r="N11" s="9">
        <f t="shared" ref="N11" si="9">$B$10*N10</f>
        <v>34.799999999999997</v>
      </c>
      <c r="O11" s="9">
        <f t="shared" ref="O11" si="10">$B$10*O10</f>
        <v>37.119999999999997</v>
      </c>
      <c r="P11" s="9">
        <f>$B$10*P10</f>
        <v>34.799999999999997</v>
      </c>
      <c r="Q11" s="9">
        <f t="shared" ref="Q11" si="11">$B$10*Q10</f>
        <v>33.64</v>
      </c>
    </row>
    <row r="12" spans="1:17" x14ac:dyDescent="0.25">
      <c r="A12" t="s">
        <v>35</v>
      </c>
      <c r="B12" s="1">
        <v>0.03</v>
      </c>
      <c r="E12" t="s">
        <v>34</v>
      </c>
      <c r="F12" s="2">
        <f t="shared" ref="F12:P12" si="12">SUM(F9,F11)</f>
        <v>47.473079999999996</v>
      </c>
      <c r="G12" s="2">
        <f t="shared" si="12"/>
        <v>45.4895</v>
      </c>
      <c r="H12" s="2">
        <f t="shared" si="12"/>
        <v>60.134319999999995</v>
      </c>
      <c r="I12" s="2">
        <f t="shared" si="12"/>
        <v>72.393300000000011</v>
      </c>
      <c r="J12" s="2">
        <f t="shared" si="12"/>
        <v>60.880219999999994</v>
      </c>
      <c r="K12" s="2">
        <f t="shared" si="12"/>
        <v>71.249760000000009</v>
      </c>
      <c r="L12" s="2">
        <f t="shared" si="12"/>
        <v>56.223759999999999</v>
      </c>
      <c r="M12" s="2">
        <f t="shared" si="12"/>
        <v>56.527259999999998</v>
      </c>
      <c r="N12" s="2">
        <f t="shared" si="12"/>
        <v>52.33428</v>
      </c>
      <c r="O12" s="2">
        <f t="shared" si="12"/>
        <v>55.416640000000001</v>
      </c>
      <c r="P12" s="2">
        <f t="shared" si="12"/>
        <v>52.33428</v>
      </c>
      <c r="Q12" s="2">
        <f>SUM(Q9,Q11)</f>
        <v>51.555459999999997</v>
      </c>
    </row>
    <row r="13" spans="1:17" x14ac:dyDescent="0.25">
      <c r="A13" t="s">
        <v>37</v>
      </c>
      <c r="B13" s="1">
        <v>0.06</v>
      </c>
      <c r="E13" t="s">
        <v>36</v>
      </c>
      <c r="F13" s="8">
        <f>F12*$B$12</f>
        <v>1.4241923999999999</v>
      </c>
      <c r="G13" s="8">
        <f>G12*$B$12</f>
        <v>1.3646849999999999</v>
      </c>
      <c r="H13" s="8">
        <f t="shared" ref="H13:Q13" si="13">H12*$B$12</f>
        <v>1.8040295999999998</v>
      </c>
      <c r="I13" s="8">
        <f t="shared" si="13"/>
        <v>2.171799</v>
      </c>
      <c r="J13" s="8">
        <f t="shared" si="13"/>
        <v>1.8264065999999997</v>
      </c>
      <c r="K13" s="8">
        <f t="shared" si="13"/>
        <v>2.1374928000000004</v>
      </c>
      <c r="L13" s="8">
        <f t="shared" si="13"/>
        <v>1.6867127999999998</v>
      </c>
      <c r="M13" s="8">
        <f t="shared" si="13"/>
        <v>1.6958177999999999</v>
      </c>
      <c r="N13" s="8">
        <f t="shared" si="13"/>
        <v>1.5700284</v>
      </c>
      <c r="O13" s="8">
        <f t="shared" si="13"/>
        <v>1.6624992000000001</v>
      </c>
      <c r="P13" s="8">
        <f t="shared" si="13"/>
        <v>1.5700284</v>
      </c>
      <c r="Q13" s="8">
        <f t="shared" si="13"/>
        <v>1.5466637999999999</v>
      </c>
    </row>
    <row r="14" spans="1:17" ht="17.25" x14ac:dyDescent="0.4">
      <c r="E14" t="s">
        <v>37</v>
      </c>
      <c r="F14" s="10">
        <f>F12*$B$13</f>
        <v>2.8483847999999998</v>
      </c>
      <c r="G14" s="10">
        <f>G12*$B$13</f>
        <v>2.7293699999999999</v>
      </c>
      <c r="H14" s="10">
        <f t="shared" ref="H14:Q14" si="14">H12*$B$13</f>
        <v>3.6080591999999996</v>
      </c>
      <c r="I14" s="10">
        <f t="shared" si="14"/>
        <v>4.3435980000000001</v>
      </c>
      <c r="J14" s="10">
        <f t="shared" si="14"/>
        <v>3.6528131999999993</v>
      </c>
      <c r="K14" s="10">
        <f t="shared" si="14"/>
        <v>4.2749856000000008</v>
      </c>
      <c r="L14" s="10">
        <f t="shared" si="14"/>
        <v>3.3734255999999996</v>
      </c>
      <c r="M14" s="10">
        <f t="shared" si="14"/>
        <v>3.3916355999999999</v>
      </c>
      <c r="N14" s="10">
        <f t="shared" si="14"/>
        <v>3.1400568</v>
      </c>
      <c r="O14" s="10">
        <f t="shared" si="14"/>
        <v>3.3249984000000001</v>
      </c>
      <c r="P14" s="10">
        <f t="shared" si="14"/>
        <v>3.1400568</v>
      </c>
      <c r="Q14" s="10">
        <f t="shared" si="14"/>
        <v>3.0933275999999998</v>
      </c>
    </row>
    <row r="15" spans="1:17" x14ac:dyDescent="0.25">
      <c r="E15" t="s">
        <v>38</v>
      </c>
      <c r="F15" s="8">
        <f>SUM(F12:F14)</f>
        <v>51.745657199999997</v>
      </c>
      <c r="G15" s="8">
        <f>SUM(G12:G14)</f>
        <v>49.583555000000004</v>
      </c>
      <c r="H15" s="8">
        <f t="shared" ref="H15:P15" si="15">SUM(H12:H14)</f>
        <v>65.546408799999995</v>
      </c>
      <c r="I15" s="8">
        <f t="shared" si="15"/>
        <v>78.908697000000004</v>
      </c>
      <c r="J15" s="8">
        <f t="shared" si="15"/>
        <v>66.35943979999999</v>
      </c>
      <c r="K15" s="8">
        <f t="shared" si="15"/>
        <v>77.662238400000007</v>
      </c>
      <c r="L15" s="8">
        <f t="shared" si="15"/>
        <v>61.283898399999998</v>
      </c>
      <c r="M15" s="8">
        <f t="shared" si="15"/>
        <v>61.614713399999999</v>
      </c>
      <c r="N15" s="8">
        <f>SUM(N12:N14)</f>
        <v>57.044365200000001</v>
      </c>
      <c r="O15" s="8">
        <f t="shared" si="15"/>
        <v>60.404137599999999</v>
      </c>
      <c r="P15" s="8">
        <f t="shared" si="15"/>
        <v>57.044365200000001</v>
      </c>
      <c r="Q15" s="8">
        <f>SUM(Q12:Q14)</f>
        <v>56.195451399999996</v>
      </c>
    </row>
    <row r="17" spans="1:18" x14ac:dyDescent="0.25">
      <c r="E17" s="7" t="s">
        <v>39</v>
      </c>
    </row>
    <row r="18" spans="1:18" x14ac:dyDescent="0.25">
      <c r="E18" t="s">
        <v>32</v>
      </c>
      <c r="F18" s="2">
        <f t="shared" ref="F18:O18" si="16">F8*$C$9</f>
        <v>15.89578</v>
      </c>
      <c r="G18" s="2">
        <f t="shared" si="16"/>
        <v>10.103249999999999</v>
      </c>
      <c r="H18" s="2">
        <f t="shared" si="16"/>
        <v>23.170120000000001</v>
      </c>
      <c r="I18" s="2">
        <f t="shared" si="16"/>
        <v>41.086549999999995</v>
      </c>
      <c r="J18" s="2">
        <f t="shared" si="16"/>
        <v>25.190770000000001</v>
      </c>
      <c r="K18" s="2">
        <f t="shared" si="16"/>
        <v>39.874159999999996</v>
      </c>
      <c r="L18" s="2">
        <f t="shared" si="16"/>
        <v>26.40316</v>
      </c>
      <c r="M18" s="2">
        <f t="shared" si="16"/>
        <v>23.035409999999999</v>
      </c>
      <c r="N18" s="2">
        <f t="shared" si="16"/>
        <v>18.589980000000001</v>
      </c>
      <c r="O18" s="2">
        <f t="shared" si="16"/>
        <v>19.398240000000001</v>
      </c>
      <c r="P18" s="2">
        <f>P8*$C$9</f>
        <v>18.589980000000001</v>
      </c>
      <c r="Q18" s="2">
        <f>Q8*$C$9</f>
        <v>18.994109999999999</v>
      </c>
    </row>
    <row r="19" spans="1:18" ht="17.25" x14ac:dyDescent="0.4">
      <c r="E19" t="s">
        <v>33</v>
      </c>
      <c r="F19" s="9">
        <f t="shared" ref="F19:N19" si="17">$C$10*F10</f>
        <v>35.840000000000003</v>
      </c>
      <c r="G19" s="9">
        <f t="shared" si="17"/>
        <v>39.68</v>
      </c>
      <c r="H19" s="9">
        <f t="shared" si="17"/>
        <v>42.24</v>
      </c>
      <c r="I19" s="9">
        <f t="shared" si="17"/>
        <v>37.119999999999997</v>
      </c>
      <c r="J19" s="9">
        <f t="shared" si="17"/>
        <v>40.96</v>
      </c>
      <c r="K19" s="9">
        <f t="shared" si="17"/>
        <v>37.119999999999997</v>
      </c>
      <c r="L19" s="9">
        <f t="shared" si="17"/>
        <v>34.56</v>
      </c>
      <c r="M19" s="9">
        <f t="shared" si="17"/>
        <v>38.4</v>
      </c>
      <c r="N19" s="9">
        <f t="shared" si="17"/>
        <v>38.4</v>
      </c>
      <c r="O19" s="9">
        <f>$C$10*O10</f>
        <v>40.96</v>
      </c>
      <c r="P19" s="9">
        <f>$C$10*P10</f>
        <v>38.4</v>
      </c>
      <c r="Q19" s="9">
        <f>$C$10*Q10</f>
        <v>37.119999999999997</v>
      </c>
    </row>
    <row r="20" spans="1:18" x14ac:dyDescent="0.25">
      <c r="E20" t="s">
        <v>34</v>
      </c>
      <c r="F20" s="2">
        <f>SUM(F18:F19)</f>
        <v>51.735780000000005</v>
      </c>
      <c r="G20" s="2">
        <f>SUM(G18:G19)</f>
        <v>49.783249999999995</v>
      </c>
      <c r="H20" s="2">
        <f t="shared" ref="H20:Q20" si="18">SUM(H18:H19)</f>
        <v>65.410120000000006</v>
      </c>
      <c r="I20" s="2">
        <f t="shared" si="18"/>
        <v>78.206549999999993</v>
      </c>
      <c r="J20" s="2">
        <f t="shared" si="18"/>
        <v>66.150769999999994</v>
      </c>
      <c r="K20" s="2">
        <f t="shared" si="18"/>
        <v>76.994159999999994</v>
      </c>
      <c r="L20" s="2">
        <f t="shared" si="18"/>
        <v>60.963160000000002</v>
      </c>
      <c r="M20" s="2">
        <f t="shared" si="18"/>
        <v>61.435409999999997</v>
      </c>
      <c r="N20" s="2">
        <f t="shared" si="18"/>
        <v>56.989980000000003</v>
      </c>
      <c r="O20" s="2">
        <f t="shared" si="18"/>
        <v>60.358240000000002</v>
      </c>
      <c r="P20" s="2">
        <f t="shared" si="18"/>
        <v>56.989980000000003</v>
      </c>
      <c r="Q20" s="2">
        <f t="shared" si="18"/>
        <v>56.114109999999997</v>
      </c>
    </row>
    <row r="21" spans="1:18" x14ac:dyDescent="0.25">
      <c r="E21" t="s">
        <v>36</v>
      </c>
      <c r="F21" s="8">
        <f>F20*$B$12</f>
        <v>1.5520734</v>
      </c>
      <c r="G21" s="8">
        <f>G20*$B$12</f>
        <v>1.4934974999999997</v>
      </c>
      <c r="H21" s="8">
        <f t="shared" ref="H21:Q21" si="19">H20*$B$12</f>
        <v>1.9623036</v>
      </c>
      <c r="I21" s="8">
        <f t="shared" si="19"/>
        <v>2.3461964999999996</v>
      </c>
      <c r="J21" s="8">
        <f t="shared" si="19"/>
        <v>1.9845230999999997</v>
      </c>
      <c r="K21" s="8">
        <f t="shared" si="19"/>
        <v>2.3098247999999999</v>
      </c>
      <c r="L21" s="8">
        <f t="shared" si="19"/>
        <v>1.8288948</v>
      </c>
      <c r="M21" s="8">
        <f t="shared" si="19"/>
        <v>1.8430622999999999</v>
      </c>
      <c r="N21" s="8">
        <f t="shared" si="19"/>
        <v>1.7096994000000001</v>
      </c>
      <c r="O21" s="8">
        <f t="shared" si="19"/>
        <v>1.8107472</v>
      </c>
      <c r="P21" s="8">
        <f t="shared" si="19"/>
        <v>1.7096994000000001</v>
      </c>
      <c r="Q21" s="8">
        <f t="shared" si="19"/>
        <v>1.6834232999999998</v>
      </c>
    </row>
    <row r="22" spans="1:18" ht="17.25" x14ac:dyDescent="0.4">
      <c r="E22" t="s">
        <v>37</v>
      </c>
      <c r="F22" s="10">
        <f>F20*$B$13</f>
        <v>3.1041468000000001</v>
      </c>
      <c r="G22" s="10">
        <f>G20*$B$13</f>
        <v>2.9869949999999994</v>
      </c>
      <c r="H22" s="10">
        <f t="shared" ref="H22:Q22" si="20">H20*$B$13</f>
        <v>3.9246072000000001</v>
      </c>
      <c r="I22" s="10">
        <f t="shared" si="20"/>
        <v>4.6923929999999991</v>
      </c>
      <c r="J22" s="10">
        <f t="shared" si="20"/>
        <v>3.9690461999999993</v>
      </c>
      <c r="K22" s="10">
        <f t="shared" si="20"/>
        <v>4.6196495999999998</v>
      </c>
      <c r="L22" s="10">
        <f t="shared" si="20"/>
        <v>3.6577896000000001</v>
      </c>
      <c r="M22" s="10">
        <f t="shared" si="20"/>
        <v>3.6861245999999999</v>
      </c>
      <c r="N22" s="10">
        <f t="shared" si="20"/>
        <v>3.4193988000000002</v>
      </c>
      <c r="O22" s="10">
        <f t="shared" si="20"/>
        <v>3.6214944</v>
      </c>
      <c r="P22" s="10">
        <f t="shared" si="20"/>
        <v>3.4193988000000002</v>
      </c>
      <c r="Q22" s="10">
        <f t="shared" si="20"/>
        <v>3.3668465999999997</v>
      </c>
    </row>
    <row r="23" spans="1:18" x14ac:dyDescent="0.25">
      <c r="E23" t="s">
        <v>38</v>
      </c>
      <c r="F23" s="8">
        <f>SUM(F20:F22)</f>
        <v>56.392000200000005</v>
      </c>
      <c r="G23" s="8">
        <f>SUM(G20:G22)</f>
        <v>54.263742499999992</v>
      </c>
      <c r="H23" s="8">
        <f t="shared" ref="H23:Q23" si="21">SUM(H20:H22)</f>
        <v>71.297030800000002</v>
      </c>
      <c r="I23" s="8">
        <f t="shared" si="21"/>
        <v>85.245139499999993</v>
      </c>
      <c r="J23" s="8">
        <f t="shared" si="21"/>
        <v>72.104339299999992</v>
      </c>
      <c r="K23" s="8">
        <f t="shared" si="21"/>
        <v>83.923634399999997</v>
      </c>
      <c r="L23" s="8">
        <f t="shared" si="21"/>
        <v>66.449844400000003</v>
      </c>
      <c r="M23" s="8">
        <f t="shared" si="21"/>
        <v>66.964596900000004</v>
      </c>
      <c r="N23" s="8">
        <f t="shared" si="21"/>
        <v>62.119078200000004</v>
      </c>
      <c r="O23" s="8">
        <f t="shared" si="21"/>
        <v>65.790481600000007</v>
      </c>
      <c r="P23" s="8">
        <f t="shared" si="21"/>
        <v>62.119078200000004</v>
      </c>
      <c r="Q23" s="8">
        <f t="shared" si="21"/>
        <v>61.1643799</v>
      </c>
    </row>
    <row r="25" spans="1:18" x14ac:dyDescent="0.25">
      <c r="E25" t="s">
        <v>40</v>
      </c>
      <c r="F25" s="8">
        <f>F23-F15</f>
        <v>4.6463430000000088</v>
      </c>
      <c r="G25" s="8">
        <f>G23-G15</f>
        <v>4.6801874999999882</v>
      </c>
      <c r="H25" s="8">
        <f t="shared" ref="H25:O25" si="22">H23-H15</f>
        <v>5.750622000000007</v>
      </c>
      <c r="I25" s="8">
        <f t="shared" si="22"/>
        <v>6.3364424999999898</v>
      </c>
      <c r="J25" s="8">
        <f t="shared" si="22"/>
        <v>5.7448995000000025</v>
      </c>
      <c r="K25" s="8">
        <f t="shared" si="22"/>
        <v>6.2613959999999906</v>
      </c>
      <c r="L25" s="8">
        <f t="shared" si="22"/>
        <v>5.1659460000000053</v>
      </c>
      <c r="M25" s="8">
        <f t="shared" si="22"/>
        <v>5.3498835000000042</v>
      </c>
      <c r="N25" s="8">
        <f t="shared" si="22"/>
        <v>5.0747130000000027</v>
      </c>
      <c r="O25" s="8">
        <f t="shared" si="22"/>
        <v>5.3863440000000082</v>
      </c>
      <c r="P25" s="8">
        <f>P23-P15</f>
        <v>5.0747130000000027</v>
      </c>
      <c r="Q25" s="8">
        <f>Q23-Q15</f>
        <v>4.9689285000000041</v>
      </c>
      <c r="R25" s="12">
        <f>SUM(F25:Q25)</f>
        <v>64.440418500000021</v>
      </c>
    </row>
    <row r="27" spans="1:18" x14ac:dyDescent="0.25">
      <c r="A27" t="s">
        <v>60</v>
      </c>
      <c r="E27" s="7" t="s">
        <v>47</v>
      </c>
      <c r="F27" s="5">
        <v>45962</v>
      </c>
      <c r="G27" s="5">
        <v>45627</v>
      </c>
      <c r="H27" s="5">
        <v>45658</v>
      </c>
      <c r="I27" s="5">
        <v>45689</v>
      </c>
      <c r="J27" s="5">
        <v>45717</v>
      </c>
      <c r="K27" s="5">
        <v>45748</v>
      </c>
      <c r="L27" s="5">
        <v>45778</v>
      </c>
      <c r="M27" s="5">
        <v>45809</v>
      </c>
      <c r="N27" s="5">
        <v>45839</v>
      </c>
      <c r="O27" s="5">
        <v>45870</v>
      </c>
      <c r="P27" s="5">
        <v>45901</v>
      </c>
      <c r="Q27" s="5">
        <v>45931</v>
      </c>
    </row>
    <row r="28" spans="1:18" x14ac:dyDescent="0.25">
      <c r="B28" s="6" t="s">
        <v>28</v>
      </c>
      <c r="C28" s="6" t="s">
        <v>29</v>
      </c>
      <c r="E28" t="s">
        <v>30</v>
      </c>
      <c r="F28" s="13">
        <v>12703</v>
      </c>
      <c r="G28" s="13">
        <v>6722</v>
      </c>
      <c r="H28" s="13">
        <v>8057</v>
      </c>
      <c r="I28" s="13">
        <v>19216</v>
      </c>
      <c r="J28" s="13">
        <v>6764</v>
      </c>
      <c r="K28" s="13">
        <v>10829</v>
      </c>
      <c r="L28" s="13">
        <v>7188</v>
      </c>
      <c r="M28" s="13">
        <v>6638</v>
      </c>
      <c r="N28" s="13">
        <v>6089</v>
      </c>
      <c r="O28" s="13">
        <v>7285</v>
      </c>
      <c r="P28" s="13">
        <v>8013</v>
      </c>
      <c r="Q28" s="13">
        <v>7363</v>
      </c>
    </row>
    <row r="29" spans="1:18" x14ac:dyDescent="0.25">
      <c r="A29" t="s">
        <v>31</v>
      </c>
      <c r="B29" s="3">
        <v>0.12706000000000001</v>
      </c>
      <c r="C29" s="3">
        <v>0.13471</v>
      </c>
      <c r="E29" t="s">
        <v>32</v>
      </c>
      <c r="F29" s="2">
        <f t="shared" ref="F29:P29" si="23">F28*$B$29</f>
        <v>1614.0431800000001</v>
      </c>
      <c r="G29" s="2">
        <f t="shared" si="23"/>
        <v>854.09732000000008</v>
      </c>
      <c r="H29" s="2">
        <f t="shared" si="23"/>
        <v>1023.7224200000001</v>
      </c>
      <c r="I29" s="2">
        <f t="shared" si="23"/>
        <v>2441.5849600000001</v>
      </c>
      <c r="J29" s="2">
        <f t="shared" si="23"/>
        <v>859.43384000000003</v>
      </c>
      <c r="K29" s="2">
        <f t="shared" si="23"/>
        <v>1375.93274</v>
      </c>
      <c r="L29" s="2">
        <f t="shared" si="23"/>
        <v>913.30727999999999</v>
      </c>
      <c r="M29" s="2">
        <f t="shared" si="23"/>
        <v>843.42428000000007</v>
      </c>
      <c r="N29" s="2">
        <f t="shared" si="23"/>
        <v>773.66834000000006</v>
      </c>
      <c r="O29" s="2">
        <f>O28*$B$29</f>
        <v>925.63210000000004</v>
      </c>
      <c r="P29" s="2">
        <f t="shared" si="23"/>
        <v>1018.13178</v>
      </c>
      <c r="Q29" s="2">
        <f>Q28*$B$29</f>
        <v>935.54277999999999</v>
      </c>
    </row>
    <row r="30" spans="1:18" x14ac:dyDescent="0.25">
      <c r="A30" t="s">
        <v>33</v>
      </c>
      <c r="B30" s="2">
        <v>1.85</v>
      </c>
      <c r="C30" s="2">
        <v>2.04</v>
      </c>
      <c r="E30" t="s">
        <v>48</v>
      </c>
      <c r="F30" s="13">
        <v>30</v>
      </c>
      <c r="G30" s="13">
        <v>30</v>
      </c>
      <c r="H30" s="13">
        <v>33</v>
      </c>
      <c r="I30" s="13">
        <v>29</v>
      </c>
      <c r="J30" s="13">
        <v>32</v>
      </c>
      <c r="K30" s="13">
        <v>25</v>
      </c>
      <c r="L30" s="13">
        <v>31</v>
      </c>
      <c r="M30" s="13">
        <v>30</v>
      </c>
      <c r="N30" s="13">
        <v>30</v>
      </c>
      <c r="O30" s="13">
        <v>32</v>
      </c>
      <c r="P30" s="13">
        <v>30</v>
      </c>
      <c r="Q30" s="13">
        <v>29</v>
      </c>
    </row>
    <row r="31" spans="1:18" ht="17.25" x14ac:dyDescent="0.4">
      <c r="E31" t="s">
        <v>33</v>
      </c>
      <c r="F31" s="9">
        <f>$B$10*F30</f>
        <v>34.799999999999997</v>
      </c>
      <c r="G31" s="9">
        <f t="shared" ref="G31" si="24">$B$10*G30</f>
        <v>34.799999999999997</v>
      </c>
      <c r="H31" s="9">
        <f t="shared" ref="H31" si="25">$B$10*H30</f>
        <v>38.279999999999994</v>
      </c>
      <c r="I31" s="9">
        <f t="shared" ref="I31" si="26">$B$10*I30</f>
        <v>33.64</v>
      </c>
      <c r="J31" s="9">
        <f t="shared" ref="J31" si="27">$B$10*J30</f>
        <v>37.119999999999997</v>
      </c>
      <c r="K31" s="9">
        <f t="shared" ref="K31" si="28">$B$10*K30</f>
        <v>28.999999999999996</v>
      </c>
      <c r="L31" s="9">
        <f t="shared" ref="L31" si="29">$B$10*L30</f>
        <v>35.96</v>
      </c>
      <c r="M31" s="9">
        <f t="shared" ref="M31" si="30">$B$10*M30</f>
        <v>34.799999999999997</v>
      </c>
      <c r="N31" s="9">
        <f t="shared" ref="N31" si="31">$B$10*N30</f>
        <v>34.799999999999997</v>
      </c>
      <c r="O31" s="9">
        <f t="shared" ref="O31" si="32">$B$10*O30</f>
        <v>37.119999999999997</v>
      </c>
      <c r="P31" s="9">
        <f t="shared" ref="P31" si="33">$B$10*P30</f>
        <v>34.799999999999997</v>
      </c>
      <c r="Q31" s="9">
        <f t="shared" ref="Q31" si="34">$B$10*Q30</f>
        <v>33.64</v>
      </c>
    </row>
    <row r="32" spans="1:18" x14ac:dyDescent="0.25">
      <c r="A32" t="s">
        <v>35</v>
      </c>
      <c r="B32" s="1">
        <v>0.03</v>
      </c>
      <c r="E32" t="s">
        <v>34</v>
      </c>
      <c r="F32" s="2">
        <f t="shared" ref="F32:P32" si="35">SUM(F29,F31)</f>
        <v>1648.8431800000001</v>
      </c>
      <c r="G32" s="2">
        <f t="shared" si="35"/>
        <v>888.89732000000004</v>
      </c>
      <c r="H32" s="2">
        <f t="shared" si="35"/>
        <v>1062.00242</v>
      </c>
      <c r="I32" s="2">
        <f t="shared" si="35"/>
        <v>2475.22496</v>
      </c>
      <c r="J32" s="2">
        <f t="shared" si="35"/>
        <v>896.55384000000004</v>
      </c>
      <c r="K32" s="2">
        <f t="shared" si="35"/>
        <v>1404.93274</v>
      </c>
      <c r="L32" s="2">
        <f t="shared" si="35"/>
        <v>949.26728000000003</v>
      </c>
      <c r="M32" s="2">
        <f t="shared" si="35"/>
        <v>878.22428000000002</v>
      </c>
      <c r="N32" s="2">
        <f t="shared" si="35"/>
        <v>808.46834000000001</v>
      </c>
      <c r="O32" s="2">
        <f t="shared" si="35"/>
        <v>962.75210000000004</v>
      </c>
      <c r="P32" s="2">
        <f t="shared" si="35"/>
        <v>1052.9317800000001</v>
      </c>
      <c r="Q32" s="2">
        <f>SUM(Q29,Q31)</f>
        <v>969.18277999999998</v>
      </c>
    </row>
    <row r="33" spans="1:18" x14ac:dyDescent="0.25">
      <c r="A33" t="s">
        <v>37</v>
      </c>
      <c r="B33" s="1">
        <v>0.06</v>
      </c>
      <c r="E33" t="s">
        <v>36</v>
      </c>
      <c r="F33" s="8">
        <f>F32*$B$12</f>
        <v>49.465295400000002</v>
      </c>
      <c r="G33" s="8">
        <f>G32*$B$12</f>
        <v>26.6669196</v>
      </c>
      <c r="H33" s="8">
        <f t="shared" ref="H33:Q33" si="36">H32*$B$12</f>
        <v>31.860072599999999</v>
      </c>
      <c r="I33" s="8">
        <f t="shared" si="36"/>
        <v>74.256748799999997</v>
      </c>
      <c r="J33" s="8">
        <f t="shared" si="36"/>
        <v>26.896615199999999</v>
      </c>
      <c r="K33" s="8">
        <f t="shared" si="36"/>
        <v>42.147982199999994</v>
      </c>
      <c r="L33" s="8">
        <f t="shared" si="36"/>
        <v>28.4780184</v>
      </c>
      <c r="M33" s="8">
        <f t="shared" si="36"/>
        <v>26.3467284</v>
      </c>
      <c r="N33" s="8">
        <f t="shared" si="36"/>
        <v>24.254050199999998</v>
      </c>
      <c r="O33" s="8">
        <f t="shared" si="36"/>
        <v>28.882563000000001</v>
      </c>
      <c r="P33" s="8">
        <f t="shared" si="36"/>
        <v>31.587953400000004</v>
      </c>
      <c r="Q33" s="8">
        <f t="shared" si="36"/>
        <v>29.0754834</v>
      </c>
    </row>
    <row r="34" spans="1:18" ht="17.25" x14ac:dyDescent="0.4">
      <c r="E34" t="s">
        <v>37</v>
      </c>
      <c r="F34" s="10">
        <f>F32*$B$13</f>
        <v>98.930590800000004</v>
      </c>
      <c r="G34" s="10">
        <f>G32*$B$13</f>
        <v>53.3338392</v>
      </c>
      <c r="H34" s="10">
        <f t="shared" ref="H34:Q34" si="37">H32*$B$13</f>
        <v>63.720145199999997</v>
      </c>
      <c r="I34" s="10">
        <f t="shared" si="37"/>
        <v>148.51349759999999</v>
      </c>
      <c r="J34" s="10">
        <f t="shared" si="37"/>
        <v>53.793230399999999</v>
      </c>
      <c r="K34" s="10">
        <f t="shared" si="37"/>
        <v>84.295964399999988</v>
      </c>
      <c r="L34" s="10">
        <f t="shared" si="37"/>
        <v>56.9560368</v>
      </c>
      <c r="M34" s="10">
        <f t="shared" si="37"/>
        <v>52.6934568</v>
      </c>
      <c r="N34" s="10">
        <f t="shared" si="37"/>
        <v>48.508100399999996</v>
      </c>
      <c r="O34" s="10">
        <f t="shared" si="37"/>
        <v>57.765126000000002</v>
      </c>
      <c r="P34" s="10">
        <f t="shared" si="37"/>
        <v>63.175906800000007</v>
      </c>
      <c r="Q34" s="10">
        <f t="shared" si="37"/>
        <v>58.150966799999999</v>
      </c>
    </row>
    <row r="35" spans="1:18" x14ac:dyDescent="0.25">
      <c r="E35" t="s">
        <v>38</v>
      </c>
      <c r="F35" s="8">
        <f>SUM(F32:F34)</f>
        <v>1797.2390662000003</v>
      </c>
      <c r="G35" s="8">
        <f>SUM(G32:G34)</f>
        <v>968.89807880000012</v>
      </c>
      <c r="H35" s="8">
        <f t="shared" ref="H35:P35" si="38">SUM(H32:H34)</f>
        <v>1157.5826377999999</v>
      </c>
      <c r="I35" s="8">
        <f t="shared" si="38"/>
        <v>2697.9952063999999</v>
      </c>
      <c r="J35" s="8">
        <f t="shared" si="38"/>
        <v>977.24368560000005</v>
      </c>
      <c r="K35" s="8">
        <f t="shared" si="38"/>
        <v>1531.3766865999999</v>
      </c>
      <c r="L35" s="8">
        <f t="shared" si="38"/>
        <v>1034.7013352000001</v>
      </c>
      <c r="M35" s="8">
        <f t="shared" si="38"/>
        <v>957.26446520000002</v>
      </c>
      <c r="N35" s="8">
        <f t="shared" si="38"/>
        <v>881.23049060000005</v>
      </c>
      <c r="O35" s="8">
        <f t="shared" si="38"/>
        <v>1049.3997890000001</v>
      </c>
      <c r="P35" s="8">
        <f t="shared" si="38"/>
        <v>1147.6956402000001</v>
      </c>
      <c r="Q35" s="8">
        <f>SUM(Q32:Q34)</f>
        <v>1056.4092302000001</v>
      </c>
    </row>
    <row r="37" spans="1:18" x14ac:dyDescent="0.25">
      <c r="E37" s="7" t="s">
        <v>39</v>
      </c>
    </row>
    <row r="38" spans="1:18" x14ac:dyDescent="0.25">
      <c r="E38" t="s">
        <v>32</v>
      </c>
      <c r="F38" s="2">
        <f t="shared" ref="F38:P38" si="39">F28*$C$9</f>
        <v>1711.2211299999999</v>
      </c>
      <c r="G38" s="2">
        <f t="shared" si="39"/>
        <v>905.52062000000001</v>
      </c>
      <c r="H38" s="2">
        <f t="shared" si="39"/>
        <v>1085.3584699999999</v>
      </c>
      <c r="I38" s="2">
        <f t="shared" si="39"/>
        <v>2588.58736</v>
      </c>
      <c r="J38" s="2">
        <f t="shared" si="39"/>
        <v>911.17844000000002</v>
      </c>
      <c r="K38" s="2">
        <f t="shared" si="39"/>
        <v>1458.77459</v>
      </c>
      <c r="L38" s="2">
        <f t="shared" si="39"/>
        <v>968.29548</v>
      </c>
      <c r="M38" s="2">
        <f t="shared" si="39"/>
        <v>894.20497999999998</v>
      </c>
      <c r="N38" s="2">
        <f t="shared" si="39"/>
        <v>820.24919</v>
      </c>
      <c r="O38" s="2">
        <f t="shared" si="39"/>
        <v>981.36234999999999</v>
      </c>
      <c r="P38" s="2">
        <f t="shared" si="39"/>
        <v>1079.4312299999999</v>
      </c>
      <c r="Q38" s="2">
        <f>Q28*$C$9</f>
        <v>991.86973</v>
      </c>
    </row>
    <row r="39" spans="1:18" ht="17.25" x14ac:dyDescent="0.4">
      <c r="E39" t="s">
        <v>33</v>
      </c>
      <c r="F39" s="9">
        <f t="shared" ref="F39:P39" si="40">$C$10*F30</f>
        <v>38.4</v>
      </c>
      <c r="G39" s="9">
        <f t="shared" si="40"/>
        <v>38.4</v>
      </c>
      <c r="H39" s="9">
        <f t="shared" si="40"/>
        <v>42.24</v>
      </c>
      <c r="I39" s="9">
        <f t="shared" si="40"/>
        <v>37.119999999999997</v>
      </c>
      <c r="J39" s="9">
        <f t="shared" si="40"/>
        <v>40.96</v>
      </c>
      <c r="K39" s="9">
        <f t="shared" si="40"/>
        <v>32</v>
      </c>
      <c r="L39" s="9">
        <f t="shared" si="40"/>
        <v>39.68</v>
      </c>
      <c r="M39" s="9">
        <f t="shared" si="40"/>
        <v>38.4</v>
      </c>
      <c r="N39" s="9">
        <f t="shared" si="40"/>
        <v>38.4</v>
      </c>
      <c r="O39" s="9">
        <f t="shared" si="40"/>
        <v>40.96</v>
      </c>
      <c r="P39" s="9">
        <f t="shared" si="40"/>
        <v>38.4</v>
      </c>
      <c r="Q39" s="9">
        <f>$C$10*Q30</f>
        <v>37.119999999999997</v>
      </c>
    </row>
    <row r="40" spans="1:18" x14ac:dyDescent="0.25">
      <c r="E40" t="s">
        <v>34</v>
      </c>
      <c r="F40" s="2">
        <f>SUM(F38:F39)</f>
        <v>1749.62113</v>
      </c>
      <c r="G40" s="2">
        <f>SUM(G38:G39)</f>
        <v>943.92061999999999</v>
      </c>
      <c r="H40" s="2">
        <f t="shared" ref="H40:P40" si="41">SUM(H38:H39)</f>
        <v>1127.5984699999999</v>
      </c>
      <c r="I40" s="2">
        <f t="shared" si="41"/>
        <v>2625.7073599999999</v>
      </c>
      <c r="J40" s="2">
        <f t="shared" si="41"/>
        <v>952.13844000000006</v>
      </c>
      <c r="K40" s="2">
        <f t="shared" si="41"/>
        <v>1490.77459</v>
      </c>
      <c r="L40" s="2">
        <f t="shared" si="41"/>
        <v>1007.9754799999999</v>
      </c>
      <c r="M40" s="2">
        <f t="shared" si="41"/>
        <v>932.60497999999995</v>
      </c>
      <c r="N40" s="2">
        <f t="shared" si="41"/>
        <v>858.64918999999998</v>
      </c>
      <c r="O40" s="2">
        <f t="shared" si="41"/>
        <v>1022.32235</v>
      </c>
      <c r="P40" s="2">
        <f t="shared" si="41"/>
        <v>1117.83123</v>
      </c>
      <c r="Q40" s="2">
        <f>SUM(Q38:Q39)</f>
        <v>1028.98973</v>
      </c>
    </row>
    <row r="41" spans="1:18" x14ac:dyDescent="0.25">
      <c r="E41" t="s">
        <v>36</v>
      </c>
      <c r="F41" s="8">
        <f>F40*$B$12</f>
        <v>52.488633899999996</v>
      </c>
      <c r="G41" s="8">
        <f>G40*$B$12</f>
        <v>28.317618599999999</v>
      </c>
      <c r="H41" s="8">
        <f t="shared" ref="H41:Q41" si="42">H40*$B$12</f>
        <v>33.827954099999999</v>
      </c>
      <c r="I41" s="8">
        <f t="shared" si="42"/>
        <v>78.771220799999995</v>
      </c>
      <c r="J41" s="8">
        <f t="shared" si="42"/>
        <v>28.5641532</v>
      </c>
      <c r="K41" s="8">
        <f t="shared" si="42"/>
        <v>44.723237699999999</v>
      </c>
      <c r="L41" s="8">
        <f t="shared" si="42"/>
        <v>30.239264399999996</v>
      </c>
      <c r="M41" s="8">
        <f t="shared" si="42"/>
        <v>27.978149399999996</v>
      </c>
      <c r="N41" s="8">
        <f t="shared" si="42"/>
        <v>25.759475699999999</v>
      </c>
      <c r="O41" s="8">
        <f t="shared" si="42"/>
        <v>30.669670499999999</v>
      </c>
      <c r="P41" s="8">
        <f t="shared" si="42"/>
        <v>33.534936899999998</v>
      </c>
      <c r="Q41" s="8">
        <f t="shared" si="42"/>
        <v>30.869691899999999</v>
      </c>
    </row>
    <row r="42" spans="1:18" ht="17.25" x14ac:dyDescent="0.4">
      <c r="E42" t="s">
        <v>37</v>
      </c>
      <c r="F42" s="10">
        <f>F40*$B$13</f>
        <v>104.97726779999999</v>
      </c>
      <c r="G42" s="10">
        <f>G40*$B$13</f>
        <v>56.635237199999999</v>
      </c>
      <c r="H42" s="10">
        <f t="shared" ref="H42:Q42" si="43">H40*$B$13</f>
        <v>67.655908199999999</v>
      </c>
      <c r="I42" s="10">
        <f t="shared" si="43"/>
        <v>157.54244159999999</v>
      </c>
      <c r="J42" s="10">
        <f t="shared" si="43"/>
        <v>57.1283064</v>
      </c>
      <c r="K42" s="10">
        <f t="shared" si="43"/>
        <v>89.446475399999997</v>
      </c>
      <c r="L42" s="10">
        <f t="shared" si="43"/>
        <v>60.478528799999992</v>
      </c>
      <c r="M42" s="10">
        <f t="shared" si="43"/>
        <v>55.956298799999992</v>
      </c>
      <c r="N42" s="10">
        <f t="shared" si="43"/>
        <v>51.518951399999999</v>
      </c>
      <c r="O42" s="10">
        <f t="shared" si="43"/>
        <v>61.339340999999997</v>
      </c>
      <c r="P42" s="10">
        <f t="shared" si="43"/>
        <v>67.069873799999996</v>
      </c>
      <c r="Q42" s="10">
        <f t="shared" si="43"/>
        <v>61.739383799999999</v>
      </c>
    </row>
    <row r="43" spans="1:18" x14ac:dyDescent="0.25">
      <c r="E43" t="s">
        <v>38</v>
      </c>
      <c r="F43" s="8">
        <f>SUM(F40:F42)</f>
        <v>1907.0870316999999</v>
      </c>
      <c r="G43" s="8">
        <f>SUM(G40:G42)</f>
        <v>1028.8734757999998</v>
      </c>
      <c r="H43" s="8">
        <f t="shared" ref="H43:Q43" si="44">SUM(H40:H42)</f>
        <v>1229.0823323</v>
      </c>
      <c r="I43" s="8">
        <f t="shared" si="44"/>
        <v>2862.0210223999998</v>
      </c>
      <c r="J43" s="8">
        <f t="shared" si="44"/>
        <v>1037.8308996000001</v>
      </c>
      <c r="K43" s="8">
        <f t="shared" si="44"/>
        <v>1624.9443031000001</v>
      </c>
      <c r="L43" s="8">
        <f t="shared" si="44"/>
        <v>1098.6932732</v>
      </c>
      <c r="M43" s="8">
        <f t="shared" si="44"/>
        <v>1016.5394282</v>
      </c>
      <c r="N43" s="8">
        <f t="shared" si="44"/>
        <v>935.92761710000002</v>
      </c>
      <c r="O43" s="8">
        <f t="shared" si="44"/>
        <v>1114.3313615000002</v>
      </c>
      <c r="P43" s="8">
        <f t="shared" si="44"/>
        <v>1218.4360407000001</v>
      </c>
      <c r="Q43" s="8">
        <f t="shared" si="44"/>
        <v>1121.5988057</v>
      </c>
    </row>
    <row r="45" spans="1:18" x14ac:dyDescent="0.25">
      <c r="E45" t="s">
        <v>40</v>
      </c>
      <c r="F45" s="8">
        <f>F43-F35</f>
        <v>109.84796549999965</v>
      </c>
      <c r="G45" s="8">
        <f>G43-G35</f>
        <v>59.975396999999703</v>
      </c>
      <c r="H45" s="8">
        <f t="shared" ref="H45:P45" si="45">H43-H35</f>
        <v>71.499694500000032</v>
      </c>
      <c r="I45" s="8">
        <f t="shared" si="45"/>
        <v>164.02581599999985</v>
      </c>
      <c r="J45" s="8">
        <f t="shared" si="45"/>
        <v>60.587214000000017</v>
      </c>
      <c r="K45" s="8">
        <f t="shared" si="45"/>
        <v>93.567616500000213</v>
      </c>
      <c r="L45" s="8">
        <f t="shared" si="45"/>
        <v>63.991937999999891</v>
      </c>
      <c r="M45" s="8">
        <f t="shared" si="45"/>
        <v>59.274962999999957</v>
      </c>
      <c r="N45" s="8">
        <f t="shared" si="45"/>
        <v>54.697126499999968</v>
      </c>
      <c r="O45" s="8">
        <f t="shared" si="45"/>
        <v>64.931572500000129</v>
      </c>
      <c r="P45" s="8">
        <f t="shared" si="45"/>
        <v>70.740400500000078</v>
      </c>
      <c r="Q45" s="8">
        <f>Q43-Q35</f>
        <v>65.189575499999819</v>
      </c>
      <c r="R45" s="12">
        <f>SUM(F45:Q45)</f>
        <v>938.3292794999993</v>
      </c>
    </row>
    <row r="47" spans="1:18" x14ac:dyDescent="0.25">
      <c r="A47" t="s">
        <v>61</v>
      </c>
      <c r="E47" s="7" t="s">
        <v>47</v>
      </c>
      <c r="F47" s="5">
        <v>45962</v>
      </c>
      <c r="G47" s="5">
        <v>45627</v>
      </c>
      <c r="H47" s="5">
        <v>45658</v>
      </c>
      <c r="I47" s="5">
        <v>45689</v>
      </c>
      <c r="J47" s="5">
        <v>45717</v>
      </c>
      <c r="K47" s="5">
        <v>45748</v>
      </c>
      <c r="L47" s="5">
        <v>45778</v>
      </c>
      <c r="M47" s="5">
        <v>45809</v>
      </c>
      <c r="N47" s="5">
        <v>45839</v>
      </c>
      <c r="O47" s="5">
        <v>45870</v>
      </c>
      <c r="P47" s="5">
        <v>45901</v>
      </c>
      <c r="Q47" s="5">
        <v>45931</v>
      </c>
    </row>
    <row r="48" spans="1:18" x14ac:dyDescent="0.25">
      <c r="B48" s="6" t="s">
        <v>28</v>
      </c>
      <c r="C48" s="6" t="s">
        <v>29</v>
      </c>
      <c r="E48" t="s">
        <v>30</v>
      </c>
      <c r="F48" s="13">
        <v>624</v>
      </c>
      <c r="G48" s="13">
        <v>607</v>
      </c>
      <c r="H48" s="13">
        <v>1681</v>
      </c>
      <c r="I48" s="13">
        <v>1360</v>
      </c>
      <c r="J48" s="13">
        <v>1295</v>
      </c>
      <c r="K48" s="13">
        <v>2280</v>
      </c>
      <c r="L48" s="13">
        <v>888</v>
      </c>
      <c r="M48" s="13">
        <v>630</v>
      </c>
      <c r="N48" s="13">
        <v>1053</v>
      </c>
      <c r="O48" s="13">
        <v>1053</v>
      </c>
      <c r="P48" s="13">
        <v>407</v>
      </c>
      <c r="Q48" s="13">
        <v>464</v>
      </c>
    </row>
    <row r="49" spans="1:17" x14ac:dyDescent="0.25">
      <c r="A49" t="s">
        <v>31</v>
      </c>
      <c r="B49" s="3">
        <v>0.12706000000000001</v>
      </c>
      <c r="C49" s="3">
        <v>0.13471</v>
      </c>
      <c r="E49" t="s">
        <v>32</v>
      </c>
      <c r="F49" s="2">
        <f t="shared" ref="F49:P49" si="46">F48*$B$49</f>
        <v>79.285440000000008</v>
      </c>
      <c r="G49" s="2">
        <f t="shared" si="46"/>
        <v>77.125420000000005</v>
      </c>
      <c r="H49" s="2">
        <f t="shared" si="46"/>
        <v>213.58786000000001</v>
      </c>
      <c r="I49" s="2">
        <f>I48*$B$49</f>
        <v>172.80160000000001</v>
      </c>
      <c r="J49" s="2">
        <f t="shared" si="46"/>
        <v>164.5427</v>
      </c>
      <c r="K49" s="2">
        <f t="shared" si="46"/>
        <v>289.6968</v>
      </c>
      <c r="L49" s="2">
        <f t="shared" si="46"/>
        <v>112.82928000000001</v>
      </c>
      <c r="M49" s="2">
        <f t="shared" si="46"/>
        <v>80.047800000000009</v>
      </c>
      <c r="N49" s="2">
        <f t="shared" si="46"/>
        <v>133.79418000000001</v>
      </c>
      <c r="O49" s="2">
        <f t="shared" si="46"/>
        <v>133.79418000000001</v>
      </c>
      <c r="P49" s="2">
        <f t="shared" si="46"/>
        <v>51.713419999999999</v>
      </c>
      <c r="Q49" s="2">
        <f>Q48*$B$49</f>
        <v>58.955840000000002</v>
      </c>
    </row>
    <row r="50" spans="1:17" x14ac:dyDescent="0.25">
      <c r="A50" t="s">
        <v>33</v>
      </c>
      <c r="B50" s="2">
        <v>1.85</v>
      </c>
      <c r="C50" s="2">
        <v>2.04</v>
      </c>
      <c r="E50" t="s">
        <v>48</v>
      </c>
      <c r="F50" s="13">
        <v>30</v>
      </c>
      <c r="G50" s="13">
        <v>30</v>
      </c>
      <c r="H50" s="13">
        <v>33</v>
      </c>
      <c r="I50" s="13">
        <v>27</v>
      </c>
      <c r="J50" s="13">
        <v>30</v>
      </c>
      <c r="K50" s="13">
        <v>29</v>
      </c>
      <c r="L50" s="13">
        <v>31</v>
      </c>
      <c r="M50" s="13">
        <v>30</v>
      </c>
      <c r="N50" s="13">
        <v>32</v>
      </c>
      <c r="O50" s="13">
        <v>32</v>
      </c>
      <c r="P50" s="13">
        <v>30</v>
      </c>
      <c r="Q50" s="13">
        <v>29</v>
      </c>
    </row>
    <row r="51" spans="1:17" ht="17.25" x14ac:dyDescent="0.4">
      <c r="E51" t="s">
        <v>33</v>
      </c>
      <c r="F51" s="9">
        <f>$B$10*F50</f>
        <v>34.799999999999997</v>
      </c>
      <c r="G51" s="9">
        <f t="shared" ref="G51" si="47">$B$10*G50</f>
        <v>34.799999999999997</v>
      </c>
      <c r="H51" s="9">
        <f t="shared" ref="H51" si="48">$B$10*H50</f>
        <v>38.279999999999994</v>
      </c>
      <c r="I51" s="9">
        <f t="shared" ref="I51" si="49">$B$10*I50</f>
        <v>31.319999999999997</v>
      </c>
      <c r="J51" s="9">
        <f t="shared" ref="J51" si="50">$B$10*J50</f>
        <v>34.799999999999997</v>
      </c>
      <c r="K51" s="9">
        <f t="shared" ref="K51" si="51">$B$10*K50</f>
        <v>33.64</v>
      </c>
      <c r="L51" s="9">
        <f t="shared" ref="L51" si="52">$B$10*L50</f>
        <v>35.96</v>
      </c>
      <c r="M51" s="9">
        <f t="shared" ref="M51" si="53">$B$10*M50</f>
        <v>34.799999999999997</v>
      </c>
      <c r="N51" s="9">
        <f t="shared" ref="N51" si="54">$B$10*N50</f>
        <v>37.119999999999997</v>
      </c>
      <c r="O51" s="9">
        <f t="shared" ref="O51" si="55">$B$10*O50</f>
        <v>37.119999999999997</v>
      </c>
      <c r="P51" s="9">
        <f t="shared" ref="P51" si="56">$B$10*P50</f>
        <v>34.799999999999997</v>
      </c>
      <c r="Q51" s="9">
        <f t="shared" ref="Q51" si="57">$B$10*Q50</f>
        <v>33.64</v>
      </c>
    </row>
    <row r="52" spans="1:17" x14ac:dyDescent="0.25">
      <c r="A52" t="s">
        <v>35</v>
      </c>
      <c r="B52" s="1">
        <v>0.03</v>
      </c>
      <c r="E52" t="s">
        <v>34</v>
      </c>
      <c r="F52" s="2">
        <f t="shared" ref="F52:P52" si="58">SUM(F49,F51)</f>
        <v>114.08544000000001</v>
      </c>
      <c r="G52" s="2">
        <f t="shared" si="58"/>
        <v>111.92542</v>
      </c>
      <c r="H52" s="2">
        <f t="shared" si="58"/>
        <v>251.86786000000001</v>
      </c>
      <c r="I52" s="2">
        <f t="shared" si="58"/>
        <v>204.1216</v>
      </c>
      <c r="J52" s="2">
        <f t="shared" si="58"/>
        <v>199.34269999999998</v>
      </c>
      <c r="K52" s="2">
        <f t="shared" si="58"/>
        <v>323.33679999999998</v>
      </c>
      <c r="L52" s="2">
        <f t="shared" si="58"/>
        <v>148.78928000000002</v>
      </c>
      <c r="M52" s="2">
        <f t="shared" si="58"/>
        <v>114.84780000000001</v>
      </c>
      <c r="N52" s="2">
        <f t="shared" si="58"/>
        <v>170.91418000000002</v>
      </c>
      <c r="O52" s="2">
        <f t="shared" si="58"/>
        <v>170.91418000000002</v>
      </c>
      <c r="P52" s="2">
        <f t="shared" si="58"/>
        <v>86.513419999999996</v>
      </c>
      <c r="Q52" s="2">
        <f>SUM(Q49,Q51)</f>
        <v>92.59584000000001</v>
      </c>
    </row>
    <row r="53" spans="1:17" x14ac:dyDescent="0.25">
      <c r="A53" t="s">
        <v>37</v>
      </c>
      <c r="B53" s="1">
        <v>0.06</v>
      </c>
      <c r="E53" t="s">
        <v>36</v>
      </c>
      <c r="F53" s="8">
        <f>F52*$B$12</f>
        <v>3.4225631999999999</v>
      </c>
      <c r="G53" s="8">
        <f>G52*$B$12</f>
        <v>3.3577626</v>
      </c>
      <c r="H53" s="8">
        <f t="shared" ref="H53:Q53" si="59">H52*$B$12</f>
        <v>7.5560358000000001</v>
      </c>
      <c r="I53" s="8">
        <f t="shared" si="59"/>
        <v>6.1236480000000002</v>
      </c>
      <c r="J53" s="8">
        <f t="shared" si="59"/>
        <v>5.9802809999999988</v>
      </c>
      <c r="K53" s="8">
        <f t="shared" si="59"/>
        <v>9.7001039999999996</v>
      </c>
      <c r="L53" s="8">
        <f t="shared" si="59"/>
        <v>4.4636784</v>
      </c>
      <c r="M53" s="8">
        <f t="shared" si="59"/>
        <v>3.4454340000000001</v>
      </c>
      <c r="N53" s="8">
        <f t="shared" si="59"/>
        <v>5.1274253999999999</v>
      </c>
      <c r="O53" s="8">
        <f t="shared" si="59"/>
        <v>5.1274253999999999</v>
      </c>
      <c r="P53" s="8">
        <f t="shared" si="59"/>
        <v>2.5954025999999999</v>
      </c>
      <c r="Q53" s="8">
        <f t="shared" si="59"/>
        <v>2.7778752</v>
      </c>
    </row>
    <row r="54" spans="1:17" ht="17.25" x14ac:dyDescent="0.4">
      <c r="E54" t="s">
        <v>37</v>
      </c>
      <c r="F54" s="10">
        <f>F52*$B$13</f>
        <v>6.8451263999999998</v>
      </c>
      <c r="G54" s="10">
        <f>G52*$B$13</f>
        <v>6.7155252000000001</v>
      </c>
      <c r="H54" s="10">
        <f t="shared" ref="H54:Q54" si="60">H52*$B$13</f>
        <v>15.1120716</v>
      </c>
      <c r="I54" s="10">
        <f t="shared" si="60"/>
        <v>12.247296</v>
      </c>
      <c r="J54" s="10">
        <f t="shared" si="60"/>
        <v>11.960561999999998</v>
      </c>
      <c r="K54" s="10">
        <f t="shared" si="60"/>
        <v>19.400207999999999</v>
      </c>
      <c r="L54" s="10">
        <f t="shared" si="60"/>
        <v>8.9273568000000001</v>
      </c>
      <c r="M54" s="10">
        <f t="shared" si="60"/>
        <v>6.8908680000000002</v>
      </c>
      <c r="N54" s="10">
        <f t="shared" si="60"/>
        <v>10.2548508</v>
      </c>
      <c r="O54" s="10">
        <f t="shared" si="60"/>
        <v>10.2548508</v>
      </c>
      <c r="P54" s="10">
        <f t="shared" si="60"/>
        <v>5.1908051999999998</v>
      </c>
      <c r="Q54" s="10">
        <f t="shared" si="60"/>
        <v>5.5557504</v>
      </c>
    </row>
    <row r="55" spans="1:17" x14ac:dyDescent="0.25">
      <c r="E55" t="s">
        <v>38</v>
      </c>
      <c r="F55" s="8">
        <f>SUM(F52:F54)</f>
        <v>124.3531296</v>
      </c>
      <c r="G55" s="8">
        <f>SUM(G52:G54)</f>
        <v>121.99870780000001</v>
      </c>
      <c r="H55" s="8">
        <f t="shared" ref="H55:P55" si="61">SUM(H52:H54)</f>
        <v>274.5359674</v>
      </c>
      <c r="I55" s="8">
        <f t="shared" si="61"/>
        <v>222.49254400000001</v>
      </c>
      <c r="J55" s="8">
        <f t="shared" si="61"/>
        <v>217.28354299999998</v>
      </c>
      <c r="K55" s="8">
        <f t="shared" si="61"/>
        <v>352.43711200000001</v>
      </c>
      <c r="L55" s="8">
        <f t="shared" si="61"/>
        <v>162.18031520000002</v>
      </c>
      <c r="M55" s="8">
        <f t="shared" si="61"/>
        <v>125.18410200000001</v>
      </c>
      <c r="N55" s="8">
        <f t="shared" si="61"/>
        <v>186.29645620000002</v>
      </c>
      <c r="O55" s="8">
        <f t="shared" si="61"/>
        <v>186.29645620000002</v>
      </c>
      <c r="P55" s="8">
        <f t="shared" si="61"/>
        <v>94.299627799999996</v>
      </c>
      <c r="Q55" s="8">
        <f>SUM(Q52:Q54)</f>
        <v>100.9294656</v>
      </c>
    </row>
    <row r="57" spans="1:17" x14ac:dyDescent="0.25">
      <c r="E57" s="7" t="s">
        <v>39</v>
      </c>
    </row>
    <row r="58" spans="1:17" x14ac:dyDescent="0.25">
      <c r="E58" t="s">
        <v>32</v>
      </c>
      <c r="F58" s="2">
        <f t="shared" ref="F58:P58" si="62">F48*$C$9</f>
        <v>84.059039999999996</v>
      </c>
      <c r="G58" s="2">
        <f t="shared" si="62"/>
        <v>81.768969999999996</v>
      </c>
      <c r="H58" s="2">
        <f t="shared" si="62"/>
        <v>226.44750999999999</v>
      </c>
      <c r="I58" s="2">
        <f t="shared" si="62"/>
        <v>183.2056</v>
      </c>
      <c r="J58" s="2">
        <f t="shared" si="62"/>
        <v>174.44944999999998</v>
      </c>
      <c r="K58" s="2">
        <f t="shared" si="62"/>
        <v>307.1388</v>
      </c>
      <c r="L58" s="2">
        <f t="shared" si="62"/>
        <v>119.62248</v>
      </c>
      <c r="M58" s="2">
        <f t="shared" si="62"/>
        <v>84.8673</v>
      </c>
      <c r="N58" s="2">
        <f t="shared" si="62"/>
        <v>141.84962999999999</v>
      </c>
      <c r="O58" s="2">
        <f t="shared" si="62"/>
        <v>141.84962999999999</v>
      </c>
      <c r="P58" s="2">
        <f t="shared" si="62"/>
        <v>54.826969999999996</v>
      </c>
      <c r="Q58" s="2">
        <f>Q48*$C$9</f>
        <v>62.50544</v>
      </c>
    </row>
    <row r="59" spans="1:17" ht="17.25" x14ac:dyDescent="0.4">
      <c r="E59" t="s">
        <v>33</v>
      </c>
      <c r="F59" s="9">
        <f t="shared" ref="F59:P59" si="63">$C$10*F50</f>
        <v>38.4</v>
      </c>
      <c r="G59" s="9">
        <f t="shared" si="63"/>
        <v>38.4</v>
      </c>
      <c r="H59" s="9">
        <f t="shared" si="63"/>
        <v>42.24</v>
      </c>
      <c r="I59" s="9">
        <f t="shared" si="63"/>
        <v>34.56</v>
      </c>
      <c r="J59" s="9">
        <f t="shared" si="63"/>
        <v>38.4</v>
      </c>
      <c r="K59" s="9">
        <f t="shared" si="63"/>
        <v>37.119999999999997</v>
      </c>
      <c r="L59" s="9">
        <f t="shared" si="63"/>
        <v>39.68</v>
      </c>
      <c r="M59" s="9">
        <f t="shared" si="63"/>
        <v>38.4</v>
      </c>
      <c r="N59" s="9">
        <f t="shared" si="63"/>
        <v>40.96</v>
      </c>
      <c r="O59" s="9">
        <f t="shared" si="63"/>
        <v>40.96</v>
      </c>
      <c r="P59" s="9">
        <f t="shared" si="63"/>
        <v>38.4</v>
      </c>
      <c r="Q59" s="9">
        <f>$C$10*Q50</f>
        <v>37.119999999999997</v>
      </c>
    </row>
    <row r="60" spans="1:17" x14ac:dyDescent="0.25">
      <c r="E60" t="s">
        <v>34</v>
      </c>
      <c r="F60" s="2">
        <f>SUM(F58:F59)</f>
        <v>122.45903999999999</v>
      </c>
      <c r="G60" s="2">
        <f>SUM(G58:G59)</f>
        <v>120.16897</v>
      </c>
      <c r="H60" s="2">
        <f t="shared" ref="H60:Q60" si="64">SUM(H58:H59)</f>
        <v>268.68750999999997</v>
      </c>
      <c r="I60" s="2">
        <f t="shared" si="64"/>
        <v>217.76560000000001</v>
      </c>
      <c r="J60" s="2">
        <f t="shared" si="64"/>
        <v>212.84944999999999</v>
      </c>
      <c r="K60" s="2">
        <f t="shared" si="64"/>
        <v>344.25880000000001</v>
      </c>
      <c r="L60" s="2">
        <f t="shared" si="64"/>
        <v>159.30248</v>
      </c>
      <c r="M60" s="2">
        <f t="shared" si="64"/>
        <v>123.26730000000001</v>
      </c>
      <c r="N60" s="2">
        <f t="shared" si="64"/>
        <v>182.80963</v>
      </c>
      <c r="O60" s="2">
        <f t="shared" si="64"/>
        <v>182.80963</v>
      </c>
      <c r="P60" s="2">
        <f t="shared" si="64"/>
        <v>93.226969999999994</v>
      </c>
      <c r="Q60" s="2">
        <f t="shared" si="64"/>
        <v>99.625439999999998</v>
      </c>
    </row>
    <row r="61" spans="1:17" x14ac:dyDescent="0.25">
      <c r="E61" t="s">
        <v>36</v>
      </c>
      <c r="F61" s="8">
        <f>F60*$B$12</f>
        <v>3.6737711999999996</v>
      </c>
      <c r="G61" s="8">
        <f>G60*$B$12</f>
        <v>3.6050690999999997</v>
      </c>
      <c r="H61" s="8">
        <f t="shared" ref="H61:Q61" si="65">H60*$B$12</f>
        <v>8.0606252999999981</v>
      </c>
      <c r="I61" s="8">
        <f t="shared" si="65"/>
        <v>6.5329680000000003</v>
      </c>
      <c r="J61" s="8">
        <f t="shared" si="65"/>
        <v>6.3854834999999994</v>
      </c>
      <c r="K61" s="8">
        <f t="shared" si="65"/>
        <v>10.327764</v>
      </c>
      <c r="L61" s="8">
        <f t="shared" si="65"/>
        <v>4.7790743999999998</v>
      </c>
      <c r="M61" s="8">
        <f t="shared" si="65"/>
        <v>3.6980189999999999</v>
      </c>
      <c r="N61" s="8">
        <f t="shared" si="65"/>
        <v>5.4842889000000001</v>
      </c>
      <c r="O61" s="8">
        <f t="shared" si="65"/>
        <v>5.4842889000000001</v>
      </c>
      <c r="P61" s="8">
        <f t="shared" si="65"/>
        <v>2.7968090999999999</v>
      </c>
      <c r="Q61" s="8">
        <f t="shared" si="65"/>
        <v>2.9887631999999997</v>
      </c>
    </row>
    <row r="62" spans="1:17" ht="17.25" x14ac:dyDescent="0.4">
      <c r="E62" t="s">
        <v>37</v>
      </c>
      <c r="F62" s="10">
        <f>F60*$B$13</f>
        <v>7.3475423999999991</v>
      </c>
      <c r="G62" s="10">
        <f>G60*$B$13</f>
        <v>7.2101381999999994</v>
      </c>
      <c r="H62" s="10">
        <f t="shared" ref="H62:Q62" si="66">H60*$B$13</f>
        <v>16.121250599999996</v>
      </c>
      <c r="I62" s="10">
        <f t="shared" si="66"/>
        <v>13.065936000000001</v>
      </c>
      <c r="J62" s="10">
        <f t="shared" si="66"/>
        <v>12.770966999999999</v>
      </c>
      <c r="K62" s="10">
        <f t="shared" si="66"/>
        <v>20.655528</v>
      </c>
      <c r="L62" s="10">
        <f t="shared" si="66"/>
        <v>9.5581487999999997</v>
      </c>
      <c r="M62" s="10">
        <f t="shared" si="66"/>
        <v>7.3960379999999999</v>
      </c>
      <c r="N62" s="10">
        <f t="shared" si="66"/>
        <v>10.9685778</v>
      </c>
      <c r="O62" s="10">
        <f t="shared" si="66"/>
        <v>10.9685778</v>
      </c>
      <c r="P62" s="10">
        <f t="shared" si="66"/>
        <v>5.5936181999999999</v>
      </c>
      <c r="Q62" s="10">
        <f t="shared" si="66"/>
        <v>5.9775263999999995</v>
      </c>
    </row>
    <row r="63" spans="1:17" x14ac:dyDescent="0.25">
      <c r="E63" t="s">
        <v>38</v>
      </c>
      <c r="F63" s="8">
        <f>SUM(F60:F62)</f>
        <v>133.4803536</v>
      </c>
      <c r="G63" s="8">
        <f>SUM(G60:G62)</f>
        <v>130.9841773</v>
      </c>
      <c r="H63" s="8">
        <f t="shared" ref="H63:Q63" si="67">SUM(H60:H62)</f>
        <v>292.86938589999994</v>
      </c>
      <c r="I63" s="8">
        <f t="shared" si="67"/>
        <v>237.36450400000001</v>
      </c>
      <c r="J63" s="8">
        <f t="shared" si="67"/>
        <v>232.0059005</v>
      </c>
      <c r="K63" s="8">
        <f t="shared" si="67"/>
        <v>375.24209200000001</v>
      </c>
      <c r="L63" s="8">
        <f t="shared" si="67"/>
        <v>173.63970320000001</v>
      </c>
      <c r="M63" s="8">
        <f t="shared" si="67"/>
        <v>134.361357</v>
      </c>
      <c r="N63" s="8">
        <f t="shared" si="67"/>
        <v>199.26249669999999</v>
      </c>
      <c r="O63" s="8">
        <f t="shared" si="67"/>
        <v>199.26249669999999</v>
      </c>
      <c r="P63" s="8">
        <f t="shared" si="67"/>
        <v>101.61739729999999</v>
      </c>
      <c r="Q63" s="8">
        <f t="shared" si="67"/>
        <v>108.59172959999999</v>
      </c>
    </row>
    <row r="65" spans="5:19" x14ac:dyDescent="0.25">
      <c r="E65" t="s">
        <v>40</v>
      </c>
      <c r="F65" s="8">
        <f>F63-F55</f>
        <v>9.1272239999999982</v>
      </c>
      <c r="G65" s="8">
        <f>G63-G55</f>
        <v>8.9854694999999936</v>
      </c>
      <c r="H65" s="8">
        <f t="shared" ref="H65:P65" si="68">H63-H55</f>
        <v>18.333418499999937</v>
      </c>
      <c r="I65" s="8">
        <f t="shared" si="68"/>
        <v>14.871960000000001</v>
      </c>
      <c r="J65" s="8">
        <f t="shared" si="68"/>
        <v>14.722357500000015</v>
      </c>
      <c r="K65" s="8">
        <f t="shared" si="68"/>
        <v>22.80498</v>
      </c>
      <c r="L65" s="8">
        <f t="shared" si="68"/>
        <v>11.45938799999999</v>
      </c>
      <c r="M65" s="8">
        <f t="shared" si="68"/>
        <v>9.1772549999999882</v>
      </c>
      <c r="N65" s="8">
        <f t="shared" si="68"/>
        <v>12.966040499999963</v>
      </c>
      <c r="O65" s="8">
        <f t="shared" si="68"/>
        <v>12.966040499999963</v>
      </c>
      <c r="P65" s="8">
        <f t="shared" si="68"/>
        <v>7.3177694999999972</v>
      </c>
      <c r="Q65" s="8">
        <f>Q63-Q55</f>
        <v>7.6622639999999933</v>
      </c>
      <c r="R65" s="12">
        <f>SUM(F65:Q65)</f>
        <v>150.39416699999984</v>
      </c>
    </row>
    <row r="68" spans="5:19" s="7" customFormat="1" x14ac:dyDescent="0.25">
      <c r="E68" s="7" t="s">
        <v>42</v>
      </c>
      <c r="F68" s="28">
        <f>F25+F45+F65</f>
        <v>123.62153249999965</v>
      </c>
      <c r="G68" s="28">
        <f t="shared" ref="G68:Q68" si="69">G25+G45+G65</f>
        <v>73.641053999999684</v>
      </c>
      <c r="H68" s="28">
        <f t="shared" si="69"/>
        <v>95.583734999999976</v>
      </c>
      <c r="I68" s="28">
        <f t="shared" si="69"/>
        <v>185.23421849999983</v>
      </c>
      <c r="J68" s="28">
        <f t="shared" si="69"/>
        <v>81.054471000000035</v>
      </c>
      <c r="K68" s="28">
        <f t="shared" si="69"/>
        <v>122.6339925000002</v>
      </c>
      <c r="L68" s="28">
        <f t="shared" si="69"/>
        <v>80.617271999999886</v>
      </c>
      <c r="M68" s="28">
        <f t="shared" si="69"/>
        <v>73.802101499999949</v>
      </c>
      <c r="N68" s="28">
        <f t="shared" si="69"/>
        <v>72.737879999999933</v>
      </c>
      <c r="O68" s="28">
        <f t="shared" si="69"/>
        <v>83.2839570000001</v>
      </c>
      <c r="P68" s="28">
        <f t="shared" si="69"/>
        <v>83.132883000000078</v>
      </c>
      <c r="Q68" s="28">
        <f t="shared" si="69"/>
        <v>77.820767999999816</v>
      </c>
      <c r="R68" s="29">
        <f>SUM(F68:Q68)</f>
        <v>1153.1638649999991</v>
      </c>
      <c r="S6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81EAA-6E33-4856-A0D6-1530059D90C2}">
  <dimension ref="A1:S105"/>
  <sheetViews>
    <sheetView topLeftCell="A81" zoomScale="90" zoomScaleNormal="90" workbookViewId="0">
      <selection activeCell="A83" sqref="A83:XFD103"/>
    </sheetView>
  </sheetViews>
  <sheetFormatPr defaultRowHeight="15" x14ac:dyDescent="0.25"/>
  <cols>
    <col min="1" max="1" width="19.140625" customWidth="1"/>
    <col min="2" max="3" width="12.28515625" bestFit="1" customWidth="1"/>
    <col min="4" max="4" width="12.28515625" customWidth="1"/>
    <col min="6" max="6" width="14" bestFit="1" customWidth="1"/>
    <col min="7" max="7" width="13.28515625" customWidth="1"/>
    <col min="8" max="8" width="12.5703125" bestFit="1" customWidth="1"/>
    <col min="9" max="9" width="15.7109375" bestFit="1" customWidth="1"/>
    <col min="10" max="10" width="10.7109375" bestFit="1" customWidth="1"/>
    <col min="11" max="16" width="11.140625" bestFit="1" customWidth="1"/>
    <col min="17" max="19" width="12.140625" bestFit="1" customWidth="1"/>
  </cols>
  <sheetData>
    <row r="1" spans="1:18" x14ac:dyDescent="0.25">
      <c r="A1" s="7" t="s">
        <v>62</v>
      </c>
      <c r="B1" t="s">
        <v>63</v>
      </c>
    </row>
    <row r="2" spans="1:18" x14ac:dyDescent="0.25">
      <c r="B2" t="s">
        <v>64</v>
      </c>
    </row>
    <row r="4" spans="1:18" x14ac:dyDescent="0.25">
      <c r="G4" t="s">
        <v>65</v>
      </c>
    </row>
    <row r="7" spans="1:18" x14ac:dyDescent="0.25">
      <c r="A7" t="s">
        <v>66</v>
      </c>
      <c r="F7" s="7" t="s">
        <v>27</v>
      </c>
      <c r="G7" s="5">
        <v>45597</v>
      </c>
      <c r="H7" s="5">
        <v>45627</v>
      </c>
      <c r="I7" s="5">
        <v>45658</v>
      </c>
      <c r="J7" s="5">
        <v>45689</v>
      </c>
      <c r="K7" s="5">
        <v>45717</v>
      </c>
      <c r="L7" s="5">
        <v>45748</v>
      </c>
      <c r="M7" s="5">
        <v>45778</v>
      </c>
      <c r="N7" s="5">
        <v>45809</v>
      </c>
      <c r="O7" s="5">
        <v>45839</v>
      </c>
      <c r="P7" s="5">
        <v>45870</v>
      </c>
      <c r="Q7" s="5">
        <v>45901</v>
      </c>
      <c r="R7" s="5">
        <v>45931</v>
      </c>
    </row>
    <row r="8" spans="1:18" x14ac:dyDescent="0.25">
      <c r="B8" s="6" t="s">
        <v>67</v>
      </c>
      <c r="C8" s="6" t="s">
        <v>68</v>
      </c>
      <c r="D8" s="6" t="s">
        <v>69</v>
      </c>
      <c r="F8" t="s">
        <v>30</v>
      </c>
      <c r="G8" s="13">
        <v>11700</v>
      </c>
      <c r="H8" s="13">
        <v>10100</v>
      </c>
      <c r="I8" s="14">
        <v>9300</v>
      </c>
      <c r="J8" s="14">
        <v>11900</v>
      </c>
      <c r="K8" s="17">
        <v>9100</v>
      </c>
      <c r="L8" s="17">
        <v>9100</v>
      </c>
      <c r="M8" s="17">
        <v>10300</v>
      </c>
      <c r="N8" s="17">
        <v>7000</v>
      </c>
      <c r="O8" s="17">
        <v>9300</v>
      </c>
      <c r="P8" s="17">
        <v>10800</v>
      </c>
      <c r="Q8" s="17">
        <v>9000</v>
      </c>
      <c r="R8" s="17">
        <v>8700</v>
      </c>
    </row>
    <row r="9" spans="1:18" x14ac:dyDescent="0.25">
      <c r="A9" t="s">
        <v>31</v>
      </c>
      <c r="B9" s="4">
        <v>0.100453</v>
      </c>
      <c r="C9" s="24">
        <v>0.103557</v>
      </c>
      <c r="D9" s="23">
        <v>0.11266</v>
      </c>
      <c r="F9" t="s">
        <v>32</v>
      </c>
      <c r="G9" s="2">
        <f>G8*$B$9</f>
        <v>1175.3000999999999</v>
      </c>
      <c r="H9" s="2">
        <f>H8*$B$9</f>
        <v>1014.5753</v>
      </c>
      <c r="I9" s="2">
        <f>I8*$C$9</f>
        <v>963.08010000000002</v>
      </c>
      <c r="J9" s="2">
        <f>J8*$C$9</f>
        <v>1232.3282999999999</v>
      </c>
      <c r="K9" s="2">
        <f>K8*$D$9</f>
        <v>1025.2059999999999</v>
      </c>
      <c r="L9" s="2">
        <f t="shared" ref="L9:R9" si="0">L8*$D$9</f>
        <v>1025.2059999999999</v>
      </c>
      <c r="M9" s="2">
        <f t="shared" si="0"/>
        <v>1160.3979999999999</v>
      </c>
      <c r="N9" s="2">
        <f t="shared" si="0"/>
        <v>788.62</v>
      </c>
      <c r="O9" s="2">
        <f t="shared" si="0"/>
        <v>1047.7380000000001</v>
      </c>
      <c r="P9" s="2">
        <f t="shared" si="0"/>
        <v>1216.7280000000001</v>
      </c>
      <c r="Q9" s="2">
        <f t="shared" si="0"/>
        <v>1013.9399999999999</v>
      </c>
      <c r="R9" s="2">
        <f t="shared" si="0"/>
        <v>980.14199999999994</v>
      </c>
    </row>
    <row r="10" spans="1:18" ht="17.25" x14ac:dyDescent="0.4">
      <c r="A10" t="s">
        <v>33</v>
      </c>
      <c r="B10" s="2">
        <v>32.270000000000003</v>
      </c>
      <c r="C10" s="15">
        <v>42.27</v>
      </c>
      <c r="D10" s="22">
        <v>42.27</v>
      </c>
      <c r="F10" t="s">
        <v>33</v>
      </c>
      <c r="G10" s="9">
        <f t="shared" ref="G10" si="1">$B$10</f>
        <v>32.270000000000003</v>
      </c>
      <c r="H10" s="9">
        <f>$B$10</f>
        <v>32.270000000000003</v>
      </c>
      <c r="I10" s="9">
        <f>$C$10</f>
        <v>42.27</v>
      </c>
      <c r="J10" s="9">
        <f>$C$10</f>
        <v>42.27</v>
      </c>
      <c r="K10" s="9">
        <f>$D$10</f>
        <v>42.27</v>
      </c>
      <c r="L10" s="9">
        <f t="shared" ref="L10:R10" si="2">$D$10</f>
        <v>42.27</v>
      </c>
      <c r="M10" s="9">
        <f t="shared" si="2"/>
        <v>42.27</v>
      </c>
      <c r="N10" s="9">
        <f t="shared" si="2"/>
        <v>42.27</v>
      </c>
      <c r="O10" s="9">
        <f t="shared" si="2"/>
        <v>42.27</v>
      </c>
      <c r="P10" s="9">
        <f t="shared" si="2"/>
        <v>42.27</v>
      </c>
      <c r="Q10" s="9">
        <f t="shared" si="2"/>
        <v>42.27</v>
      </c>
      <c r="R10" s="9">
        <f t="shared" si="2"/>
        <v>42.27</v>
      </c>
    </row>
    <row r="11" spans="1:18" x14ac:dyDescent="0.25">
      <c r="F11" t="s">
        <v>34</v>
      </c>
      <c r="G11" s="2">
        <f>SUM(G9:G10)</f>
        <v>1207.5700999999999</v>
      </c>
      <c r="H11" s="2">
        <f>SUM(H9:H10)</f>
        <v>1046.8453</v>
      </c>
      <c r="I11" s="2">
        <f t="shared" ref="I11" si="3">SUM(I9:I10)</f>
        <v>1005.3501</v>
      </c>
      <c r="J11" s="2">
        <f t="shared" ref="J11:R11" si="4">SUM(J9:J10)</f>
        <v>1274.5982999999999</v>
      </c>
      <c r="K11" s="2">
        <f t="shared" si="4"/>
        <v>1067.4759999999999</v>
      </c>
      <c r="L11" s="2">
        <f t="shared" si="4"/>
        <v>1067.4759999999999</v>
      </c>
      <c r="M11" s="2">
        <f t="shared" si="4"/>
        <v>1202.6679999999999</v>
      </c>
      <c r="N11" s="2">
        <f t="shared" si="4"/>
        <v>830.89</v>
      </c>
      <c r="O11" s="2">
        <f t="shared" si="4"/>
        <v>1090.008</v>
      </c>
      <c r="P11" s="2">
        <f t="shared" si="4"/>
        <v>1258.998</v>
      </c>
      <c r="Q11" s="2">
        <f t="shared" si="4"/>
        <v>1056.21</v>
      </c>
      <c r="R11" s="2">
        <f t="shared" si="4"/>
        <v>1022.4119999999999</v>
      </c>
    </row>
    <row r="12" spans="1:18" x14ac:dyDescent="0.25">
      <c r="A12" t="s">
        <v>35</v>
      </c>
      <c r="B12" s="1">
        <v>0.03</v>
      </c>
      <c r="F12" t="s">
        <v>36</v>
      </c>
      <c r="G12" s="8">
        <f>G11*$B$12</f>
        <v>36.227102999999993</v>
      </c>
      <c r="H12" s="8">
        <f>H11*$B$12</f>
        <v>31.405358999999997</v>
      </c>
      <c r="I12" s="8">
        <f t="shared" ref="I12" si="5">I11*$B$12</f>
        <v>30.160502999999999</v>
      </c>
      <c r="J12" s="8">
        <f t="shared" ref="J12:R12" si="6">J11*$B$12</f>
        <v>38.237948999999993</v>
      </c>
      <c r="K12" s="8">
        <f t="shared" si="6"/>
        <v>32.024279999999997</v>
      </c>
      <c r="L12" s="8">
        <f t="shared" si="6"/>
        <v>32.024279999999997</v>
      </c>
      <c r="M12" s="8">
        <f t="shared" si="6"/>
        <v>36.080039999999997</v>
      </c>
      <c r="N12" s="8">
        <f t="shared" si="6"/>
        <v>24.9267</v>
      </c>
      <c r="O12" s="8">
        <f t="shared" si="6"/>
        <v>32.700240000000001</v>
      </c>
      <c r="P12" s="8">
        <f t="shared" si="6"/>
        <v>37.769939999999998</v>
      </c>
      <c r="Q12" s="8">
        <f t="shared" si="6"/>
        <v>31.686299999999999</v>
      </c>
      <c r="R12" s="8">
        <f t="shared" si="6"/>
        <v>30.672359999999998</v>
      </c>
    </row>
    <row r="13" spans="1:18" ht="17.25" x14ac:dyDescent="0.4">
      <c r="A13" t="s">
        <v>37</v>
      </c>
      <c r="B13" s="1">
        <v>0.06</v>
      </c>
      <c r="F13" t="s">
        <v>37</v>
      </c>
      <c r="G13" s="10">
        <f>G11*$B$13</f>
        <v>72.454205999999985</v>
      </c>
      <c r="H13" s="10">
        <f>H11*$B$13</f>
        <v>62.810717999999994</v>
      </c>
      <c r="I13" s="10">
        <f t="shared" ref="I13" si="7">I11*$B$13</f>
        <v>60.321005999999997</v>
      </c>
      <c r="J13" s="10">
        <f t="shared" ref="J13:R13" si="8">J11*$B$13</f>
        <v>76.475897999999987</v>
      </c>
      <c r="K13" s="10">
        <f t="shared" si="8"/>
        <v>64.048559999999995</v>
      </c>
      <c r="L13" s="10">
        <f t="shared" si="8"/>
        <v>64.048559999999995</v>
      </c>
      <c r="M13" s="10">
        <f t="shared" si="8"/>
        <v>72.160079999999994</v>
      </c>
      <c r="N13" s="10">
        <f t="shared" si="8"/>
        <v>49.853400000000001</v>
      </c>
      <c r="O13" s="10">
        <f t="shared" si="8"/>
        <v>65.400480000000002</v>
      </c>
      <c r="P13" s="10">
        <f t="shared" si="8"/>
        <v>75.539879999999997</v>
      </c>
      <c r="Q13" s="10">
        <f t="shared" si="8"/>
        <v>63.372599999999998</v>
      </c>
      <c r="R13" s="10">
        <f t="shared" si="8"/>
        <v>61.344719999999995</v>
      </c>
    </row>
    <row r="14" spans="1:18" x14ac:dyDescent="0.25">
      <c r="F14" t="s">
        <v>38</v>
      </c>
      <c r="G14" s="8">
        <f>SUM(G11:G13)</f>
        <v>1316.2514089999997</v>
      </c>
      <c r="H14" s="8">
        <f>SUM(H11:H13)</f>
        <v>1141.061377</v>
      </c>
      <c r="I14" s="8">
        <f t="shared" ref="I14" si="9">SUM(I11:I13)</f>
        <v>1095.8316089999998</v>
      </c>
      <c r="J14" s="8">
        <f t="shared" ref="J14:R14" si="10">SUM(J11:J13)</f>
        <v>1389.3121469999999</v>
      </c>
      <c r="K14" s="8">
        <f t="shared" si="10"/>
        <v>1163.5488399999999</v>
      </c>
      <c r="L14" s="8">
        <f t="shared" si="10"/>
        <v>1163.5488399999999</v>
      </c>
      <c r="M14" s="8">
        <f t="shared" si="10"/>
        <v>1310.9081200000001</v>
      </c>
      <c r="N14" s="8">
        <f t="shared" si="10"/>
        <v>905.67009999999993</v>
      </c>
      <c r="O14" s="8">
        <f t="shared" si="10"/>
        <v>1188.1087199999999</v>
      </c>
      <c r="P14" s="8">
        <f t="shared" si="10"/>
        <v>1372.30782</v>
      </c>
      <c r="Q14" s="8">
        <f t="shared" si="10"/>
        <v>1151.2689</v>
      </c>
      <c r="R14" s="8">
        <f t="shared" si="10"/>
        <v>1114.4290799999999</v>
      </c>
    </row>
    <row r="16" spans="1:18" x14ac:dyDescent="0.25">
      <c r="F16" s="7" t="s">
        <v>47</v>
      </c>
    </row>
    <row r="17" spans="1:19" x14ac:dyDescent="0.25">
      <c r="F17" t="s">
        <v>32</v>
      </c>
      <c r="G17" s="2">
        <f>G8*$D$9</f>
        <v>1318.1219999999998</v>
      </c>
      <c r="H17" s="2">
        <f t="shared" ref="H17:R17" si="11">H8*$D$9</f>
        <v>1137.866</v>
      </c>
      <c r="I17" s="2">
        <f t="shared" si="11"/>
        <v>1047.7380000000001</v>
      </c>
      <c r="J17" s="2">
        <f t="shared" si="11"/>
        <v>1340.654</v>
      </c>
      <c r="K17" s="2">
        <f t="shared" si="11"/>
        <v>1025.2059999999999</v>
      </c>
      <c r="L17" s="2">
        <f t="shared" si="11"/>
        <v>1025.2059999999999</v>
      </c>
      <c r="M17" s="2">
        <f t="shared" si="11"/>
        <v>1160.3979999999999</v>
      </c>
      <c r="N17" s="2">
        <f t="shared" si="11"/>
        <v>788.62</v>
      </c>
      <c r="O17" s="2">
        <f t="shared" si="11"/>
        <v>1047.7380000000001</v>
      </c>
      <c r="P17" s="2">
        <f t="shared" si="11"/>
        <v>1216.7280000000001</v>
      </c>
      <c r="Q17" s="2">
        <f t="shared" si="11"/>
        <v>1013.9399999999999</v>
      </c>
      <c r="R17" s="2">
        <f t="shared" si="11"/>
        <v>980.14199999999994</v>
      </c>
    </row>
    <row r="18" spans="1:19" ht="17.25" x14ac:dyDescent="0.4">
      <c r="F18" t="s">
        <v>33</v>
      </c>
      <c r="G18" s="9">
        <f>$D$10</f>
        <v>42.27</v>
      </c>
      <c r="H18" s="9">
        <f t="shared" ref="H18:R18" si="12">$D$10</f>
        <v>42.27</v>
      </c>
      <c r="I18" s="9">
        <f t="shared" si="12"/>
        <v>42.27</v>
      </c>
      <c r="J18" s="9">
        <f t="shared" si="12"/>
        <v>42.27</v>
      </c>
      <c r="K18" s="9">
        <f t="shared" si="12"/>
        <v>42.27</v>
      </c>
      <c r="L18" s="9">
        <f t="shared" si="12"/>
        <v>42.27</v>
      </c>
      <c r="M18" s="9">
        <f t="shared" si="12"/>
        <v>42.27</v>
      </c>
      <c r="N18" s="9">
        <f t="shared" si="12"/>
        <v>42.27</v>
      </c>
      <c r="O18" s="9">
        <f t="shared" si="12"/>
        <v>42.27</v>
      </c>
      <c r="P18" s="9">
        <f t="shared" si="12"/>
        <v>42.27</v>
      </c>
      <c r="Q18" s="9">
        <f t="shared" si="12"/>
        <v>42.27</v>
      </c>
      <c r="R18" s="9">
        <f t="shared" si="12"/>
        <v>42.27</v>
      </c>
    </row>
    <row r="19" spans="1:19" x14ac:dyDescent="0.25">
      <c r="F19" t="s">
        <v>34</v>
      </c>
      <c r="G19" s="2">
        <f>SUM(G17:G18)</f>
        <v>1360.3919999999998</v>
      </c>
      <c r="H19" s="2">
        <f>SUM(H17:H18)</f>
        <v>1180.136</v>
      </c>
      <c r="I19" s="2">
        <f t="shared" ref="I19:R19" si="13">SUM(I17:I18)</f>
        <v>1090.008</v>
      </c>
      <c r="J19" s="2">
        <f t="shared" si="13"/>
        <v>1382.924</v>
      </c>
      <c r="K19" s="2">
        <f t="shared" si="13"/>
        <v>1067.4759999999999</v>
      </c>
      <c r="L19" s="2">
        <f t="shared" si="13"/>
        <v>1067.4759999999999</v>
      </c>
      <c r="M19" s="2">
        <f t="shared" si="13"/>
        <v>1202.6679999999999</v>
      </c>
      <c r="N19" s="2">
        <f t="shared" si="13"/>
        <v>830.89</v>
      </c>
      <c r="O19" s="2">
        <f t="shared" si="13"/>
        <v>1090.008</v>
      </c>
      <c r="P19" s="2">
        <f t="shared" si="13"/>
        <v>1258.998</v>
      </c>
      <c r="Q19" s="2">
        <f t="shared" si="13"/>
        <v>1056.21</v>
      </c>
      <c r="R19" s="2">
        <f t="shared" si="13"/>
        <v>1022.4119999999999</v>
      </c>
    </row>
    <row r="20" spans="1:19" x14ac:dyDescent="0.25">
      <c r="F20" t="s">
        <v>36</v>
      </c>
      <c r="G20" s="8">
        <f>G19*$B$12</f>
        <v>40.811759999999992</v>
      </c>
      <c r="H20" s="8">
        <f>H19*$B$12</f>
        <v>35.40408</v>
      </c>
      <c r="I20" s="8">
        <f t="shared" ref="I20:R20" si="14">I19*$B$12</f>
        <v>32.700240000000001</v>
      </c>
      <c r="J20" s="8">
        <f t="shared" si="14"/>
        <v>41.487719999999996</v>
      </c>
      <c r="K20" s="8">
        <f t="shared" si="14"/>
        <v>32.024279999999997</v>
      </c>
      <c r="L20" s="8">
        <f t="shared" si="14"/>
        <v>32.024279999999997</v>
      </c>
      <c r="M20" s="8">
        <f t="shared" si="14"/>
        <v>36.080039999999997</v>
      </c>
      <c r="N20" s="8">
        <f t="shared" si="14"/>
        <v>24.9267</v>
      </c>
      <c r="O20" s="8">
        <f t="shared" si="14"/>
        <v>32.700240000000001</v>
      </c>
      <c r="P20" s="8">
        <f t="shared" si="14"/>
        <v>37.769939999999998</v>
      </c>
      <c r="Q20" s="8">
        <f t="shared" si="14"/>
        <v>31.686299999999999</v>
      </c>
      <c r="R20" s="8">
        <f t="shared" si="14"/>
        <v>30.672359999999998</v>
      </c>
    </row>
    <row r="21" spans="1:19" ht="17.25" x14ac:dyDescent="0.4">
      <c r="F21" t="s">
        <v>37</v>
      </c>
      <c r="G21" s="10">
        <f>G19*$B$13</f>
        <v>81.623519999999985</v>
      </c>
      <c r="H21" s="10">
        <f>H19*$B$13</f>
        <v>70.808160000000001</v>
      </c>
      <c r="I21" s="10">
        <f t="shared" ref="I21:R21" si="15">I19*$B$13</f>
        <v>65.400480000000002</v>
      </c>
      <c r="J21" s="10">
        <f t="shared" si="15"/>
        <v>82.975439999999992</v>
      </c>
      <c r="K21" s="10">
        <f t="shared" si="15"/>
        <v>64.048559999999995</v>
      </c>
      <c r="L21" s="10">
        <f t="shared" si="15"/>
        <v>64.048559999999995</v>
      </c>
      <c r="M21" s="10">
        <f t="shared" si="15"/>
        <v>72.160079999999994</v>
      </c>
      <c r="N21" s="10">
        <f t="shared" si="15"/>
        <v>49.853400000000001</v>
      </c>
      <c r="O21" s="10">
        <f t="shared" si="15"/>
        <v>65.400480000000002</v>
      </c>
      <c r="P21" s="10">
        <f t="shared" si="15"/>
        <v>75.539879999999997</v>
      </c>
      <c r="Q21" s="10">
        <f t="shared" si="15"/>
        <v>63.372599999999998</v>
      </c>
      <c r="R21" s="10">
        <f t="shared" si="15"/>
        <v>61.344719999999995</v>
      </c>
    </row>
    <row r="22" spans="1:19" x14ac:dyDescent="0.25">
      <c r="F22" t="s">
        <v>38</v>
      </c>
      <c r="G22" s="8">
        <f>SUM(G19:G21)</f>
        <v>1482.82728</v>
      </c>
      <c r="H22" s="8">
        <f>SUM(H19:H21)</f>
        <v>1286.34824</v>
      </c>
      <c r="I22" s="8">
        <f t="shared" ref="I22:R22" si="16">SUM(I19:I21)</f>
        <v>1188.1087199999999</v>
      </c>
      <c r="J22" s="8">
        <f t="shared" si="16"/>
        <v>1507.38716</v>
      </c>
      <c r="K22" s="8">
        <f t="shared" si="16"/>
        <v>1163.5488399999999</v>
      </c>
      <c r="L22" s="8">
        <f t="shared" si="16"/>
        <v>1163.5488399999999</v>
      </c>
      <c r="M22" s="8">
        <f t="shared" si="16"/>
        <v>1310.9081200000001</v>
      </c>
      <c r="N22" s="8">
        <f t="shared" si="16"/>
        <v>905.67009999999993</v>
      </c>
      <c r="O22" s="8">
        <f t="shared" si="16"/>
        <v>1188.1087199999999</v>
      </c>
      <c r="P22" s="8">
        <f t="shared" si="16"/>
        <v>1372.30782</v>
      </c>
      <c r="Q22" s="8">
        <f t="shared" si="16"/>
        <v>1151.2689</v>
      </c>
      <c r="R22" s="8">
        <f t="shared" si="16"/>
        <v>1114.4290799999999</v>
      </c>
    </row>
    <row r="24" spans="1:19" x14ac:dyDescent="0.25">
      <c r="F24" t="s">
        <v>40</v>
      </c>
      <c r="G24" s="8">
        <f>G22-G14</f>
        <v>166.57587100000023</v>
      </c>
      <c r="H24" s="8">
        <f>H22-H14</f>
        <v>145.28686300000004</v>
      </c>
      <c r="I24" s="8">
        <f>I22-I14</f>
        <v>92.277111000000104</v>
      </c>
      <c r="J24" s="8">
        <f t="shared" ref="J24:Q24" si="17">J22-J14</f>
        <v>118.07501300000013</v>
      </c>
      <c r="K24" s="8">
        <f t="shared" si="17"/>
        <v>0</v>
      </c>
      <c r="L24" s="8">
        <f t="shared" si="17"/>
        <v>0</v>
      </c>
      <c r="M24" s="8">
        <f t="shared" si="17"/>
        <v>0</v>
      </c>
      <c r="N24" s="8">
        <f t="shared" si="17"/>
        <v>0</v>
      </c>
      <c r="O24" s="8">
        <f t="shared" si="17"/>
        <v>0</v>
      </c>
      <c r="P24" s="8">
        <f t="shared" si="17"/>
        <v>0</v>
      </c>
      <c r="Q24" s="8">
        <f t="shared" si="17"/>
        <v>0</v>
      </c>
      <c r="R24" s="8">
        <f>R22-R14</f>
        <v>0</v>
      </c>
      <c r="S24" s="12">
        <f>SUM(G24:R24)</f>
        <v>522.2148580000005</v>
      </c>
    </row>
    <row r="26" spans="1:19" x14ac:dyDescent="0.25">
      <c r="A26" t="s">
        <v>70</v>
      </c>
      <c r="F26" s="7" t="s">
        <v>27</v>
      </c>
      <c r="G26" s="5">
        <v>45597</v>
      </c>
      <c r="H26" s="5">
        <v>45627</v>
      </c>
      <c r="I26" s="5">
        <v>45658</v>
      </c>
      <c r="J26" s="5">
        <v>45689</v>
      </c>
      <c r="K26" s="5">
        <v>45717</v>
      </c>
      <c r="L26" s="5">
        <v>45748</v>
      </c>
      <c r="M26" s="5">
        <v>45778</v>
      </c>
      <c r="N26" s="5">
        <v>45809</v>
      </c>
      <c r="O26" s="5">
        <v>45839</v>
      </c>
      <c r="P26" s="5">
        <v>45870</v>
      </c>
      <c r="Q26" s="5">
        <v>45901</v>
      </c>
      <c r="R26" s="5">
        <v>45931</v>
      </c>
    </row>
    <row r="27" spans="1:19" x14ac:dyDescent="0.25">
      <c r="B27" s="6" t="s">
        <v>67</v>
      </c>
      <c r="C27" s="6" t="s">
        <v>68</v>
      </c>
      <c r="D27" s="6" t="s">
        <v>69</v>
      </c>
      <c r="F27" t="s">
        <v>30</v>
      </c>
      <c r="G27">
        <v>69</v>
      </c>
      <c r="H27">
        <v>75</v>
      </c>
      <c r="I27" s="11">
        <v>190</v>
      </c>
      <c r="J27" s="11">
        <v>129</v>
      </c>
      <c r="K27" s="16">
        <v>187</v>
      </c>
      <c r="L27" s="16">
        <v>153</v>
      </c>
      <c r="M27" s="16">
        <v>47</v>
      </c>
      <c r="N27" s="16">
        <v>112</v>
      </c>
      <c r="O27" s="16">
        <v>120</v>
      </c>
      <c r="P27" s="16">
        <v>44</v>
      </c>
      <c r="Q27" s="16">
        <v>21</v>
      </c>
      <c r="R27" s="16">
        <v>29</v>
      </c>
    </row>
    <row r="28" spans="1:19" x14ac:dyDescent="0.25">
      <c r="A28" t="s">
        <v>31</v>
      </c>
      <c r="B28" s="4">
        <v>0.114521</v>
      </c>
      <c r="C28" s="24">
        <v>0.118059</v>
      </c>
      <c r="D28" s="23">
        <v>0.114926</v>
      </c>
      <c r="F28" t="s">
        <v>32</v>
      </c>
      <c r="G28" s="2">
        <f>G27*$B28</f>
        <v>7.9019490000000001</v>
      </c>
      <c r="H28" s="2">
        <f>H27*$B28</f>
        <v>8.5890749999999993</v>
      </c>
      <c r="I28" s="2">
        <f>I27*$C28</f>
        <v>22.43121</v>
      </c>
      <c r="J28" s="2">
        <f>J27*$C28</f>
        <v>15.229611</v>
      </c>
      <c r="K28" s="2">
        <f>K27*$D28</f>
        <v>21.491161999999999</v>
      </c>
      <c r="L28" s="2">
        <f t="shared" ref="L28:N28" si="18">L27*$D28</f>
        <v>17.583677999999999</v>
      </c>
      <c r="M28" s="2">
        <f t="shared" si="18"/>
        <v>5.4015219999999999</v>
      </c>
      <c r="N28" s="2">
        <f t="shared" si="18"/>
        <v>12.871712</v>
      </c>
      <c r="O28" s="2">
        <f t="shared" ref="O28" si="19">O27*$D28</f>
        <v>13.791119999999999</v>
      </c>
      <c r="P28" s="2">
        <f t="shared" ref="P28:Q28" si="20">P27*$D28</f>
        <v>5.0567440000000001</v>
      </c>
      <c r="Q28" s="2">
        <f t="shared" si="20"/>
        <v>2.413446</v>
      </c>
      <c r="R28" s="2">
        <f t="shared" ref="R28" si="21">R27*$D28</f>
        <v>3.3328540000000002</v>
      </c>
    </row>
    <row r="29" spans="1:19" ht="17.25" x14ac:dyDescent="0.4">
      <c r="A29" t="s">
        <v>33</v>
      </c>
      <c r="B29" s="2">
        <v>20.350000000000001</v>
      </c>
      <c r="C29" s="15">
        <v>30.35</v>
      </c>
      <c r="D29" s="22">
        <v>31</v>
      </c>
      <c r="F29" t="s">
        <v>33</v>
      </c>
      <c r="G29" s="9">
        <f>$B29</f>
        <v>20.350000000000001</v>
      </c>
      <c r="H29" s="9">
        <f t="shared" ref="H29" si="22">$B29</f>
        <v>20.350000000000001</v>
      </c>
      <c r="I29" s="9">
        <f>$C29</f>
        <v>30.35</v>
      </c>
      <c r="J29" s="9">
        <f>$C29</f>
        <v>30.35</v>
      </c>
      <c r="K29" s="9">
        <f>$D29</f>
        <v>31</v>
      </c>
      <c r="L29" s="9">
        <f t="shared" ref="L29:R29" si="23">$D29</f>
        <v>31</v>
      </c>
      <c r="M29" s="9">
        <f t="shared" si="23"/>
        <v>31</v>
      </c>
      <c r="N29" s="9">
        <f t="shared" si="23"/>
        <v>31</v>
      </c>
      <c r="O29" s="9">
        <f t="shared" si="23"/>
        <v>31</v>
      </c>
      <c r="P29" s="9">
        <f t="shared" si="23"/>
        <v>31</v>
      </c>
      <c r="Q29" s="9">
        <f t="shared" si="23"/>
        <v>31</v>
      </c>
      <c r="R29" s="9">
        <f t="shared" si="23"/>
        <v>31</v>
      </c>
    </row>
    <row r="30" spans="1:19" x14ac:dyDescent="0.25">
      <c r="F30" t="s">
        <v>34</v>
      </c>
      <c r="G30" s="2">
        <f>SUM(G28:G29)</f>
        <v>28.251949000000003</v>
      </c>
      <c r="H30" s="2">
        <f t="shared" ref="H30:R30" si="24">SUM(H28:H29)</f>
        <v>28.939075000000003</v>
      </c>
      <c r="I30" s="2">
        <f t="shared" ref="I30" si="25">SUM(I28:I29)</f>
        <v>52.781210000000002</v>
      </c>
      <c r="J30" s="2">
        <f t="shared" si="24"/>
        <v>45.579611</v>
      </c>
      <c r="K30" s="2">
        <f t="shared" si="24"/>
        <v>52.491162000000003</v>
      </c>
      <c r="L30" s="2">
        <f t="shared" si="24"/>
        <v>48.583677999999999</v>
      </c>
      <c r="M30" s="2">
        <f t="shared" si="24"/>
        <v>36.401522</v>
      </c>
      <c r="N30" s="2">
        <f t="shared" si="24"/>
        <v>43.871712000000002</v>
      </c>
      <c r="O30" s="2">
        <f t="shared" si="24"/>
        <v>44.791119999999999</v>
      </c>
      <c r="P30" s="2">
        <f t="shared" si="24"/>
        <v>36.056744000000002</v>
      </c>
      <c r="Q30" s="2">
        <f t="shared" si="24"/>
        <v>33.413446</v>
      </c>
      <c r="R30" s="2">
        <f t="shared" si="24"/>
        <v>34.332853999999998</v>
      </c>
    </row>
    <row r="31" spans="1:19" x14ac:dyDescent="0.25">
      <c r="A31" t="s">
        <v>35</v>
      </c>
      <c r="B31" s="1">
        <v>0.03</v>
      </c>
      <c r="F31" t="s">
        <v>36</v>
      </c>
      <c r="G31" s="8">
        <f>G30*$B31</f>
        <v>0.84755847000000006</v>
      </c>
      <c r="H31" s="8">
        <f t="shared" ref="H31:R31" si="26">H30*$B31</f>
        <v>0.86817225000000009</v>
      </c>
      <c r="I31" s="8">
        <f t="shared" ref="I31" si="27">I30*$B31</f>
        <v>1.5834363</v>
      </c>
      <c r="J31" s="8">
        <f t="shared" si="26"/>
        <v>1.36738833</v>
      </c>
      <c r="K31" s="8">
        <f t="shared" si="26"/>
        <v>1.57473486</v>
      </c>
      <c r="L31" s="8">
        <f t="shared" si="26"/>
        <v>1.45751034</v>
      </c>
      <c r="M31" s="8">
        <f t="shared" si="26"/>
        <v>1.0920456599999999</v>
      </c>
      <c r="N31" s="8">
        <f t="shared" si="26"/>
        <v>1.3161513600000001</v>
      </c>
      <c r="O31" s="8">
        <f t="shared" si="26"/>
        <v>1.3437336</v>
      </c>
      <c r="P31" s="8">
        <f t="shared" si="26"/>
        <v>1.08170232</v>
      </c>
      <c r="Q31" s="8">
        <f t="shared" si="26"/>
        <v>1.0024033800000001</v>
      </c>
      <c r="R31" s="8">
        <f t="shared" si="26"/>
        <v>1.0299856199999999</v>
      </c>
    </row>
    <row r="32" spans="1:19" ht="17.25" x14ac:dyDescent="0.4">
      <c r="A32" t="s">
        <v>37</v>
      </c>
      <c r="B32" s="1">
        <v>0.06</v>
      </c>
      <c r="F32" t="s">
        <v>37</v>
      </c>
      <c r="G32" s="10">
        <f>G30*$B32</f>
        <v>1.6951169400000001</v>
      </c>
      <c r="H32" s="10">
        <f t="shared" ref="H32:R32" si="28">H30*$B32</f>
        <v>1.7363445000000002</v>
      </c>
      <c r="I32" s="10">
        <f t="shared" ref="I32" si="29">I30*$B32</f>
        <v>3.1668726</v>
      </c>
      <c r="J32" s="10">
        <f t="shared" si="28"/>
        <v>2.7347766600000001</v>
      </c>
      <c r="K32" s="10">
        <f t="shared" si="28"/>
        <v>3.1494697199999999</v>
      </c>
      <c r="L32" s="10">
        <f t="shared" si="28"/>
        <v>2.91502068</v>
      </c>
      <c r="M32" s="10">
        <f t="shared" si="28"/>
        <v>2.1840913199999998</v>
      </c>
      <c r="N32" s="10">
        <f t="shared" si="28"/>
        <v>2.6323027200000002</v>
      </c>
      <c r="O32" s="10">
        <f t="shared" si="28"/>
        <v>2.6874671999999999</v>
      </c>
      <c r="P32" s="10">
        <f t="shared" si="28"/>
        <v>2.16340464</v>
      </c>
      <c r="Q32" s="10">
        <f t="shared" si="28"/>
        <v>2.0048067600000001</v>
      </c>
      <c r="R32" s="10">
        <f t="shared" si="28"/>
        <v>2.0599712399999999</v>
      </c>
    </row>
    <row r="33" spans="1:19" x14ac:dyDescent="0.25">
      <c r="F33" t="s">
        <v>38</v>
      </c>
      <c r="G33" s="8">
        <f>SUM(G30:G32)</f>
        <v>30.794624410000004</v>
      </c>
      <c r="H33" s="8">
        <f t="shared" ref="H33:R33" si="30">SUM(H30:H32)</f>
        <v>31.543591750000004</v>
      </c>
      <c r="I33" s="8">
        <f t="shared" ref="I33" si="31">SUM(I30:I32)</f>
        <v>57.531518900000002</v>
      </c>
      <c r="J33" s="8">
        <f t="shared" si="30"/>
        <v>49.681775989999998</v>
      </c>
      <c r="K33" s="8">
        <f t="shared" si="30"/>
        <v>57.215366580000001</v>
      </c>
      <c r="L33" s="8">
        <f t="shared" si="30"/>
        <v>52.956209019999996</v>
      </c>
      <c r="M33" s="8">
        <f t="shared" si="30"/>
        <v>39.677658979999997</v>
      </c>
      <c r="N33" s="8">
        <f t="shared" si="30"/>
        <v>47.82016608</v>
      </c>
      <c r="O33" s="8">
        <f t="shared" si="30"/>
        <v>48.8223208</v>
      </c>
      <c r="P33" s="8">
        <f t="shared" si="30"/>
        <v>39.301850960000003</v>
      </c>
      <c r="Q33" s="8">
        <f t="shared" si="30"/>
        <v>36.420656139999998</v>
      </c>
      <c r="R33" s="8">
        <f t="shared" si="30"/>
        <v>37.422810859999998</v>
      </c>
    </row>
    <row r="35" spans="1:19" x14ac:dyDescent="0.25">
      <c r="F35" s="7" t="s">
        <v>47</v>
      </c>
    </row>
    <row r="36" spans="1:19" x14ac:dyDescent="0.25">
      <c r="F36" t="s">
        <v>32</v>
      </c>
      <c r="G36" s="2">
        <f>G27*$D28</f>
        <v>7.929894</v>
      </c>
      <c r="H36" s="2">
        <f t="shared" ref="H36:R36" si="32">H27*$D28</f>
        <v>8.6194500000000005</v>
      </c>
      <c r="I36" s="2">
        <f t="shared" si="32"/>
        <v>21.835940000000001</v>
      </c>
      <c r="J36" s="2">
        <f t="shared" si="32"/>
        <v>14.825454000000001</v>
      </c>
      <c r="K36" s="2">
        <f t="shared" si="32"/>
        <v>21.491161999999999</v>
      </c>
      <c r="L36" s="2">
        <f t="shared" si="32"/>
        <v>17.583677999999999</v>
      </c>
      <c r="M36" s="2">
        <f t="shared" si="32"/>
        <v>5.4015219999999999</v>
      </c>
      <c r="N36" s="2">
        <f t="shared" si="32"/>
        <v>12.871712</v>
      </c>
      <c r="O36" s="2">
        <f t="shared" si="32"/>
        <v>13.791119999999999</v>
      </c>
      <c r="P36" s="2">
        <f t="shared" si="32"/>
        <v>5.0567440000000001</v>
      </c>
      <c r="Q36" s="2">
        <f t="shared" si="32"/>
        <v>2.413446</v>
      </c>
      <c r="R36" s="2">
        <f t="shared" si="32"/>
        <v>3.3328540000000002</v>
      </c>
    </row>
    <row r="37" spans="1:19" ht="17.25" x14ac:dyDescent="0.4">
      <c r="F37" t="s">
        <v>33</v>
      </c>
      <c r="G37" s="9">
        <f>$D29</f>
        <v>31</v>
      </c>
      <c r="H37" s="9">
        <f t="shared" ref="H37:R37" si="33">$D29</f>
        <v>31</v>
      </c>
      <c r="I37" s="9">
        <f t="shared" si="33"/>
        <v>31</v>
      </c>
      <c r="J37" s="9">
        <f t="shared" si="33"/>
        <v>31</v>
      </c>
      <c r="K37" s="9">
        <f t="shared" si="33"/>
        <v>31</v>
      </c>
      <c r="L37" s="9">
        <f t="shared" si="33"/>
        <v>31</v>
      </c>
      <c r="M37" s="9">
        <f t="shared" si="33"/>
        <v>31</v>
      </c>
      <c r="N37" s="9">
        <f t="shared" si="33"/>
        <v>31</v>
      </c>
      <c r="O37" s="9">
        <f t="shared" si="33"/>
        <v>31</v>
      </c>
      <c r="P37" s="9">
        <f t="shared" si="33"/>
        <v>31</v>
      </c>
      <c r="Q37" s="9">
        <f t="shared" si="33"/>
        <v>31</v>
      </c>
      <c r="R37" s="9">
        <f t="shared" si="33"/>
        <v>31</v>
      </c>
    </row>
    <row r="38" spans="1:19" x14ac:dyDescent="0.25">
      <c r="F38" t="s">
        <v>34</v>
      </c>
      <c r="G38" s="2">
        <f>SUM(G36:G37)</f>
        <v>38.929893999999997</v>
      </c>
      <c r="H38" s="2">
        <f t="shared" ref="H38:R38" si="34">SUM(H36:H37)</f>
        <v>39.619450000000001</v>
      </c>
      <c r="I38" s="2">
        <f t="shared" si="34"/>
        <v>52.835940000000001</v>
      </c>
      <c r="J38" s="2">
        <f t="shared" si="34"/>
        <v>45.825454000000001</v>
      </c>
      <c r="K38" s="2">
        <f t="shared" si="34"/>
        <v>52.491162000000003</v>
      </c>
      <c r="L38" s="2">
        <f t="shared" si="34"/>
        <v>48.583677999999999</v>
      </c>
      <c r="M38" s="2">
        <f t="shared" si="34"/>
        <v>36.401522</v>
      </c>
      <c r="N38" s="2">
        <f t="shared" si="34"/>
        <v>43.871712000000002</v>
      </c>
      <c r="O38" s="2">
        <f t="shared" si="34"/>
        <v>44.791119999999999</v>
      </c>
      <c r="P38" s="2">
        <f t="shared" si="34"/>
        <v>36.056744000000002</v>
      </c>
      <c r="Q38" s="2">
        <f t="shared" si="34"/>
        <v>33.413446</v>
      </c>
      <c r="R38" s="2">
        <f t="shared" si="34"/>
        <v>34.332853999999998</v>
      </c>
    </row>
    <row r="39" spans="1:19" x14ac:dyDescent="0.25">
      <c r="F39" t="s">
        <v>36</v>
      </c>
      <c r="G39" s="8">
        <f>G38*$B31</f>
        <v>1.1678968199999999</v>
      </c>
      <c r="H39" s="8">
        <f t="shared" ref="H39:R39" si="35">H38*$B31</f>
        <v>1.1885835</v>
      </c>
      <c r="I39" s="8">
        <f t="shared" si="35"/>
        <v>1.5850781999999999</v>
      </c>
      <c r="J39" s="8">
        <f t="shared" si="35"/>
        <v>1.37476362</v>
      </c>
      <c r="K39" s="8">
        <f t="shared" si="35"/>
        <v>1.57473486</v>
      </c>
      <c r="L39" s="8">
        <f t="shared" si="35"/>
        <v>1.45751034</v>
      </c>
      <c r="M39" s="8">
        <f t="shared" si="35"/>
        <v>1.0920456599999999</v>
      </c>
      <c r="N39" s="8">
        <f t="shared" si="35"/>
        <v>1.3161513600000001</v>
      </c>
      <c r="O39" s="8">
        <f t="shared" si="35"/>
        <v>1.3437336</v>
      </c>
      <c r="P39" s="8">
        <f t="shared" si="35"/>
        <v>1.08170232</v>
      </c>
      <c r="Q39" s="8">
        <f t="shared" si="35"/>
        <v>1.0024033800000001</v>
      </c>
      <c r="R39" s="8">
        <f t="shared" si="35"/>
        <v>1.0299856199999999</v>
      </c>
    </row>
    <row r="40" spans="1:19" ht="17.25" x14ac:dyDescent="0.4">
      <c r="F40" t="s">
        <v>37</v>
      </c>
      <c r="G40" s="10">
        <f>G38*$B32</f>
        <v>2.3357936399999999</v>
      </c>
      <c r="H40" s="10">
        <f t="shared" ref="H40:R40" si="36">H38*$B32</f>
        <v>2.377167</v>
      </c>
      <c r="I40" s="10">
        <f t="shared" si="36"/>
        <v>3.1701563999999998</v>
      </c>
      <c r="J40" s="10">
        <f t="shared" si="36"/>
        <v>2.7495272399999999</v>
      </c>
      <c r="K40" s="10">
        <f t="shared" si="36"/>
        <v>3.1494697199999999</v>
      </c>
      <c r="L40" s="10">
        <f t="shared" si="36"/>
        <v>2.91502068</v>
      </c>
      <c r="M40" s="10">
        <f t="shared" si="36"/>
        <v>2.1840913199999998</v>
      </c>
      <c r="N40" s="10">
        <f t="shared" si="36"/>
        <v>2.6323027200000002</v>
      </c>
      <c r="O40" s="10">
        <f t="shared" si="36"/>
        <v>2.6874671999999999</v>
      </c>
      <c r="P40" s="10">
        <f t="shared" si="36"/>
        <v>2.16340464</v>
      </c>
      <c r="Q40" s="10">
        <f t="shared" si="36"/>
        <v>2.0048067600000001</v>
      </c>
      <c r="R40" s="10">
        <f t="shared" si="36"/>
        <v>2.0599712399999999</v>
      </c>
    </row>
    <row r="41" spans="1:19" x14ac:dyDescent="0.25">
      <c r="F41" t="s">
        <v>38</v>
      </c>
      <c r="G41" s="8">
        <f>SUM(G38:G40)</f>
        <v>42.433584459999999</v>
      </c>
      <c r="H41" s="8">
        <f t="shared" ref="H41:R41" si="37">SUM(H38:H40)</f>
        <v>43.185200500000001</v>
      </c>
      <c r="I41" s="8">
        <f t="shared" si="37"/>
        <v>57.591174600000002</v>
      </c>
      <c r="J41" s="8">
        <f t="shared" si="37"/>
        <v>49.949744860000003</v>
      </c>
      <c r="K41" s="8">
        <f t="shared" si="37"/>
        <v>57.215366580000001</v>
      </c>
      <c r="L41" s="8">
        <f t="shared" si="37"/>
        <v>52.956209019999996</v>
      </c>
      <c r="M41" s="8">
        <f t="shared" si="37"/>
        <v>39.677658979999997</v>
      </c>
      <c r="N41" s="8">
        <f t="shared" si="37"/>
        <v>47.82016608</v>
      </c>
      <c r="O41" s="8">
        <f t="shared" si="37"/>
        <v>48.8223208</v>
      </c>
      <c r="P41" s="8">
        <f t="shared" si="37"/>
        <v>39.301850960000003</v>
      </c>
      <c r="Q41" s="8">
        <f t="shared" si="37"/>
        <v>36.420656139999998</v>
      </c>
      <c r="R41" s="8">
        <f t="shared" si="37"/>
        <v>37.422810859999998</v>
      </c>
    </row>
    <row r="43" spans="1:19" x14ac:dyDescent="0.25">
      <c r="F43" t="s">
        <v>40</v>
      </c>
      <c r="G43" s="8">
        <f>G41-G33</f>
        <v>11.638960049999994</v>
      </c>
      <c r="H43" s="8">
        <f>H41-H33</f>
        <v>11.641608749999996</v>
      </c>
      <c r="I43" s="8">
        <f t="shared" ref="I43:Q43" si="38">I41-I33</f>
        <v>5.9655700000000422E-2</v>
      </c>
      <c r="J43" s="8">
        <f t="shared" si="38"/>
        <v>0.26796887000000424</v>
      </c>
      <c r="K43" s="8">
        <f t="shared" si="38"/>
        <v>0</v>
      </c>
      <c r="L43" s="8">
        <f t="shared" si="38"/>
        <v>0</v>
      </c>
      <c r="M43" s="8">
        <f t="shared" si="38"/>
        <v>0</v>
      </c>
      <c r="N43" s="8">
        <f t="shared" si="38"/>
        <v>0</v>
      </c>
      <c r="O43" s="8">
        <f t="shared" si="38"/>
        <v>0</v>
      </c>
      <c r="P43" s="8">
        <f t="shared" si="38"/>
        <v>0</v>
      </c>
      <c r="Q43" s="8">
        <f t="shared" si="38"/>
        <v>0</v>
      </c>
      <c r="R43" s="8">
        <f>R41-R33</f>
        <v>0</v>
      </c>
      <c r="S43" s="12">
        <f>SUM(G43:R43)</f>
        <v>23.608193369999995</v>
      </c>
    </row>
    <row r="45" spans="1:19" x14ac:dyDescent="0.25">
      <c r="A45" t="s">
        <v>71</v>
      </c>
      <c r="F45" s="7" t="s">
        <v>27</v>
      </c>
      <c r="G45" s="5">
        <v>45597</v>
      </c>
      <c r="H45" s="5">
        <v>45627</v>
      </c>
      <c r="I45" s="5">
        <v>45658</v>
      </c>
      <c r="J45" s="5">
        <v>45689</v>
      </c>
      <c r="K45" s="5">
        <v>45717</v>
      </c>
      <c r="L45" s="5">
        <v>45748</v>
      </c>
      <c r="M45" s="5">
        <v>45778</v>
      </c>
      <c r="N45" s="5">
        <v>45809</v>
      </c>
      <c r="O45" s="5">
        <v>45839</v>
      </c>
      <c r="P45" s="5">
        <v>45870</v>
      </c>
      <c r="Q45" s="5">
        <v>45901</v>
      </c>
      <c r="R45" s="5">
        <v>45931</v>
      </c>
    </row>
    <row r="46" spans="1:19" x14ac:dyDescent="0.25">
      <c r="B46" s="6" t="s">
        <v>67</v>
      </c>
      <c r="C46" s="6" t="s">
        <v>68</v>
      </c>
      <c r="D46" s="6" t="s">
        <v>69</v>
      </c>
      <c r="F46" t="s">
        <v>30</v>
      </c>
      <c r="G46">
        <v>3779</v>
      </c>
      <c r="H46">
        <v>2604</v>
      </c>
      <c r="I46" s="11">
        <v>3109</v>
      </c>
      <c r="J46" s="11">
        <v>1956</v>
      </c>
      <c r="K46" s="16">
        <v>1864</v>
      </c>
      <c r="L46" s="16">
        <v>2249</v>
      </c>
      <c r="M46" s="16">
        <v>3214</v>
      </c>
      <c r="N46" s="16">
        <v>3346</v>
      </c>
      <c r="O46" s="16">
        <v>3147</v>
      </c>
      <c r="P46" s="16">
        <v>2980</v>
      </c>
      <c r="Q46" s="16">
        <v>2716</v>
      </c>
      <c r="R46" s="16">
        <v>3615</v>
      </c>
    </row>
    <row r="47" spans="1:19" x14ac:dyDescent="0.25">
      <c r="A47" t="s">
        <v>31</v>
      </c>
      <c r="B47" s="4">
        <v>0.114521</v>
      </c>
      <c r="C47" s="4">
        <v>0.118059</v>
      </c>
      <c r="D47" s="23">
        <v>0.114926</v>
      </c>
      <c r="F47" t="s">
        <v>32</v>
      </c>
      <c r="G47" s="2">
        <f>G46*$B47</f>
        <v>432.77485899999999</v>
      </c>
      <c r="H47" s="2">
        <f t="shared" ref="H47" si="39">H46*$B47</f>
        <v>298.21268399999997</v>
      </c>
      <c r="I47" s="2">
        <f>I46*$C47</f>
        <v>367.04543100000001</v>
      </c>
      <c r="J47" s="2">
        <f>J46*$C47</f>
        <v>230.923404</v>
      </c>
      <c r="K47" s="2">
        <f>K46*$D47</f>
        <v>214.22206399999999</v>
      </c>
      <c r="L47" s="2">
        <f t="shared" ref="L47:R47" si="40">L46*$D47</f>
        <v>258.46857399999999</v>
      </c>
      <c r="M47" s="2">
        <f t="shared" si="40"/>
        <v>369.372164</v>
      </c>
      <c r="N47" s="2">
        <f t="shared" si="40"/>
        <v>384.542396</v>
      </c>
      <c r="O47" s="2">
        <f t="shared" si="40"/>
        <v>361.672122</v>
      </c>
      <c r="P47" s="2">
        <f t="shared" si="40"/>
        <v>342.47948000000002</v>
      </c>
      <c r="Q47" s="2">
        <f t="shared" si="40"/>
        <v>312.13901600000003</v>
      </c>
      <c r="R47" s="2">
        <f t="shared" si="40"/>
        <v>415.45749000000001</v>
      </c>
    </row>
    <row r="48" spans="1:19" ht="17.25" x14ac:dyDescent="0.4">
      <c r="A48" t="s">
        <v>33</v>
      </c>
      <c r="B48" s="2">
        <v>20.350000000000001</v>
      </c>
      <c r="C48" s="2">
        <v>30.35</v>
      </c>
      <c r="D48" s="22">
        <v>31</v>
      </c>
      <c r="F48" t="s">
        <v>33</v>
      </c>
      <c r="G48" s="9">
        <f>$B48</f>
        <v>20.350000000000001</v>
      </c>
      <c r="H48" s="9">
        <f t="shared" ref="H48" si="41">$B48</f>
        <v>20.350000000000001</v>
      </c>
      <c r="I48" s="9">
        <f>$C48</f>
        <v>30.35</v>
      </c>
      <c r="J48" s="9">
        <f>$C48</f>
        <v>30.35</v>
      </c>
      <c r="K48" s="9">
        <f>$D48</f>
        <v>31</v>
      </c>
      <c r="L48" s="9">
        <f t="shared" ref="L48:R48" si="42">$D48</f>
        <v>31</v>
      </c>
      <c r="M48" s="9">
        <f t="shared" si="42"/>
        <v>31</v>
      </c>
      <c r="N48" s="9">
        <f t="shared" si="42"/>
        <v>31</v>
      </c>
      <c r="O48" s="9">
        <f t="shared" si="42"/>
        <v>31</v>
      </c>
      <c r="P48" s="9">
        <f t="shared" si="42"/>
        <v>31</v>
      </c>
      <c r="Q48" s="9">
        <f t="shared" si="42"/>
        <v>31</v>
      </c>
      <c r="R48" s="9">
        <f t="shared" si="42"/>
        <v>31</v>
      </c>
    </row>
    <row r="49" spans="1:19" x14ac:dyDescent="0.25">
      <c r="F49" t="s">
        <v>34</v>
      </c>
      <c r="G49" s="2">
        <f>SUM(G47:G48)</f>
        <v>453.12485900000001</v>
      </c>
      <c r="H49" s="2">
        <f t="shared" ref="H49:I49" si="43">SUM(H47:H48)</f>
        <v>318.56268399999999</v>
      </c>
      <c r="I49" s="2">
        <f t="shared" si="43"/>
        <v>397.39543100000003</v>
      </c>
      <c r="J49" s="2">
        <f t="shared" ref="J49" si="44">SUM(J47:J48)</f>
        <v>261.27340400000003</v>
      </c>
      <c r="K49" s="2">
        <f t="shared" ref="K49" si="45">SUM(K47:K48)</f>
        <v>245.22206399999999</v>
      </c>
      <c r="L49" s="2">
        <f t="shared" ref="L49" si="46">SUM(L47:L48)</f>
        <v>289.46857399999999</v>
      </c>
      <c r="M49" s="2">
        <f t="shared" ref="M49" si="47">SUM(M47:M48)</f>
        <v>400.372164</v>
      </c>
      <c r="N49" s="2">
        <f t="shared" ref="N49" si="48">SUM(N47:N48)</f>
        <v>415.542396</v>
      </c>
      <c r="O49" s="2">
        <f t="shared" ref="O49" si="49">SUM(O47:O48)</f>
        <v>392.672122</v>
      </c>
      <c r="P49" s="2">
        <f t="shared" ref="P49" si="50">SUM(P47:P48)</f>
        <v>373.47948000000002</v>
      </c>
      <c r="Q49" s="2">
        <f t="shared" ref="Q49" si="51">SUM(Q47:Q48)</f>
        <v>343.13901600000003</v>
      </c>
      <c r="R49" s="2">
        <f t="shared" ref="R49" si="52">SUM(R47:R48)</f>
        <v>446.45749000000001</v>
      </c>
    </row>
    <row r="50" spans="1:19" x14ac:dyDescent="0.25">
      <c r="A50" t="s">
        <v>35</v>
      </c>
      <c r="B50" s="1">
        <v>0.03</v>
      </c>
      <c r="F50" t="s">
        <v>36</v>
      </c>
      <c r="G50" s="8">
        <f>G49*$B50</f>
        <v>13.59374577</v>
      </c>
      <c r="H50" s="8">
        <f t="shared" ref="H50:I50" si="53">H49*$B50</f>
        <v>9.55688052</v>
      </c>
      <c r="I50" s="8">
        <f t="shared" si="53"/>
        <v>11.92186293</v>
      </c>
      <c r="J50" s="8">
        <f t="shared" ref="J50" si="54">J49*$B50</f>
        <v>7.8382021200000009</v>
      </c>
      <c r="K50" s="8">
        <f t="shared" ref="K50" si="55">K49*$B50</f>
        <v>7.3566619199999996</v>
      </c>
      <c r="L50" s="8">
        <f t="shared" ref="L50" si="56">L49*$B50</f>
        <v>8.6840572199999997</v>
      </c>
      <c r="M50" s="8">
        <f t="shared" ref="M50" si="57">M49*$B50</f>
        <v>12.011164919999999</v>
      </c>
      <c r="N50" s="8">
        <f t="shared" ref="N50" si="58">N49*$B50</f>
        <v>12.466271879999999</v>
      </c>
      <c r="O50" s="8">
        <f t="shared" ref="O50" si="59">O49*$B50</f>
        <v>11.780163659999999</v>
      </c>
      <c r="P50" s="8">
        <f t="shared" ref="P50" si="60">P49*$B50</f>
        <v>11.2043844</v>
      </c>
      <c r="Q50" s="8">
        <f t="shared" ref="Q50" si="61">Q49*$B50</f>
        <v>10.29417048</v>
      </c>
      <c r="R50" s="8">
        <f t="shared" ref="R50" si="62">R49*$B50</f>
        <v>13.3937247</v>
      </c>
    </row>
    <row r="51" spans="1:19" ht="17.25" x14ac:dyDescent="0.4">
      <c r="A51" t="s">
        <v>37</v>
      </c>
      <c r="B51" s="1">
        <v>0.06</v>
      </c>
      <c r="F51" t="s">
        <v>37</v>
      </c>
      <c r="G51" s="10">
        <f>G49*$B51</f>
        <v>27.18749154</v>
      </c>
      <c r="H51" s="10">
        <f t="shared" ref="H51:R51" si="63">H49*$B51</f>
        <v>19.11376104</v>
      </c>
      <c r="I51" s="10">
        <f t="shared" ref="I51" si="64">I49*$B51</f>
        <v>23.843725859999999</v>
      </c>
      <c r="J51" s="10">
        <f t="shared" si="63"/>
        <v>15.676404240000002</v>
      </c>
      <c r="K51" s="10">
        <f t="shared" si="63"/>
        <v>14.713323839999999</v>
      </c>
      <c r="L51" s="10">
        <f t="shared" si="63"/>
        <v>17.368114439999999</v>
      </c>
      <c r="M51" s="10">
        <f t="shared" si="63"/>
        <v>24.022329839999998</v>
      </c>
      <c r="N51" s="10">
        <f t="shared" si="63"/>
        <v>24.932543759999998</v>
      </c>
      <c r="O51" s="10">
        <f t="shared" si="63"/>
        <v>23.560327319999999</v>
      </c>
      <c r="P51" s="10">
        <f t="shared" si="63"/>
        <v>22.408768800000001</v>
      </c>
      <c r="Q51" s="10">
        <f t="shared" si="63"/>
        <v>20.58834096</v>
      </c>
      <c r="R51" s="10">
        <f t="shared" si="63"/>
        <v>26.7874494</v>
      </c>
    </row>
    <row r="52" spans="1:19" x14ac:dyDescent="0.25">
      <c r="F52" t="s">
        <v>38</v>
      </c>
      <c r="G52" s="8">
        <f>SUM(G49:G51)</f>
        <v>493.90609631000001</v>
      </c>
      <c r="H52" s="8">
        <f t="shared" ref="H52:I52" si="65">SUM(H49:H51)</f>
        <v>347.23332555999997</v>
      </c>
      <c r="I52" s="8">
        <f t="shared" si="65"/>
        <v>433.16101979000001</v>
      </c>
      <c r="J52" s="8">
        <f t="shared" ref="J52" si="66">SUM(J49:J51)</f>
        <v>284.78801036000004</v>
      </c>
      <c r="K52" s="8">
        <f t="shared" ref="K52" si="67">SUM(K49:K51)</f>
        <v>267.29204976</v>
      </c>
      <c r="L52" s="8">
        <f t="shared" ref="L52" si="68">SUM(L49:L51)</f>
        <v>315.52074565999999</v>
      </c>
      <c r="M52" s="8">
        <f t="shared" ref="M52" si="69">SUM(M49:M51)</f>
        <v>436.40565875999999</v>
      </c>
      <c r="N52" s="8">
        <f t="shared" ref="N52" si="70">SUM(N49:N51)</f>
        <v>452.94121164000001</v>
      </c>
      <c r="O52" s="8">
        <f t="shared" ref="O52" si="71">SUM(O49:O51)</f>
        <v>428.01261298000003</v>
      </c>
      <c r="P52" s="8">
        <f t="shared" ref="P52" si="72">SUM(P49:P51)</f>
        <v>407.09263320000002</v>
      </c>
      <c r="Q52" s="8">
        <f t="shared" ref="Q52" si="73">SUM(Q49:Q51)</f>
        <v>374.02152744</v>
      </c>
      <c r="R52" s="8">
        <f t="shared" ref="R52" si="74">SUM(R49:R51)</f>
        <v>486.63866410000003</v>
      </c>
    </row>
    <row r="54" spans="1:19" x14ac:dyDescent="0.25">
      <c r="F54" s="7" t="s">
        <v>47</v>
      </c>
    </row>
    <row r="55" spans="1:19" x14ac:dyDescent="0.25">
      <c r="F55" t="s">
        <v>32</v>
      </c>
      <c r="G55" s="2">
        <f>G46*$D47</f>
        <v>434.30535400000002</v>
      </c>
      <c r="H55" s="2">
        <f t="shared" ref="H55:R55" si="75">H46*$D47</f>
        <v>299.26730400000002</v>
      </c>
      <c r="I55" s="2">
        <f t="shared" si="75"/>
        <v>357.304934</v>
      </c>
      <c r="J55" s="2">
        <f t="shared" si="75"/>
        <v>224.79525599999999</v>
      </c>
      <c r="K55" s="2">
        <f t="shared" si="75"/>
        <v>214.22206399999999</v>
      </c>
      <c r="L55" s="2">
        <f t="shared" si="75"/>
        <v>258.46857399999999</v>
      </c>
      <c r="M55" s="2">
        <f t="shared" si="75"/>
        <v>369.372164</v>
      </c>
      <c r="N55" s="2">
        <f t="shared" si="75"/>
        <v>384.542396</v>
      </c>
      <c r="O55" s="2">
        <f t="shared" si="75"/>
        <v>361.672122</v>
      </c>
      <c r="P55" s="2">
        <f t="shared" si="75"/>
        <v>342.47948000000002</v>
      </c>
      <c r="Q55" s="2">
        <f t="shared" si="75"/>
        <v>312.13901600000003</v>
      </c>
      <c r="R55" s="2">
        <f t="shared" si="75"/>
        <v>415.45749000000001</v>
      </c>
    </row>
    <row r="56" spans="1:19" ht="17.25" x14ac:dyDescent="0.4">
      <c r="F56" t="s">
        <v>33</v>
      </c>
      <c r="G56" s="9">
        <f>$D48</f>
        <v>31</v>
      </c>
      <c r="H56" s="9">
        <f t="shared" ref="H56:R56" si="76">$D48</f>
        <v>31</v>
      </c>
      <c r="I56" s="9">
        <f t="shared" si="76"/>
        <v>31</v>
      </c>
      <c r="J56" s="9">
        <f t="shared" si="76"/>
        <v>31</v>
      </c>
      <c r="K56" s="9">
        <f t="shared" si="76"/>
        <v>31</v>
      </c>
      <c r="L56" s="9">
        <f t="shared" si="76"/>
        <v>31</v>
      </c>
      <c r="M56" s="9">
        <f t="shared" si="76"/>
        <v>31</v>
      </c>
      <c r="N56" s="9">
        <f t="shared" si="76"/>
        <v>31</v>
      </c>
      <c r="O56" s="9">
        <f t="shared" si="76"/>
        <v>31</v>
      </c>
      <c r="P56" s="9">
        <f t="shared" si="76"/>
        <v>31</v>
      </c>
      <c r="Q56" s="9">
        <f t="shared" si="76"/>
        <v>31</v>
      </c>
      <c r="R56" s="9">
        <f t="shared" si="76"/>
        <v>31</v>
      </c>
    </row>
    <row r="57" spans="1:19" x14ac:dyDescent="0.25">
      <c r="F57" t="s">
        <v>34</v>
      </c>
      <c r="G57" s="2">
        <f>SUM(G55:G56)</f>
        <v>465.30535400000002</v>
      </c>
      <c r="H57" s="2">
        <f t="shared" ref="H57" si="77">SUM(H55:H56)</f>
        <v>330.26730400000002</v>
      </c>
      <c r="I57" s="2">
        <f t="shared" ref="I57" si="78">SUM(I55:I56)</f>
        <v>388.304934</v>
      </c>
      <c r="J57" s="2">
        <f t="shared" ref="J57" si="79">SUM(J55:J56)</f>
        <v>255.79525599999999</v>
      </c>
      <c r="K57" s="2">
        <f t="shared" ref="K57" si="80">SUM(K55:K56)</f>
        <v>245.22206399999999</v>
      </c>
      <c r="L57" s="2">
        <f t="shared" ref="L57" si="81">SUM(L55:L56)</f>
        <v>289.46857399999999</v>
      </c>
      <c r="M57" s="2">
        <f t="shared" ref="M57" si="82">SUM(M55:M56)</f>
        <v>400.372164</v>
      </c>
      <c r="N57" s="2">
        <f t="shared" ref="N57" si="83">SUM(N55:N56)</f>
        <v>415.542396</v>
      </c>
      <c r="O57" s="2">
        <f t="shared" ref="O57" si="84">SUM(O55:O56)</f>
        <v>392.672122</v>
      </c>
      <c r="P57" s="2">
        <f t="shared" ref="P57" si="85">SUM(P55:P56)</f>
        <v>373.47948000000002</v>
      </c>
      <c r="Q57" s="2">
        <f t="shared" ref="Q57" si="86">SUM(Q55:Q56)</f>
        <v>343.13901600000003</v>
      </c>
      <c r="R57" s="2">
        <f t="shared" ref="R57" si="87">SUM(R55:R56)</f>
        <v>446.45749000000001</v>
      </c>
    </row>
    <row r="58" spans="1:19" x14ac:dyDescent="0.25">
      <c r="F58" t="s">
        <v>36</v>
      </c>
      <c r="G58" s="8">
        <f>G57*$B50</f>
        <v>13.95916062</v>
      </c>
      <c r="H58" s="8">
        <f t="shared" ref="H58" si="88">H57*$B50</f>
        <v>9.9080191200000005</v>
      </c>
      <c r="I58" s="8">
        <f t="shared" ref="I58" si="89">I57*$B50</f>
        <v>11.64914802</v>
      </c>
      <c r="J58" s="8">
        <f t="shared" ref="J58" si="90">J57*$B50</f>
        <v>7.6738576799999993</v>
      </c>
      <c r="K58" s="8">
        <f t="shared" ref="K58" si="91">K57*$B50</f>
        <v>7.3566619199999996</v>
      </c>
      <c r="L58" s="8">
        <f t="shared" ref="L58" si="92">L57*$B50</f>
        <v>8.6840572199999997</v>
      </c>
      <c r="M58" s="8">
        <f t="shared" ref="M58" si="93">M57*$B50</f>
        <v>12.011164919999999</v>
      </c>
      <c r="N58" s="8">
        <f t="shared" ref="N58" si="94">N57*$B50</f>
        <v>12.466271879999999</v>
      </c>
      <c r="O58" s="8">
        <f t="shared" ref="O58" si="95">O57*$B50</f>
        <v>11.780163659999999</v>
      </c>
      <c r="P58" s="8">
        <f t="shared" ref="P58" si="96">P57*$B50</f>
        <v>11.2043844</v>
      </c>
      <c r="Q58" s="8">
        <f t="shared" ref="Q58" si="97">Q57*$B50</f>
        <v>10.29417048</v>
      </c>
      <c r="R58" s="8">
        <f t="shared" ref="R58" si="98">R57*$B50</f>
        <v>13.3937247</v>
      </c>
    </row>
    <row r="59" spans="1:19" ht="17.25" x14ac:dyDescent="0.4">
      <c r="F59" t="s">
        <v>37</v>
      </c>
      <c r="G59" s="10">
        <f>G57*$B51</f>
        <v>27.918321240000001</v>
      </c>
      <c r="H59" s="10">
        <f t="shared" ref="H59:R59" si="99">H57*$B51</f>
        <v>19.816038240000001</v>
      </c>
      <c r="I59" s="10">
        <f t="shared" si="99"/>
        <v>23.29829604</v>
      </c>
      <c r="J59" s="10">
        <f t="shared" si="99"/>
        <v>15.347715359999999</v>
      </c>
      <c r="K59" s="10">
        <f t="shared" si="99"/>
        <v>14.713323839999999</v>
      </c>
      <c r="L59" s="10">
        <f t="shared" si="99"/>
        <v>17.368114439999999</v>
      </c>
      <c r="M59" s="10">
        <f t="shared" si="99"/>
        <v>24.022329839999998</v>
      </c>
      <c r="N59" s="10">
        <f t="shared" si="99"/>
        <v>24.932543759999998</v>
      </c>
      <c r="O59" s="10">
        <f t="shared" si="99"/>
        <v>23.560327319999999</v>
      </c>
      <c r="P59" s="10">
        <f t="shared" si="99"/>
        <v>22.408768800000001</v>
      </c>
      <c r="Q59" s="10">
        <f t="shared" si="99"/>
        <v>20.58834096</v>
      </c>
      <c r="R59" s="10">
        <f t="shared" si="99"/>
        <v>26.7874494</v>
      </c>
    </row>
    <row r="60" spans="1:19" x14ac:dyDescent="0.25">
      <c r="F60" t="s">
        <v>38</v>
      </c>
      <c r="G60" s="8">
        <f>SUM(G57:G59)</f>
        <v>507.18283586000001</v>
      </c>
      <c r="H60" s="8">
        <f t="shared" ref="H60" si="100">SUM(H57:H59)</f>
        <v>359.99136136000004</v>
      </c>
      <c r="I60" s="8">
        <f t="shared" ref="I60" si="101">SUM(I57:I59)</f>
        <v>423.25237806000001</v>
      </c>
      <c r="J60" s="8">
        <f t="shared" ref="J60" si="102">SUM(J57:J59)</f>
        <v>278.81682904000002</v>
      </c>
      <c r="K60" s="8">
        <f t="shared" ref="K60" si="103">SUM(K57:K59)</f>
        <v>267.29204976</v>
      </c>
      <c r="L60" s="8">
        <f t="shared" ref="L60" si="104">SUM(L57:L59)</f>
        <v>315.52074565999999</v>
      </c>
      <c r="M60" s="8">
        <f t="shared" ref="M60" si="105">SUM(M57:M59)</f>
        <v>436.40565875999999</v>
      </c>
      <c r="N60" s="8">
        <f t="shared" ref="N60" si="106">SUM(N57:N59)</f>
        <v>452.94121164000001</v>
      </c>
      <c r="O60" s="8">
        <f t="shared" ref="O60" si="107">SUM(O57:O59)</f>
        <v>428.01261298000003</v>
      </c>
      <c r="P60" s="8">
        <f t="shared" ref="P60" si="108">SUM(P57:P59)</f>
        <v>407.09263320000002</v>
      </c>
      <c r="Q60" s="8">
        <f t="shared" ref="Q60" si="109">SUM(Q57:Q59)</f>
        <v>374.02152744</v>
      </c>
      <c r="R60" s="8">
        <f t="shared" ref="R60" si="110">SUM(R57:R59)</f>
        <v>486.63866410000003</v>
      </c>
    </row>
    <row r="62" spans="1:19" x14ac:dyDescent="0.25">
      <c r="F62" t="s">
        <v>40</v>
      </c>
      <c r="G62" s="8">
        <f>G60-G52</f>
        <v>13.276739550000002</v>
      </c>
      <c r="H62" s="8">
        <f>H60-H52</f>
        <v>12.758035800000073</v>
      </c>
      <c r="I62" s="8">
        <f t="shared" ref="I62:Q62" si="111">I60-I52</f>
        <v>-9.9086417299999994</v>
      </c>
      <c r="J62" s="8">
        <f t="shared" si="111"/>
        <v>-5.9711813200000279</v>
      </c>
      <c r="K62" s="8">
        <f t="shared" si="111"/>
        <v>0</v>
      </c>
      <c r="L62" s="8">
        <f t="shared" si="111"/>
        <v>0</v>
      </c>
      <c r="M62" s="8">
        <f t="shared" si="111"/>
        <v>0</v>
      </c>
      <c r="N62" s="8">
        <f t="shared" si="111"/>
        <v>0</v>
      </c>
      <c r="O62" s="8">
        <f t="shared" si="111"/>
        <v>0</v>
      </c>
      <c r="P62" s="8">
        <f t="shared" si="111"/>
        <v>0</v>
      </c>
      <c r="Q62" s="8">
        <f t="shared" si="111"/>
        <v>0</v>
      </c>
      <c r="R62" s="8">
        <f>R60-R52</f>
        <v>0</v>
      </c>
      <c r="S62" s="12">
        <f>SUM(G62:R62)</f>
        <v>10.154952300000048</v>
      </c>
    </row>
    <row r="64" spans="1:19" x14ac:dyDescent="0.25">
      <c r="A64" t="s">
        <v>72</v>
      </c>
      <c r="F64" s="7" t="s">
        <v>27</v>
      </c>
      <c r="G64" s="5">
        <v>45597</v>
      </c>
      <c r="H64" s="5">
        <v>45627</v>
      </c>
      <c r="I64" s="5">
        <v>45658</v>
      </c>
      <c r="J64" s="5">
        <v>45689</v>
      </c>
      <c r="K64" s="5">
        <v>45717</v>
      </c>
      <c r="L64" s="5">
        <v>45748</v>
      </c>
      <c r="M64" s="5">
        <v>45778</v>
      </c>
      <c r="N64" s="5">
        <v>45809</v>
      </c>
      <c r="O64" s="5">
        <v>45839</v>
      </c>
      <c r="P64" s="5">
        <v>45870</v>
      </c>
      <c r="Q64" s="5">
        <v>45901</v>
      </c>
      <c r="R64" s="5">
        <v>45931</v>
      </c>
    </row>
    <row r="65" spans="1:18" x14ac:dyDescent="0.25">
      <c r="B65" s="6" t="s">
        <v>67</v>
      </c>
      <c r="C65" s="6" t="s">
        <v>73</v>
      </c>
      <c r="D65" s="6" t="s">
        <v>69</v>
      </c>
      <c r="F65" t="s">
        <v>30</v>
      </c>
      <c r="G65">
        <v>5305</v>
      </c>
      <c r="H65" s="11">
        <v>4379</v>
      </c>
      <c r="I65" s="11">
        <v>4379</v>
      </c>
      <c r="J65" s="11">
        <v>5645</v>
      </c>
      <c r="K65" s="16">
        <v>4563</v>
      </c>
      <c r="L65" s="16">
        <v>4336</v>
      </c>
      <c r="M65" s="16">
        <v>4753</v>
      </c>
      <c r="N65" s="16">
        <v>6082</v>
      </c>
      <c r="O65" s="16">
        <v>6605</v>
      </c>
      <c r="P65" s="16">
        <v>6398</v>
      </c>
      <c r="Q65" s="16">
        <v>6015</v>
      </c>
      <c r="R65" s="16">
        <v>6390</v>
      </c>
    </row>
    <row r="66" spans="1:18" x14ac:dyDescent="0.25">
      <c r="A66" t="s">
        <v>31</v>
      </c>
      <c r="B66" s="4">
        <v>0.100453</v>
      </c>
      <c r="C66" s="24">
        <v>0.103557</v>
      </c>
      <c r="D66" s="23">
        <v>0.112266</v>
      </c>
      <c r="F66" t="s">
        <v>32</v>
      </c>
      <c r="G66" s="2">
        <f>G65*$B66</f>
        <v>532.90316500000006</v>
      </c>
      <c r="H66" s="2">
        <f>H65*$C66</f>
        <v>453.47610299999997</v>
      </c>
      <c r="I66" s="2">
        <f t="shared" ref="I66:J66" si="112">I65*$C66</f>
        <v>453.47610299999997</v>
      </c>
      <c r="J66" s="2">
        <f t="shared" si="112"/>
        <v>584.57926499999996</v>
      </c>
      <c r="K66" s="2">
        <f>K65*$D66</f>
        <v>512.26975800000002</v>
      </c>
      <c r="L66" s="2">
        <f t="shared" ref="L66:R66" si="113">L65*$D66</f>
        <v>486.78537600000004</v>
      </c>
      <c r="M66" s="2">
        <f t="shared" si="113"/>
        <v>533.60029800000007</v>
      </c>
      <c r="N66" s="2">
        <f t="shared" si="113"/>
        <v>682.80181200000004</v>
      </c>
      <c r="O66" s="2">
        <f t="shared" si="113"/>
        <v>741.51693</v>
      </c>
      <c r="P66" s="2">
        <f t="shared" si="113"/>
        <v>718.27786800000001</v>
      </c>
      <c r="Q66" s="2">
        <f t="shared" si="113"/>
        <v>675.27999</v>
      </c>
      <c r="R66" s="2">
        <f t="shared" si="113"/>
        <v>717.37974000000008</v>
      </c>
    </row>
    <row r="67" spans="1:18" ht="17.25" x14ac:dyDescent="0.4">
      <c r="A67" t="s">
        <v>33</v>
      </c>
      <c r="B67" s="2">
        <v>32.270000000000003</v>
      </c>
      <c r="C67" s="15">
        <v>42.27</v>
      </c>
      <c r="D67" s="22">
        <v>42.27</v>
      </c>
      <c r="F67" t="s">
        <v>33</v>
      </c>
      <c r="G67" s="9">
        <f>$B67</f>
        <v>32.270000000000003</v>
      </c>
      <c r="H67" s="9">
        <f>$C67</f>
        <v>42.27</v>
      </c>
      <c r="I67" s="9">
        <f t="shared" ref="I67:J67" si="114">$C67</f>
        <v>42.27</v>
      </c>
      <c r="J67" s="9">
        <f t="shared" si="114"/>
        <v>42.27</v>
      </c>
      <c r="K67" s="9">
        <f>$D67</f>
        <v>42.27</v>
      </c>
      <c r="L67" s="9">
        <f t="shared" ref="L67:R67" si="115">$D67</f>
        <v>42.27</v>
      </c>
      <c r="M67" s="9">
        <f t="shared" si="115"/>
        <v>42.27</v>
      </c>
      <c r="N67" s="9">
        <f t="shared" si="115"/>
        <v>42.27</v>
      </c>
      <c r="O67" s="9">
        <f t="shared" si="115"/>
        <v>42.27</v>
      </c>
      <c r="P67" s="9">
        <f t="shared" si="115"/>
        <v>42.27</v>
      </c>
      <c r="Q67" s="9">
        <f t="shared" si="115"/>
        <v>42.27</v>
      </c>
      <c r="R67" s="9">
        <f t="shared" si="115"/>
        <v>42.27</v>
      </c>
    </row>
    <row r="68" spans="1:18" x14ac:dyDescent="0.25">
      <c r="F68" t="s">
        <v>34</v>
      </c>
      <c r="G68" s="2">
        <f>SUM(G66:G67)</f>
        <v>565.17316500000004</v>
      </c>
      <c r="H68" s="2">
        <f t="shared" ref="H68" si="116">SUM(H66:H67)</f>
        <v>495.74610299999995</v>
      </c>
      <c r="I68" s="2">
        <f t="shared" ref="I68" si="117">SUM(I66:I67)</f>
        <v>495.74610299999995</v>
      </c>
      <c r="J68" s="2">
        <f t="shared" ref="J68" si="118">SUM(J66:J67)</f>
        <v>626.84926499999995</v>
      </c>
      <c r="K68" s="2">
        <f t="shared" ref="K68" si="119">SUM(K66:K67)</f>
        <v>554.53975800000001</v>
      </c>
      <c r="L68" s="2">
        <f t="shared" ref="L68" si="120">SUM(L66:L67)</f>
        <v>529.05537600000002</v>
      </c>
      <c r="M68" s="2">
        <f t="shared" ref="M68" si="121">SUM(M66:M67)</f>
        <v>575.87029800000005</v>
      </c>
      <c r="N68" s="2">
        <f t="shared" ref="N68" si="122">SUM(N66:N67)</f>
        <v>725.07181200000002</v>
      </c>
      <c r="O68" s="2">
        <f t="shared" ref="O68" si="123">SUM(O66:O67)</f>
        <v>783.78692999999998</v>
      </c>
      <c r="P68" s="2">
        <f t="shared" ref="P68" si="124">SUM(P66:P67)</f>
        <v>760.54786799999999</v>
      </c>
      <c r="Q68" s="2">
        <f t="shared" ref="Q68" si="125">SUM(Q66:Q67)</f>
        <v>717.54998999999998</v>
      </c>
      <c r="R68" s="2">
        <f t="shared" ref="R68" si="126">SUM(R66:R67)</f>
        <v>759.64974000000007</v>
      </c>
    </row>
    <row r="69" spans="1:18" x14ac:dyDescent="0.25">
      <c r="A69" t="s">
        <v>35</v>
      </c>
      <c r="B69" s="1">
        <v>0.03</v>
      </c>
      <c r="F69" t="s">
        <v>36</v>
      </c>
      <c r="G69" s="8">
        <f>G68*$B69</f>
        <v>16.955194949999999</v>
      </c>
      <c r="H69" s="8">
        <f t="shared" ref="H69" si="127">H68*$B69</f>
        <v>14.872383089999998</v>
      </c>
      <c r="I69" s="8">
        <f t="shared" ref="I69" si="128">I68*$B69</f>
        <v>14.872383089999998</v>
      </c>
      <c r="J69" s="8">
        <f t="shared" ref="J69" si="129">J68*$B69</f>
        <v>18.805477949999997</v>
      </c>
      <c r="K69" s="8">
        <f t="shared" ref="K69" si="130">K68*$B69</f>
        <v>16.636192739999998</v>
      </c>
      <c r="L69" s="8">
        <f t="shared" ref="L69" si="131">L68*$B69</f>
        <v>15.87166128</v>
      </c>
      <c r="M69" s="8">
        <f t="shared" ref="M69" si="132">M68*$B69</f>
        <v>17.27610894</v>
      </c>
      <c r="N69" s="8">
        <f t="shared" ref="N69" si="133">N68*$B69</f>
        <v>21.752154359999999</v>
      </c>
      <c r="O69" s="8">
        <f t="shared" ref="O69" si="134">O68*$B69</f>
        <v>23.5136079</v>
      </c>
      <c r="P69" s="8">
        <f t="shared" ref="P69" si="135">P68*$B69</f>
        <v>22.816436039999999</v>
      </c>
      <c r="Q69" s="8">
        <f t="shared" ref="Q69" si="136">Q68*$B69</f>
        <v>21.526499699999999</v>
      </c>
      <c r="R69" s="8">
        <f t="shared" ref="R69" si="137">R68*$B69</f>
        <v>22.789492200000002</v>
      </c>
    </row>
    <row r="70" spans="1:18" ht="17.25" x14ac:dyDescent="0.4">
      <c r="A70" t="s">
        <v>37</v>
      </c>
      <c r="B70" s="1">
        <v>0.06</v>
      </c>
      <c r="F70" t="s">
        <v>37</v>
      </c>
      <c r="G70" s="10">
        <f>G68*$B70</f>
        <v>33.910389899999998</v>
      </c>
      <c r="H70" s="10">
        <f t="shared" ref="H70:R70" si="138">H68*$B70</f>
        <v>29.744766179999996</v>
      </c>
      <c r="I70" s="10">
        <f t="shared" si="138"/>
        <v>29.744766179999996</v>
      </c>
      <c r="J70" s="10">
        <f t="shared" si="138"/>
        <v>37.610955899999993</v>
      </c>
      <c r="K70" s="10">
        <f t="shared" si="138"/>
        <v>33.272385479999997</v>
      </c>
      <c r="L70" s="10">
        <f t="shared" si="138"/>
        <v>31.743322559999999</v>
      </c>
      <c r="M70" s="10">
        <f t="shared" si="138"/>
        <v>34.552217880000001</v>
      </c>
      <c r="N70" s="10">
        <f t="shared" si="138"/>
        <v>43.504308719999997</v>
      </c>
      <c r="O70" s="10">
        <f t="shared" si="138"/>
        <v>47.0272158</v>
      </c>
      <c r="P70" s="10">
        <f t="shared" si="138"/>
        <v>45.632872079999999</v>
      </c>
      <c r="Q70" s="10">
        <f t="shared" si="138"/>
        <v>43.052999399999997</v>
      </c>
      <c r="R70" s="10">
        <f t="shared" si="138"/>
        <v>45.578984400000003</v>
      </c>
    </row>
    <row r="71" spans="1:18" x14ac:dyDescent="0.25">
      <c r="F71" t="s">
        <v>38</v>
      </c>
      <c r="G71" s="8">
        <f>SUM(G68:G70)</f>
        <v>616.03874985000004</v>
      </c>
      <c r="H71" s="8">
        <f t="shared" ref="H71" si="139">SUM(H68:H70)</f>
        <v>540.36325226999986</v>
      </c>
      <c r="I71" s="8">
        <f t="shared" ref="I71" si="140">SUM(I68:I70)</f>
        <v>540.36325226999986</v>
      </c>
      <c r="J71" s="8">
        <f t="shared" ref="J71" si="141">SUM(J68:J70)</f>
        <v>683.26569884999992</v>
      </c>
      <c r="K71" s="8">
        <f t="shared" ref="K71" si="142">SUM(K68:K70)</f>
        <v>604.44833621999999</v>
      </c>
      <c r="L71" s="8">
        <f t="shared" ref="L71" si="143">SUM(L68:L70)</f>
        <v>576.67035984000006</v>
      </c>
      <c r="M71" s="8">
        <f t="shared" ref="M71" si="144">SUM(M68:M70)</f>
        <v>627.69862482000008</v>
      </c>
      <c r="N71" s="8">
        <f t="shared" ref="N71" si="145">SUM(N68:N70)</f>
        <v>790.32827508000003</v>
      </c>
      <c r="O71" s="8">
        <f t="shared" ref="O71" si="146">SUM(O68:O70)</f>
        <v>854.32775370000002</v>
      </c>
      <c r="P71" s="8">
        <f t="shared" ref="P71" si="147">SUM(P68:P70)</f>
        <v>828.99717611999995</v>
      </c>
      <c r="Q71" s="8">
        <f t="shared" ref="Q71" si="148">SUM(Q68:Q70)</f>
        <v>782.1294891</v>
      </c>
      <c r="R71" s="8">
        <f t="shared" ref="R71" si="149">SUM(R68:R70)</f>
        <v>828.01821660000007</v>
      </c>
    </row>
    <row r="73" spans="1:18" x14ac:dyDescent="0.25">
      <c r="F73" s="7" t="s">
        <v>47</v>
      </c>
    </row>
    <row r="74" spans="1:18" x14ac:dyDescent="0.25">
      <c r="F74" t="s">
        <v>32</v>
      </c>
      <c r="G74" s="2">
        <f>G65*$D66</f>
        <v>595.57113000000004</v>
      </c>
      <c r="H74" s="2">
        <f t="shared" ref="H74:R74" si="150">H65*$D66</f>
        <v>491.61281400000001</v>
      </c>
      <c r="I74" s="2">
        <f t="shared" si="150"/>
        <v>491.61281400000001</v>
      </c>
      <c r="J74" s="2">
        <f t="shared" si="150"/>
        <v>633.74157000000002</v>
      </c>
      <c r="K74" s="2">
        <f t="shared" si="150"/>
        <v>512.26975800000002</v>
      </c>
      <c r="L74" s="2">
        <f t="shared" si="150"/>
        <v>486.78537600000004</v>
      </c>
      <c r="M74" s="2">
        <f t="shared" si="150"/>
        <v>533.60029800000007</v>
      </c>
      <c r="N74" s="2">
        <f t="shared" si="150"/>
        <v>682.80181200000004</v>
      </c>
      <c r="O74" s="2">
        <f t="shared" si="150"/>
        <v>741.51693</v>
      </c>
      <c r="P74" s="2">
        <f t="shared" si="150"/>
        <v>718.27786800000001</v>
      </c>
      <c r="Q74" s="2">
        <f t="shared" si="150"/>
        <v>675.27999</v>
      </c>
      <c r="R74" s="2">
        <f t="shared" si="150"/>
        <v>717.37974000000008</v>
      </c>
    </row>
    <row r="75" spans="1:18" ht="17.25" x14ac:dyDescent="0.4">
      <c r="F75" t="s">
        <v>33</v>
      </c>
      <c r="G75" s="9">
        <f>$D67</f>
        <v>42.27</v>
      </c>
      <c r="H75" s="9">
        <f t="shared" ref="H75:R75" si="151">$D67</f>
        <v>42.27</v>
      </c>
      <c r="I75" s="9">
        <f t="shared" si="151"/>
        <v>42.27</v>
      </c>
      <c r="J75" s="9">
        <f t="shared" si="151"/>
        <v>42.27</v>
      </c>
      <c r="K75" s="9">
        <f t="shared" si="151"/>
        <v>42.27</v>
      </c>
      <c r="L75" s="9">
        <f t="shared" si="151"/>
        <v>42.27</v>
      </c>
      <c r="M75" s="9">
        <f t="shared" si="151"/>
        <v>42.27</v>
      </c>
      <c r="N75" s="9">
        <f t="shared" si="151"/>
        <v>42.27</v>
      </c>
      <c r="O75" s="9">
        <f t="shared" si="151"/>
        <v>42.27</v>
      </c>
      <c r="P75" s="9">
        <f t="shared" si="151"/>
        <v>42.27</v>
      </c>
      <c r="Q75" s="9">
        <f t="shared" si="151"/>
        <v>42.27</v>
      </c>
      <c r="R75" s="9">
        <f t="shared" si="151"/>
        <v>42.27</v>
      </c>
    </row>
    <row r="76" spans="1:18" x14ac:dyDescent="0.25">
      <c r="F76" t="s">
        <v>34</v>
      </c>
      <c r="G76" s="2">
        <f>SUM(G74:G75)</f>
        <v>637.84113000000002</v>
      </c>
      <c r="H76" s="2">
        <f t="shared" ref="H76" si="152">SUM(H74:H75)</f>
        <v>533.88281400000005</v>
      </c>
      <c r="I76" s="2">
        <f t="shared" ref="I76" si="153">SUM(I74:I75)</f>
        <v>533.88281400000005</v>
      </c>
      <c r="J76" s="2">
        <f t="shared" ref="J76" si="154">SUM(J74:J75)</f>
        <v>676.01157000000001</v>
      </c>
      <c r="K76" s="2">
        <f t="shared" ref="K76" si="155">SUM(K74:K75)</f>
        <v>554.53975800000001</v>
      </c>
      <c r="L76" s="2">
        <f t="shared" ref="L76" si="156">SUM(L74:L75)</f>
        <v>529.05537600000002</v>
      </c>
      <c r="M76" s="2">
        <f t="shared" ref="M76" si="157">SUM(M74:M75)</f>
        <v>575.87029800000005</v>
      </c>
      <c r="N76" s="2">
        <f t="shared" ref="N76" si="158">SUM(N74:N75)</f>
        <v>725.07181200000002</v>
      </c>
      <c r="O76" s="2">
        <f t="shared" ref="O76" si="159">SUM(O74:O75)</f>
        <v>783.78692999999998</v>
      </c>
      <c r="P76" s="2">
        <f t="shared" ref="P76" si="160">SUM(P74:P75)</f>
        <v>760.54786799999999</v>
      </c>
      <c r="Q76" s="2">
        <f t="shared" ref="Q76" si="161">SUM(Q74:Q75)</f>
        <v>717.54998999999998</v>
      </c>
      <c r="R76" s="2">
        <f t="shared" ref="R76" si="162">SUM(R74:R75)</f>
        <v>759.64974000000007</v>
      </c>
    </row>
    <row r="77" spans="1:18" x14ac:dyDescent="0.25">
      <c r="F77" t="s">
        <v>36</v>
      </c>
      <c r="G77" s="8">
        <f>G76*$B69</f>
        <v>19.135233899999999</v>
      </c>
      <c r="H77" s="8">
        <f t="shared" ref="H77" si="163">H76*$B69</f>
        <v>16.016484420000001</v>
      </c>
      <c r="I77" s="8">
        <f t="shared" ref="I77" si="164">I76*$B69</f>
        <v>16.016484420000001</v>
      </c>
      <c r="J77" s="8">
        <f t="shared" ref="J77" si="165">J76*$B69</f>
        <v>20.2803471</v>
      </c>
      <c r="K77" s="8">
        <f t="shared" ref="K77" si="166">K76*$B69</f>
        <v>16.636192739999998</v>
      </c>
      <c r="L77" s="8">
        <f t="shared" ref="L77" si="167">L76*$B69</f>
        <v>15.87166128</v>
      </c>
      <c r="M77" s="8">
        <f t="shared" ref="M77" si="168">M76*$B69</f>
        <v>17.27610894</v>
      </c>
      <c r="N77" s="8">
        <f t="shared" ref="N77" si="169">N76*$B69</f>
        <v>21.752154359999999</v>
      </c>
      <c r="O77" s="8">
        <f t="shared" ref="O77" si="170">O76*$B69</f>
        <v>23.5136079</v>
      </c>
      <c r="P77" s="8">
        <f t="shared" ref="P77" si="171">P76*$B69</f>
        <v>22.816436039999999</v>
      </c>
      <c r="Q77" s="8">
        <f t="shared" ref="Q77" si="172">Q76*$B69</f>
        <v>21.526499699999999</v>
      </c>
      <c r="R77" s="8">
        <f t="shared" ref="R77" si="173">R76*$B69</f>
        <v>22.789492200000002</v>
      </c>
    </row>
    <row r="78" spans="1:18" ht="17.25" x14ac:dyDescent="0.4">
      <c r="F78" t="s">
        <v>37</v>
      </c>
      <c r="G78" s="10">
        <f>G76*$B70</f>
        <v>38.270467799999999</v>
      </c>
      <c r="H78" s="10">
        <f t="shared" ref="H78:R78" si="174">H76*$B70</f>
        <v>32.032968840000002</v>
      </c>
      <c r="I78" s="10">
        <f t="shared" si="174"/>
        <v>32.032968840000002</v>
      </c>
      <c r="J78" s="10">
        <f t="shared" si="174"/>
        <v>40.5606942</v>
      </c>
      <c r="K78" s="10">
        <f t="shared" si="174"/>
        <v>33.272385479999997</v>
      </c>
      <c r="L78" s="10">
        <f t="shared" si="174"/>
        <v>31.743322559999999</v>
      </c>
      <c r="M78" s="10">
        <f t="shared" si="174"/>
        <v>34.552217880000001</v>
      </c>
      <c r="N78" s="10">
        <f t="shared" si="174"/>
        <v>43.504308719999997</v>
      </c>
      <c r="O78" s="10">
        <f t="shared" si="174"/>
        <v>47.0272158</v>
      </c>
      <c r="P78" s="10">
        <f t="shared" si="174"/>
        <v>45.632872079999999</v>
      </c>
      <c r="Q78" s="10">
        <f t="shared" si="174"/>
        <v>43.052999399999997</v>
      </c>
      <c r="R78" s="10">
        <f t="shared" si="174"/>
        <v>45.578984400000003</v>
      </c>
    </row>
    <row r="79" spans="1:18" x14ac:dyDescent="0.25">
      <c r="F79" t="s">
        <v>38</v>
      </c>
      <c r="G79" s="8">
        <f>SUM(G76:G78)</f>
        <v>695.24683170000003</v>
      </c>
      <c r="H79" s="8">
        <f t="shared" ref="H79" si="175">SUM(H76:H78)</f>
        <v>581.93226726</v>
      </c>
      <c r="I79" s="8">
        <f t="shared" ref="I79" si="176">SUM(I76:I78)</f>
        <v>581.93226726</v>
      </c>
      <c r="J79" s="8">
        <f t="shared" ref="J79" si="177">SUM(J76:J78)</f>
        <v>736.85261130000004</v>
      </c>
      <c r="K79" s="8">
        <f t="shared" ref="K79" si="178">SUM(K76:K78)</f>
        <v>604.44833621999999</v>
      </c>
      <c r="L79" s="8">
        <f t="shared" ref="L79" si="179">SUM(L76:L78)</f>
        <v>576.67035984000006</v>
      </c>
      <c r="M79" s="8">
        <f t="shared" ref="M79" si="180">SUM(M76:M78)</f>
        <v>627.69862482000008</v>
      </c>
      <c r="N79" s="8">
        <f t="shared" ref="N79" si="181">SUM(N76:N78)</f>
        <v>790.32827508000003</v>
      </c>
      <c r="O79" s="8">
        <f t="shared" ref="O79" si="182">SUM(O76:O78)</f>
        <v>854.32775370000002</v>
      </c>
      <c r="P79" s="8">
        <f t="shared" ref="P79" si="183">SUM(P76:P78)</f>
        <v>828.99717611999995</v>
      </c>
      <c r="Q79" s="8">
        <f t="shared" ref="Q79" si="184">SUM(Q76:Q78)</f>
        <v>782.1294891</v>
      </c>
      <c r="R79" s="8">
        <f t="shared" ref="R79" si="185">SUM(R76:R78)</f>
        <v>828.01821660000007</v>
      </c>
    </row>
    <row r="81" spans="1:19" x14ac:dyDescent="0.25">
      <c r="F81" t="s">
        <v>40</v>
      </c>
      <c r="G81" s="8">
        <f>G79-G71</f>
        <v>79.208081849999985</v>
      </c>
      <c r="H81" s="8">
        <f>H79-H71</f>
        <v>41.569014990000142</v>
      </c>
      <c r="I81" s="8">
        <f t="shared" ref="I81:Q81" si="186">I79-I71</f>
        <v>41.569014990000142</v>
      </c>
      <c r="J81" s="8">
        <f t="shared" si="186"/>
        <v>53.586912450000113</v>
      </c>
      <c r="K81" s="8">
        <f t="shared" si="186"/>
        <v>0</v>
      </c>
      <c r="L81" s="8">
        <f t="shared" si="186"/>
        <v>0</v>
      </c>
      <c r="M81" s="8">
        <f t="shared" si="186"/>
        <v>0</v>
      </c>
      <c r="N81" s="8">
        <f t="shared" si="186"/>
        <v>0</v>
      </c>
      <c r="O81" s="8">
        <f t="shared" si="186"/>
        <v>0</v>
      </c>
      <c r="P81" s="8">
        <f t="shared" si="186"/>
        <v>0</v>
      </c>
      <c r="Q81" s="8">
        <f t="shared" si="186"/>
        <v>0</v>
      </c>
      <c r="R81" s="8">
        <f>R79-R71</f>
        <v>0</v>
      </c>
      <c r="S81" s="12">
        <f>SUM(G81:R81)</f>
        <v>215.93302428000038</v>
      </c>
    </row>
    <row r="83" spans="1:19" x14ac:dyDescent="0.25">
      <c r="A83" t="s">
        <v>74</v>
      </c>
      <c r="F83" s="7" t="s">
        <v>27</v>
      </c>
      <c r="G83" s="5">
        <v>45597</v>
      </c>
      <c r="H83" s="5">
        <v>45627</v>
      </c>
      <c r="I83" s="5">
        <v>45658</v>
      </c>
      <c r="J83" s="5">
        <v>45689</v>
      </c>
      <c r="K83" s="5">
        <v>45717</v>
      </c>
      <c r="L83" s="5">
        <v>45748</v>
      </c>
      <c r="M83" s="5">
        <v>45778</v>
      </c>
      <c r="N83" s="5">
        <v>45809</v>
      </c>
      <c r="O83" s="5">
        <v>45839</v>
      </c>
      <c r="P83" s="5">
        <v>45870</v>
      </c>
      <c r="Q83" s="5">
        <v>45901</v>
      </c>
      <c r="R83" s="5">
        <v>45931</v>
      </c>
    </row>
    <row r="84" spans="1:19" x14ac:dyDescent="0.25">
      <c r="B84" s="6" t="s">
        <v>67</v>
      </c>
      <c r="C84" s="6" t="s">
        <v>73</v>
      </c>
      <c r="D84" s="6" t="s">
        <v>69</v>
      </c>
      <c r="F84" t="s">
        <v>75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0">
        <v>32384</v>
      </c>
    </row>
    <row r="85" spans="1:19" x14ac:dyDescent="0.25">
      <c r="A85" t="s">
        <v>33</v>
      </c>
      <c r="B85" s="2">
        <v>30.35</v>
      </c>
      <c r="C85" s="15">
        <v>31</v>
      </c>
      <c r="D85" s="22">
        <v>58.42</v>
      </c>
      <c r="F85" t="s">
        <v>76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20">
        <v>32384</v>
      </c>
    </row>
    <row r="86" spans="1:19" x14ac:dyDescent="0.25">
      <c r="A86" t="s">
        <v>31</v>
      </c>
      <c r="B86" s="4"/>
      <c r="C86" s="24">
        <v>0.114926</v>
      </c>
      <c r="D86" s="23"/>
      <c r="F86" t="s">
        <v>77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20">
        <v>32384</v>
      </c>
    </row>
    <row r="87" spans="1:19" ht="17.25" x14ac:dyDescent="0.4">
      <c r="A87" t="s">
        <v>75</v>
      </c>
      <c r="B87" s="2"/>
      <c r="C87" s="2"/>
      <c r="D87" s="23">
        <v>6.3377000000000003E-2</v>
      </c>
      <c r="F87" t="s">
        <v>78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21">
        <v>15168</v>
      </c>
    </row>
    <row r="88" spans="1:19" x14ac:dyDescent="0.25">
      <c r="A88" t="s">
        <v>76</v>
      </c>
      <c r="B88" s="2"/>
      <c r="C88" s="2"/>
      <c r="D88" s="23">
        <v>5.3088000000000003E-2</v>
      </c>
      <c r="F88" t="s">
        <v>79</v>
      </c>
      <c r="G88" s="18">
        <v>4880</v>
      </c>
      <c r="H88" s="18">
        <v>3040</v>
      </c>
      <c r="I88" s="25">
        <v>14000</v>
      </c>
      <c r="J88" s="25">
        <v>4160</v>
      </c>
      <c r="K88" s="25">
        <v>7120</v>
      </c>
      <c r="L88" s="25">
        <v>960</v>
      </c>
      <c r="M88" s="25">
        <v>6400</v>
      </c>
      <c r="N88" s="25">
        <v>1200</v>
      </c>
      <c r="O88" s="25">
        <v>2880</v>
      </c>
      <c r="P88" s="25">
        <v>3440</v>
      </c>
      <c r="Q88" s="25">
        <v>84720</v>
      </c>
      <c r="R88" s="18">
        <f>SUM(R84:R87)</f>
        <v>112320</v>
      </c>
    </row>
    <row r="89" spans="1:19" x14ac:dyDescent="0.25">
      <c r="A89" t="s">
        <v>77</v>
      </c>
      <c r="B89" s="2"/>
      <c r="C89" s="2"/>
      <c r="D89" s="23">
        <v>4.786E-2</v>
      </c>
      <c r="F89" t="s">
        <v>32</v>
      </c>
      <c r="G89" s="2">
        <f>G88*$B86</f>
        <v>0</v>
      </c>
      <c r="H89" s="2">
        <f>H88*$B86</f>
        <v>0</v>
      </c>
      <c r="I89" s="2">
        <f>I88*$C$86</f>
        <v>1608.9639999999999</v>
      </c>
      <c r="J89" s="2">
        <f t="shared" ref="J89:Q89" si="187">J88*$C$86</f>
        <v>478.09215999999998</v>
      </c>
      <c r="K89" s="2">
        <f t="shared" si="187"/>
        <v>818.27311999999995</v>
      </c>
      <c r="L89" s="2">
        <f t="shared" si="187"/>
        <v>110.32896</v>
      </c>
      <c r="M89" s="2">
        <f t="shared" si="187"/>
        <v>735.52639999999997</v>
      </c>
      <c r="N89" s="2">
        <f t="shared" si="187"/>
        <v>137.91120000000001</v>
      </c>
      <c r="O89" s="2">
        <f t="shared" si="187"/>
        <v>330.98687999999999</v>
      </c>
      <c r="P89" s="2">
        <f t="shared" si="187"/>
        <v>395.34544</v>
      </c>
      <c r="Q89" s="2">
        <f t="shared" si="187"/>
        <v>9736.5307200000007</v>
      </c>
      <c r="R89" s="2">
        <f>SUM(R90:R93)</f>
        <v>5970.4788479999997</v>
      </c>
    </row>
    <row r="90" spans="1:19" x14ac:dyDescent="0.25">
      <c r="A90" t="s">
        <v>78</v>
      </c>
      <c r="B90" s="2"/>
      <c r="C90" s="2"/>
      <c r="D90" s="23">
        <v>4.2785999999999998E-2</v>
      </c>
      <c r="F90" t="s">
        <v>75</v>
      </c>
      <c r="I90" s="26"/>
      <c r="R90" s="2">
        <f>R84*D87</f>
        <v>2052.400768</v>
      </c>
    </row>
    <row r="91" spans="1:19" x14ac:dyDescent="0.25">
      <c r="A91" t="s">
        <v>80</v>
      </c>
      <c r="B91">
        <v>11.32</v>
      </c>
      <c r="D91" s="16"/>
      <c r="F91" t="s">
        <v>76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>
        <f t="shared" ref="R91:R93" si="188">R85*D88</f>
        <v>1719.2017920000001</v>
      </c>
    </row>
    <row r="92" spans="1:19" x14ac:dyDescent="0.25">
      <c r="A92" t="s">
        <v>81</v>
      </c>
      <c r="B92">
        <v>11.54</v>
      </c>
      <c r="C92" s="11">
        <v>23.08</v>
      </c>
      <c r="F92" t="s">
        <v>77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>
        <f t="shared" si="188"/>
        <v>1549.89824</v>
      </c>
    </row>
    <row r="93" spans="1:19" ht="17.25" x14ac:dyDescent="0.4">
      <c r="F93" t="s">
        <v>78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2">
        <f t="shared" si="188"/>
        <v>648.97804799999994</v>
      </c>
    </row>
    <row r="94" spans="1:19" ht="17.25" x14ac:dyDescent="0.4">
      <c r="F94" t="s">
        <v>82</v>
      </c>
      <c r="G94" s="9">
        <f>$B$85</f>
        <v>30.35</v>
      </c>
      <c r="H94" s="9">
        <f>$B$85</f>
        <v>30.35</v>
      </c>
      <c r="I94" s="9">
        <f>$C85</f>
        <v>31</v>
      </c>
      <c r="J94" s="9">
        <f t="shared" ref="J94:Q94" si="189">$C85</f>
        <v>31</v>
      </c>
      <c r="K94" s="9">
        <f t="shared" si="189"/>
        <v>31</v>
      </c>
      <c r="L94" s="9">
        <f t="shared" si="189"/>
        <v>31</v>
      </c>
      <c r="M94" s="9">
        <f t="shared" si="189"/>
        <v>31</v>
      </c>
      <c r="N94" s="9">
        <f t="shared" si="189"/>
        <v>31</v>
      </c>
      <c r="O94" s="9">
        <f t="shared" si="189"/>
        <v>31</v>
      </c>
      <c r="P94" s="9">
        <f>$C85</f>
        <v>31</v>
      </c>
      <c r="Q94" s="9">
        <f t="shared" si="189"/>
        <v>31</v>
      </c>
      <c r="R94" s="9">
        <f>D85</f>
        <v>58.42</v>
      </c>
    </row>
    <row r="95" spans="1:19" x14ac:dyDescent="0.25">
      <c r="A95" t="s">
        <v>35</v>
      </c>
      <c r="B95" s="1">
        <v>0.03</v>
      </c>
      <c r="F95" t="s">
        <v>34</v>
      </c>
      <c r="G95" s="2">
        <f>SUM(G89,G94)</f>
        <v>30.35</v>
      </c>
      <c r="H95" s="2">
        <f t="shared" ref="H95:R95" si="190">SUM(H89,H94)</f>
        <v>30.35</v>
      </c>
      <c r="I95" s="2">
        <f t="shared" si="190"/>
        <v>1639.9639999999999</v>
      </c>
      <c r="J95" s="2">
        <f t="shared" si="190"/>
        <v>509.09215999999998</v>
      </c>
      <c r="K95" s="2">
        <f t="shared" si="190"/>
        <v>849.27311999999995</v>
      </c>
      <c r="L95" s="2">
        <f t="shared" si="190"/>
        <v>141.32896</v>
      </c>
      <c r="M95" s="2">
        <f t="shared" si="190"/>
        <v>766.52639999999997</v>
      </c>
      <c r="N95" s="2">
        <f t="shared" si="190"/>
        <v>168.91120000000001</v>
      </c>
      <c r="O95" s="2">
        <f t="shared" si="190"/>
        <v>361.98687999999999</v>
      </c>
      <c r="P95" s="2">
        <f t="shared" si="190"/>
        <v>426.34544</v>
      </c>
      <c r="Q95" s="2">
        <f t="shared" si="190"/>
        <v>9767.5307200000007</v>
      </c>
      <c r="R95" s="2">
        <f t="shared" si="190"/>
        <v>6028.8988479999998</v>
      </c>
    </row>
    <row r="96" spans="1:19" x14ac:dyDescent="0.25">
      <c r="A96" t="s">
        <v>37</v>
      </c>
      <c r="B96" s="1">
        <v>0.06</v>
      </c>
      <c r="F96" t="s">
        <v>36</v>
      </c>
      <c r="G96" s="8">
        <f t="shared" ref="G96:R96" si="191">G95*$B95</f>
        <v>0.91049999999999998</v>
      </c>
      <c r="H96" s="8">
        <f t="shared" si="191"/>
        <v>0.91049999999999998</v>
      </c>
      <c r="I96" s="8">
        <f t="shared" si="191"/>
        <v>49.198919999999994</v>
      </c>
      <c r="J96" s="8">
        <f t="shared" si="191"/>
        <v>15.272764799999999</v>
      </c>
      <c r="K96" s="8">
        <f t="shared" si="191"/>
        <v>25.478193599999997</v>
      </c>
      <c r="L96" s="8">
        <f t="shared" si="191"/>
        <v>4.2398688</v>
      </c>
      <c r="M96" s="8">
        <f t="shared" si="191"/>
        <v>22.995791999999998</v>
      </c>
      <c r="N96" s="8">
        <f t="shared" si="191"/>
        <v>5.0673360000000001</v>
      </c>
      <c r="O96" s="8">
        <f t="shared" si="191"/>
        <v>10.859606399999999</v>
      </c>
      <c r="P96" s="8">
        <f t="shared" si="191"/>
        <v>12.7903632</v>
      </c>
      <c r="Q96" s="8">
        <f t="shared" si="191"/>
        <v>293.0259216</v>
      </c>
      <c r="R96" s="8">
        <f t="shared" si="191"/>
        <v>180.86696544</v>
      </c>
    </row>
    <row r="97" spans="6:19" ht="17.25" x14ac:dyDescent="0.4">
      <c r="F97" t="s">
        <v>37</v>
      </c>
      <c r="G97" s="10">
        <f t="shared" ref="G97:R97" si="192">G95*$B96</f>
        <v>1.821</v>
      </c>
      <c r="H97" s="10">
        <f t="shared" si="192"/>
        <v>1.821</v>
      </c>
      <c r="I97" s="10">
        <f t="shared" si="192"/>
        <v>98.397839999999988</v>
      </c>
      <c r="J97" s="10">
        <f t="shared" si="192"/>
        <v>30.545529599999998</v>
      </c>
      <c r="K97" s="10">
        <f t="shared" si="192"/>
        <v>50.956387199999995</v>
      </c>
      <c r="L97" s="10">
        <f t="shared" si="192"/>
        <v>8.4797376</v>
      </c>
      <c r="M97" s="10">
        <f t="shared" si="192"/>
        <v>45.991583999999996</v>
      </c>
      <c r="N97" s="10">
        <f t="shared" si="192"/>
        <v>10.134672</v>
      </c>
      <c r="O97" s="10">
        <f t="shared" si="192"/>
        <v>21.719212799999998</v>
      </c>
      <c r="P97" s="10">
        <f t="shared" si="192"/>
        <v>25.5807264</v>
      </c>
      <c r="Q97" s="10">
        <f t="shared" si="192"/>
        <v>586.05184320000001</v>
      </c>
      <c r="R97" s="10">
        <f t="shared" si="192"/>
        <v>361.73393088</v>
      </c>
    </row>
    <row r="98" spans="6:19" x14ac:dyDescent="0.25">
      <c r="F98" t="s">
        <v>38</v>
      </c>
      <c r="G98" s="8">
        <f>SUM(G95:G97)</f>
        <v>33.081499999999998</v>
      </c>
      <c r="H98" s="8">
        <f t="shared" ref="H98" si="193">SUM(H95:H97)</f>
        <v>33.081499999999998</v>
      </c>
      <c r="I98" s="8">
        <f t="shared" ref="I98" si="194">SUM(I95:I97)</f>
        <v>1787.5607600000001</v>
      </c>
      <c r="J98" s="8">
        <f t="shared" ref="J98" si="195">SUM(J95:J97)</f>
        <v>554.91045439999994</v>
      </c>
      <c r="K98" s="8">
        <f t="shared" ref="K98" si="196">SUM(K95:K97)</f>
        <v>925.7077008</v>
      </c>
      <c r="L98" s="8">
        <f t="shared" ref="L98" si="197">SUM(L95:L97)</f>
        <v>154.0485664</v>
      </c>
      <c r="M98" s="8">
        <f t="shared" ref="M98" si="198">SUM(M95:M97)</f>
        <v>835.51377600000001</v>
      </c>
      <c r="N98" s="8">
        <f t="shared" ref="N98" si="199">SUM(N95:N97)</f>
        <v>184.11320800000001</v>
      </c>
      <c r="O98" s="8">
        <f t="shared" ref="O98" si="200">SUM(O95:O97)</f>
        <v>394.56569919999998</v>
      </c>
      <c r="P98" s="8">
        <f t="shared" ref="P98" si="201">SUM(P95:P97)</f>
        <v>464.7165296</v>
      </c>
      <c r="Q98" s="8">
        <f t="shared" ref="Q98" si="202">SUM(Q95:Q97)</f>
        <v>10646.608484800001</v>
      </c>
      <c r="R98" s="8">
        <f t="shared" ref="R98" si="203">SUM(R95:R97)</f>
        <v>6571.49974432</v>
      </c>
    </row>
    <row r="100" spans="6:19" x14ac:dyDescent="0.25">
      <c r="F100" s="7" t="s">
        <v>47</v>
      </c>
      <c r="G100" t="s">
        <v>83</v>
      </c>
    </row>
    <row r="101" spans="6:19" x14ac:dyDescent="0.25">
      <c r="F101" s="27">
        <v>45931</v>
      </c>
      <c r="G101" s="8">
        <f>$R$98</f>
        <v>6571.49974432</v>
      </c>
      <c r="H101" s="8">
        <f t="shared" ref="H101:R101" si="204">$R$98</f>
        <v>6571.49974432</v>
      </c>
      <c r="I101" s="8">
        <f t="shared" si="204"/>
        <v>6571.49974432</v>
      </c>
      <c r="J101" s="8">
        <f t="shared" si="204"/>
        <v>6571.49974432</v>
      </c>
      <c r="K101" s="8">
        <f t="shared" si="204"/>
        <v>6571.49974432</v>
      </c>
      <c r="L101" s="8">
        <f t="shared" si="204"/>
        <v>6571.49974432</v>
      </c>
      <c r="M101" s="8">
        <f t="shared" si="204"/>
        <v>6571.49974432</v>
      </c>
      <c r="N101" s="8">
        <f t="shared" si="204"/>
        <v>6571.49974432</v>
      </c>
      <c r="O101" s="8">
        <f t="shared" si="204"/>
        <v>6571.49974432</v>
      </c>
      <c r="P101" s="8">
        <f t="shared" si="204"/>
        <v>6571.49974432</v>
      </c>
      <c r="Q101" s="8">
        <f t="shared" si="204"/>
        <v>6571.49974432</v>
      </c>
      <c r="R101" s="8">
        <f t="shared" si="204"/>
        <v>6571.49974432</v>
      </c>
    </row>
    <row r="103" spans="6:19" x14ac:dyDescent="0.25">
      <c r="F103" t="s">
        <v>40</v>
      </c>
      <c r="G103" s="8">
        <f t="shared" ref="G103:R103" si="205">G101-G98</f>
        <v>6538.4182443199998</v>
      </c>
      <c r="H103" s="8">
        <f t="shared" si="205"/>
        <v>6538.4182443199998</v>
      </c>
      <c r="I103" s="8">
        <f t="shared" si="205"/>
        <v>4783.9389843199997</v>
      </c>
      <c r="J103" s="8">
        <f t="shared" si="205"/>
        <v>6016.5892899199998</v>
      </c>
      <c r="K103" s="8">
        <f t="shared" si="205"/>
        <v>5645.7920435200003</v>
      </c>
      <c r="L103" s="8">
        <f t="shared" si="205"/>
        <v>6417.4511779200002</v>
      </c>
      <c r="M103" s="8">
        <f t="shared" si="205"/>
        <v>5735.9859683200002</v>
      </c>
      <c r="N103" s="8">
        <f t="shared" si="205"/>
        <v>6387.3865363200002</v>
      </c>
      <c r="O103" s="8">
        <f t="shared" si="205"/>
        <v>6176.9340451199996</v>
      </c>
      <c r="P103" s="8">
        <f t="shared" si="205"/>
        <v>6106.7832147199997</v>
      </c>
      <c r="Q103" s="8">
        <f t="shared" si="205"/>
        <v>-4075.108740480001</v>
      </c>
      <c r="R103" s="8">
        <f t="shared" si="205"/>
        <v>0</v>
      </c>
      <c r="S103" s="12">
        <f>SUM(G103:R103)</f>
        <v>56272.589008319999</v>
      </c>
    </row>
    <row r="105" spans="6:19" s="7" customFormat="1" x14ac:dyDescent="0.25">
      <c r="F105" s="7" t="s">
        <v>42</v>
      </c>
      <c r="G105" s="28">
        <f>G24+G43+G62+G81+G103</f>
        <v>6809.1178967699998</v>
      </c>
      <c r="H105" s="28">
        <f t="shared" ref="H105:R105" si="206">H24+H43+H62+H81+H103</f>
        <v>6749.6737668599999</v>
      </c>
      <c r="I105" s="28">
        <f t="shared" si="206"/>
        <v>4907.9361242799996</v>
      </c>
      <c r="J105" s="28">
        <f t="shared" si="206"/>
        <v>6182.5480029199998</v>
      </c>
      <c r="K105" s="28">
        <f t="shared" si="206"/>
        <v>5645.7920435200003</v>
      </c>
      <c r="L105" s="28">
        <f t="shared" si="206"/>
        <v>6417.4511779200002</v>
      </c>
      <c r="M105" s="28">
        <f t="shared" si="206"/>
        <v>5735.9859683200002</v>
      </c>
      <c r="N105" s="28">
        <f t="shared" si="206"/>
        <v>6387.3865363200002</v>
      </c>
      <c r="O105" s="28">
        <f t="shared" si="206"/>
        <v>6176.9340451199996</v>
      </c>
      <c r="P105" s="28">
        <f t="shared" si="206"/>
        <v>6106.7832147199997</v>
      </c>
      <c r="Q105" s="28">
        <f t="shared" si="206"/>
        <v>-4075.108740480001</v>
      </c>
      <c r="R105" s="28">
        <f t="shared" si="206"/>
        <v>0</v>
      </c>
      <c r="S105" s="29">
        <f>SUM(G105:R105)</f>
        <v>57044.500036270001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0775-AE55-4A2C-9D1C-3AC55628CBB6}">
  <dimension ref="A1:R24"/>
  <sheetViews>
    <sheetView workbookViewId="0">
      <selection activeCell="G23" sqref="G23"/>
    </sheetView>
  </sheetViews>
  <sheetFormatPr defaultRowHeight="15" x14ac:dyDescent="0.25"/>
  <cols>
    <col min="1" max="1" width="19.140625" customWidth="1"/>
    <col min="2" max="3" width="11" bestFit="1" customWidth="1"/>
    <col min="5" max="5" width="14" bestFit="1" customWidth="1"/>
    <col min="7" max="7" width="11" bestFit="1" customWidth="1"/>
  </cols>
  <sheetData>
    <row r="1" spans="1:17" x14ac:dyDescent="0.25">
      <c r="A1" s="7" t="s">
        <v>84</v>
      </c>
      <c r="B1" t="s">
        <v>85</v>
      </c>
    </row>
    <row r="2" spans="1:17" x14ac:dyDescent="0.25">
      <c r="A2" t="s">
        <v>23</v>
      </c>
      <c r="B2" t="s">
        <v>86</v>
      </c>
    </row>
    <row r="4" spans="1:17" x14ac:dyDescent="0.25">
      <c r="F4" t="s">
        <v>25</v>
      </c>
    </row>
    <row r="7" spans="1:17" x14ac:dyDescent="0.25">
      <c r="E7" s="7" t="s">
        <v>27</v>
      </c>
      <c r="F7" s="5">
        <v>45597</v>
      </c>
      <c r="G7" s="5">
        <v>45627</v>
      </c>
      <c r="H7" s="5">
        <v>45658</v>
      </c>
      <c r="I7" s="5">
        <v>45689</v>
      </c>
      <c r="J7" s="5">
        <v>45717</v>
      </c>
      <c r="K7" s="5">
        <v>45748</v>
      </c>
      <c r="L7" s="5">
        <v>45778</v>
      </c>
      <c r="M7" s="5">
        <v>45809</v>
      </c>
      <c r="N7" s="5">
        <v>45839</v>
      </c>
      <c r="O7" s="5">
        <v>45870</v>
      </c>
      <c r="P7" s="5">
        <v>45901</v>
      </c>
      <c r="Q7" s="5">
        <v>45931</v>
      </c>
    </row>
    <row r="8" spans="1:17" x14ac:dyDescent="0.25">
      <c r="B8" s="6" t="s">
        <v>28</v>
      </c>
      <c r="C8" s="6" t="s">
        <v>29</v>
      </c>
      <c r="E8" t="s">
        <v>30</v>
      </c>
      <c r="F8">
        <v>184</v>
      </c>
      <c r="G8">
        <v>834</v>
      </c>
      <c r="H8">
        <v>178</v>
      </c>
      <c r="I8">
        <v>253</v>
      </c>
      <c r="J8">
        <v>165</v>
      </c>
      <c r="K8">
        <v>279</v>
      </c>
      <c r="L8">
        <v>180</v>
      </c>
      <c r="M8">
        <v>197</v>
      </c>
      <c r="N8">
        <v>263</v>
      </c>
      <c r="O8">
        <v>348</v>
      </c>
      <c r="P8">
        <v>315</v>
      </c>
      <c r="Q8">
        <v>146</v>
      </c>
    </row>
    <row r="9" spans="1:17" x14ac:dyDescent="0.25">
      <c r="A9" t="s">
        <v>31</v>
      </c>
      <c r="B9" s="3">
        <v>9.6439999999999998E-2</v>
      </c>
      <c r="C9" s="3">
        <v>0.10176</v>
      </c>
      <c r="E9" t="s">
        <v>32</v>
      </c>
      <c r="F9" s="2">
        <f>F8*$B$9</f>
        <v>17.744959999999999</v>
      </c>
      <c r="G9" s="2">
        <f>G8*$B$9</f>
        <v>80.430959999999999</v>
      </c>
      <c r="H9" s="2">
        <f t="shared" ref="H9:P9" si="0">H8*$B$9</f>
        <v>17.166319999999999</v>
      </c>
      <c r="I9" s="2">
        <f t="shared" si="0"/>
        <v>24.399319999999999</v>
      </c>
      <c r="J9" s="2">
        <f t="shared" si="0"/>
        <v>15.912599999999999</v>
      </c>
      <c r="K9" s="2">
        <f t="shared" si="0"/>
        <v>26.906759999999998</v>
      </c>
      <c r="L9" s="2">
        <f t="shared" si="0"/>
        <v>17.359200000000001</v>
      </c>
      <c r="M9" s="2">
        <f t="shared" si="0"/>
        <v>18.99868</v>
      </c>
      <c r="N9" s="2">
        <f t="shared" si="0"/>
        <v>25.363720000000001</v>
      </c>
      <c r="O9" s="2">
        <f t="shared" si="0"/>
        <v>33.561120000000003</v>
      </c>
      <c r="P9" s="2">
        <f t="shared" si="0"/>
        <v>30.378599999999999</v>
      </c>
      <c r="Q9" s="2">
        <f>Q8*$B$9</f>
        <v>14.08024</v>
      </c>
    </row>
    <row r="10" spans="1:17" ht="17.25" x14ac:dyDescent="0.4">
      <c r="A10" t="s">
        <v>33</v>
      </c>
      <c r="B10" s="2">
        <v>33.69</v>
      </c>
      <c r="C10" s="2">
        <v>35.549999999999997</v>
      </c>
      <c r="E10" t="s">
        <v>33</v>
      </c>
      <c r="F10" s="9">
        <f t="shared" ref="F10:Q10" si="1">$B$10</f>
        <v>33.69</v>
      </c>
      <c r="G10" s="9">
        <f>$B$10</f>
        <v>33.69</v>
      </c>
      <c r="H10" s="9">
        <f t="shared" si="1"/>
        <v>33.69</v>
      </c>
      <c r="I10" s="9">
        <f t="shared" si="1"/>
        <v>33.69</v>
      </c>
      <c r="J10" s="9">
        <f t="shared" si="1"/>
        <v>33.69</v>
      </c>
      <c r="K10" s="9">
        <f t="shared" si="1"/>
        <v>33.69</v>
      </c>
      <c r="L10" s="9">
        <f t="shared" si="1"/>
        <v>33.69</v>
      </c>
      <c r="M10" s="9">
        <f t="shared" si="1"/>
        <v>33.69</v>
      </c>
      <c r="N10" s="9">
        <f t="shared" si="1"/>
        <v>33.69</v>
      </c>
      <c r="O10" s="9">
        <f t="shared" si="1"/>
        <v>33.69</v>
      </c>
      <c r="P10" s="9">
        <f t="shared" si="1"/>
        <v>33.69</v>
      </c>
      <c r="Q10" s="9">
        <f t="shared" si="1"/>
        <v>33.69</v>
      </c>
    </row>
    <row r="11" spans="1:17" x14ac:dyDescent="0.25">
      <c r="E11" t="s">
        <v>34</v>
      </c>
      <c r="F11" s="2">
        <f>SUM(F9:F10)</f>
        <v>51.434959999999997</v>
      </c>
      <c r="G11" s="2">
        <f>SUM(G9:G10)</f>
        <v>114.12096</v>
      </c>
      <c r="H11" s="2">
        <f t="shared" ref="H11:Q11" si="2">SUM(H9:H10)</f>
        <v>50.856319999999997</v>
      </c>
      <c r="I11" s="2">
        <f t="shared" si="2"/>
        <v>58.089320000000001</v>
      </c>
      <c r="J11" s="2">
        <f t="shared" si="2"/>
        <v>49.602599999999995</v>
      </c>
      <c r="K11" s="2">
        <f t="shared" si="2"/>
        <v>60.596759999999996</v>
      </c>
      <c r="L11" s="2">
        <f t="shared" si="2"/>
        <v>51.049199999999999</v>
      </c>
      <c r="M11" s="2">
        <f t="shared" si="2"/>
        <v>52.688679999999998</v>
      </c>
      <c r="N11" s="2">
        <f t="shared" si="2"/>
        <v>59.053719999999998</v>
      </c>
      <c r="O11" s="2">
        <f t="shared" si="2"/>
        <v>67.25112</v>
      </c>
      <c r="P11" s="2">
        <f t="shared" si="2"/>
        <v>64.068600000000004</v>
      </c>
      <c r="Q11" s="2">
        <f t="shared" si="2"/>
        <v>47.770240000000001</v>
      </c>
    </row>
    <row r="12" spans="1:17" x14ac:dyDescent="0.25">
      <c r="A12" t="s">
        <v>35</v>
      </c>
      <c r="B12" s="1">
        <v>0.03</v>
      </c>
      <c r="E12" t="s">
        <v>36</v>
      </c>
      <c r="F12" s="8">
        <f>F11*$B$12</f>
        <v>1.5430487999999998</v>
      </c>
      <c r="G12" s="8">
        <f>G11*$B$12</f>
        <v>3.4236287999999999</v>
      </c>
      <c r="H12" s="8">
        <f t="shared" ref="H12:Q12" si="3">H11*$B$12</f>
        <v>1.5256895999999998</v>
      </c>
      <c r="I12" s="8">
        <f t="shared" si="3"/>
        <v>1.7426796</v>
      </c>
      <c r="J12" s="8">
        <f t="shared" si="3"/>
        <v>1.4880779999999998</v>
      </c>
      <c r="K12" s="8">
        <f t="shared" si="3"/>
        <v>1.8179027999999997</v>
      </c>
      <c r="L12" s="8">
        <f t="shared" si="3"/>
        <v>1.5314759999999998</v>
      </c>
      <c r="M12" s="8">
        <f t="shared" si="3"/>
        <v>1.5806604</v>
      </c>
      <c r="N12" s="8">
        <f t="shared" si="3"/>
        <v>1.7716116</v>
      </c>
      <c r="O12" s="8">
        <f t="shared" si="3"/>
        <v>2.0175336000000001</v>
      </c>
      <c r="P12" s="8">
        <f t="shared" si="3"/>
        <v>1.922058</v>
      </c>
      <c r="Q12" s="8">
        <f t="shared" si="3"/>
        <v>1.4331072</v>
      </c>
    </row>
    <row r="13" spans="1:17" ht="17.25" x14ac:dyDescent="0.4">
      <c r="A13" t="s">
        <v>37</v>
      </c>
      <c r="B13" s="1">
        <v>0.06</v>
      </c>
      <c r="E13" t="s">
        <v>37</v>
      </c>
      <c r="F13" s="10">
        <f>F11*$B$13</f>
        <v>3.0860975999999996</v>
      </c>
      <c r="G13" s="10">
        <f>G11*$B$13</f>
        <v>6.8472575999999998</v>
      </c>
      <c r="H13" s="10">
        <f t="shared" ref="H13:Q13" si="4">H11*$B$13</f>
        <v>3.0513791999999995</v>
      </c>
      <c r="I13" s="10">
        <f t="shared" si="4"/>
        <v>3.4853592</v>
      </c>
      <c r="J13" s="10">
        <f t="shared" si="4"/>
        <v>2.9761559999999996</v>
      </c>
      <c r="K13" s="10">
        <f t="shared" si="4"/>
        <v>3.6358055999999994</v>
      </c>
      <c r="L13" s="10">
        <f t="shared" si="4"/>
        <v>3.0629519999999997</v>
      </c>
      <c r="M13" s="10">
        <f t="shared" si="4"/>
        <v>3.1613207999999999</v>
      </c>
      <c r="N13" s="10">
        <f t="shared" si="4"/>
        <v>3.5432231999999999</v>
      </c>
      <c r="O13" s="10">
        <f t="shared" si="4"/>
        <v>4.0350672000000003</v>
      </c>
      <c r="P13" s="10">
        <f t="shared" si="4"/>
        <v>3.8441160000000001</v>
      </c>
      <c r="Q13" s="10">
        <f t="shared" si="4"/>
        <v>2.8662144000000001</v>
      </c>
    </row>
    <row r="14" spans="1:17" x14ac:dyDescent="0.25">
      <c r="E14" t="s">
        <v>38</v>
      </c>
      <c r="F14" s="8">
        <f>SUM(F11:F13)</f>
        <v>56.0641064</v>
      </c>
      <c r="G14" s="8">
        <f>SUM(G11:G13)</f>
        <v>124.39184640000001</v>
      </c>
      <c r="H14" s="8">
        <f t="shared" ref="H14:Q14" si="5">SUM(H11:H13)</f>
        <v>55.433388799999996</v>
      </c>
      <c r="I14" s="8">
        <f t="shared" si="5"/>
        <v>63.317358800000001</v>
      </c>
      <c r="J14" s="8">
        <f t="shared" si="5"/>
        <v>54.066834</v>
      </c>
      <c r="K14" s="8">
        <f t="shared" si="5"/>
        <v>66.0504684</v>
      </c>
      <c r="L14" s="8">
        <f t="shared" si="5"/>
        <v>55.643628</v>
      </c>
      <c r="M14" s="8">
        <f t="shared" si="5"/>
        <v>57.430661199999996</v>
      </c>
      <c r="N14" s="8">
        <f t="shared" si="5"/>
        <v>64.368554799999998</v>
      </c>
      <c r="O14" s="8">
        <f t="shared" si="5"/>
        <v>73.303720799999994</v>
      </c>
      <c r="P14" s="8">
        <f t="shared" si="5"/>
        <v>69.83477400000001</v>
      </c>
      <c r="Q14" s="8">
        <f t="shared" si="5"/>
        <v>52.0695616</v>
      </c>
    </row>
    <row r="16" spans="1:17" x14ac:dyDescent="0.25">
      <c r="E16" s="7" t="s">
        <v>39</v>
      </c>
    </row>
    <row r="17" spans="5:18" x14ac:dyDescent="0.25">
      <c r="E17" t="s">
        <v>32</v>
      </c>
      <c r="F17" s="2">
        <f t="shared" ref="F17:Q17" si="6">F8*$C$9</f>
        <v>18.723839999999999</v>
      </c>
      <c r="G17" s="2">
        <f t="shared" si="6"/>
        <v>84.867840000000001</v>
      </c>
      <c r="H17" s="2">
        <f t="shared" si="6"/>
        <v>18.11328</v>
      </c>
      <c r="I17" s="2">
        <f t="shared" si="6"/>
        <v>25.745280000000001</v>
      </c>
      <c r="J17" s="2">
        <f t="shared" si="6"/>
        <v>16.790400000000002</v>
      </c>
      <c r="K17" s="2">
        <f t="shared" si="6"/>
        <v>28.39104</v>
      </c>
      <c r="L17" s="2">
        <f t="shared" si="6"/>
        <v>18.316800000000001</v>
      </c>
      <c r="M17" s="2">
        <f t="shared" si="6"/>
        <v>20.046720000000001</v>
      </c>
      <c r="N17" s="2">
        <f t="shared" si="6"/>
        <v>26.762879999999999</v>
      </c>
      <c r="O17" s="2">
        <f t="shared" si="6"/>
        <v>35.412480000000002</v>
      </c>
      <c r="P17" s="2">
        <f t="shared" si="6"/>
        <v>32.054400000000001</v>
      </c>
      <c r="Q17" s="2">
        <f t="shared" si="6"/>
        <v>14.856960000000001</v>
      </c>
    </row>
    <row r="18" spans="5:18" ht="17.25" x14ac:dyDescent="0.4">
      <c r="E18" t="s">
        <v>33</v>
      </c>
      <c r="F18" s="9">
        <f t="shared" ref="F18:Q18" si="7">$C$10</f>
        <v>35.549999999999997</v>
      </c>
      <c r="G18" s="9">
        <f>$C$10</f>
        <v>35.549999999999997</v>
      </c>
      <c r="H18" s="9">
        <f t="shared" si="7"/>
        <v>35.549999999999997</v>
      </c>
      <c r="I18" s="9">
        <f t="shared" si="7"/>
        <v>35.549999999999997</v>
      </c>
      <c r="J18" s="9">
        <f t="shared" si="7"/>
        <v>35.549999999999997</v>
      </c>
      <c r="K18" s="9">
        <f t="shared" si="7"/>
        <v>35.549999999999997</v>
      </c>
      <c r="L18" s="9">
        <f t="shared" si="7"/>
        <v>35.549999999999997</v>
      </c>
      <c r="M18" s="9">
        <f t="shared" si="7"/>
        <v>35.549999999999997</v>
      </c>
      <c r="N18" s="9">
        <f t="shared" si="7"/>
        <v>35.549999999999997</v>
      </c>
      <c r="O18" s="9">
        <f t="shared" si="7"/>
        <v>35.549999999999997</v>
      </c>
      <c r="P18" s="9">
        <f t="shared" si="7"/>
        <v>35.549999999999997</v>
      </c>
      <c r="Q18" s="9">
        <f t="shared" si="7"/>
        <v>35.549999999999997</v>
      </c>
    </row>
    <row r="19" spans="5:18" x14ac:dyDescent="0.25">
      <c r="E19" t="s">
        <v>34</v>
      </c>
      <c r="F19" s="2">
        <f>SUM(F17:F18)</f>
        <v>54.273839999999993</v>
      </c>
      <c r="G19" s="2">
        <f>SUM(G17:G18)</f>
        <v>120.41784</v>
      </c>
      <c r="H19" s="2">
        <f t="shared" ref="H19:Q19" si="8">SUM(H17:H18)</f>
        <v>53.66328</v>
      </c>
      <c r="I19" s="2">
        <f t="shared" si="8"/>
        <v>61.295279999999998</v>
      </c>
      <c r="J19" s="2">
        <f t="shared" si="8"/>
        <v>52.340400000000002</v>
      </c>
      <c r="K19" s="2">
        <f t="shared" si="8"/>
        <v>63.941040000000001</v>
      </c>
      <c r="L19" s="2">
        <f t="shared" si="8"/>
        <v>53.866799999999998</v>
      </c>
      <c r="M19" s="2">
        <f t="shared" si="8"/>
        <v>55.596719999999998</v>
      </c>
      <c r="N19" s="2">
        <f t="shared" si="8"/>
        <v>62.312879999999993</v>
      </c>
      <c r="O19" s="2">
        <f t="shared" si="8"/>
        <v>70.962479999999999</v>
      </c>
      <c r="P19" s="2">
        <f t="shared" si="8"/>
        <v>67.604399999999998</v>
      </c>
      <c r="Q19" s="2">
        <f t="shared" si="8"/>
        <v>50.406959999999998</v>
      </c>
    </row>
    <row r="20" spans="5:18" x14ac:dyDescent="0.25">
      <c r="E20" t="s">
        <v>36</v>
      </c>
      <c r="F20" s="8">
        <f>F19*$B$12</f>
        <v>1.6282151999999996</v>
      </c>
      <c r="G20" s="8">
        <f>G19*$B$12</f>
        <v>3.6125351999999999</v>
      </c>
      <c r="H20" s="8">
        <f t="shared" ref="H20:Q20" si="9">H19*$B$12</f>
        <v>1.6098983999999998</v>
      </c>
      <c r="I20" s="8">
        <f t="shared" si="9"/>
        <v>1.8388583999999999</v>
      </c>
      <c r="J20" s="8">
        <f t="shared" si="9"/>
        <v>1.5702119999999999</v>
      </c>
      <c r="K20" s="8">
        <f t="shared" si="9"/>
        <v>1.9182311999999999</v>
      </c>
      <c r="L20" s="8">
        <f t="shared" si="9"/>
        <v>1.6160039999999998</v>
      </c>
      <c r="M20" s="8">
        <f t="shared" si="9"/>
        <v>1.6679015999999998</v>
      </c>
      <c r="N20" s="8">
        <f t="shared" si="9"/>
        <v>1.8693863999999998</v>
      </c>
      <c r="O20" s="8">
        <f t="shared" si="9"/>
        <v>2.1288743999999999</v>
      </c>
      <c r="P20" s="8">
        <f t="shared" si="9"/>
        <v>2.0281319999999998</v>
      </c>
      <c r="Q20" s="8">
        <f t="shared" si="9"/>
        <v>1.5122087999999998</v>
      </c>
    </row>
    <row r="21" spans="5:18" ht="17.25" x14ac:dyDescent="0.4">
      <c r="E21" t="s">
        <v>37</v>
      </c>
      <c r="F21" s="10">
        <f>F19*$B$13</f>
        <v>3.2564303999999993</v>
      </c>
      <c r="G21" s="10">
        <f>G19*$B$13</f>
        <v>7.2250703999999999</v>
      </c>
      <c r="H21" s="10">
        <f t="shared" ref="H21:Q21" si="10">H19*$B$13</f>
        <v>3.2197967999999997</v>
      </c>
      <c r="I21" s="10">
        <f t="shared" si="10"/>
        <v>3.6777167999999998</v>
      </c>
      <c r="J21" s="10">
        <f t="shared" si="10"/>
        <v>3.1404239999999999</v>
      </c>
      <c r="K21" s="10">
        <f t="shared" si="10"/>
        <v>3.8364623999999998</v>
      </c>
      <c r="L21" s="10">
        <f t="shared" si="10"/>
        <v>3.2320079999999995</v>
      </c>
      <c r="M21" s="10">
        <f t="shared" si="10"/>
        <v>3.3358031999999995</v>
      </c>
      <c r="N21" s="10">
        <f t="shared" si="10"/>
        <v>3.7387727999999996</v>
      </c>
      <c r="O21" s="10">
        <f t="shared" si="10"/>
        <v>4.2577487999999999</v>
      </c>
      <c r="P21" s="10">
        <f t="shared" si="10"/>
        <v>4.0562639999999996</v>
      </c>
      <c r="Q21" s="10">
        <f t="shared" si="10"/>
        <v>3.0244175999999996</v>
      </c>
    </row>
    <row r="22" spans="5:18" x14ac:dyDescent="0.25">
      <c r="E22" t="s">
        <v>38</v>
      </c>
      <c r="F22" s="8">
        <f>SUM(F19:F21)</f>
        <v>59.158485599999992</v>
      </c>
      <c r="G22" s="8">
        <f>SUM(G19:G21)</f>
        <v>131.2554456</v>
      </c>
      <c r="H22" s="8">
        <f t="shared" ref="H22:Q22" si="11">SUM(H19:H21)</f>
        <v>58.492975199999997</v>
      </c>
      <c r="I22" s="8">
        <f t="shared" si="11"/>
        <v>66.811855199999997</v>
      </c>
      <c r="J22" s="8">
        <f t="shared" si="11"/>
        <v>57.051036000000003</v>
      </c>
      <c r="K22" s="8">
        <f t="shared" si="11"/>
        <v>69.695733599999997</v>
      </c>
      <c r="L22" s="8">
        <f t="shared" si="11"/>
        <v>58.714811999999995</v>
      </c>
      <c r="M22" s="8">
        <f t="shared" si="11"/>
        <v>60.600424799999999</v>
      </c>
      <c r="N22" s="8">
        <f t="shared" si="11"/>
        <v>67.921039199999996</v>
      </c>
      <c r="O22" s="8">
        <f t="shared" si="11"/>
        <v>77.349103200000002</v>
      </c>
      <c r="P22" s="8">
        <f t="shared" si="11"/>
        <v>73.688795999999996</v>
      </c>
      <c r="Q22" s="8">
        <f t="shared" si="11"/>
        <v>54.943586399999994</v>
      </c>
    </row>
    <row r="24" spans="5:18" x14ac:dyDescent="0.25">
      <c r="E24" t="s">
        <v>40</v>
      </c>
      <c r="F24" s="8">
        <f>F22-F14</f>
        <v>3.0943791999999917</v>
      </c>
      <c r="G24" s="8">
        <f>G22-G14</f>
        <v>6.8635991999999959</v>
      </c>
      <c r="H24" s="8">
        <f t="shared" ref="H24:P24" si="12">H22-H14</f>
        <v>3.0595864000000006</v>
      </c>
      <c r="I24" s="8">
        <f t="shared" si="12"/>
        <v>3.4944963999999956</v>
      </c>
      <c r="J24" s="8">
        <f t="shared" si="12"/>
        <v>2.9842020000000034</v>
      </c>
      <c r="K24" s="8">
        <f t="shared" si="12"/>
        <v>3.6452651999999972</v>
      </c>
      <c r="L24" s="8">
        <f t="shared" si="12"/>
        <v>3.0711839999999953</v>
      </c>
      <c r="M24" s="8">
        <f t="shared" si="12"/>
        <v>3.1697636000000031</v>
      </c>
      <c r="N24" s="8">
        <f t="shared" si="12"/>
        <v>3.5524843999999973</v>
      </c>
      <c r="O24" s="8">
        <f t="shared" si="12"/>
        <v>4.0453824000000083</v>
      </c>
      <c r="P24" s="8">
        <f t="shared" si="12"/>
        <v>3.8540219999999863</v>
      </c>
      <c r="Q24" s="8">
        <f>Q22-Q14</f>
        <v>2.8740247999999937</v>
      </c>
      <c r="R24" s="12">
        <f>SUM(F24:Q24)</f>
        <v>43.708389599999968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4EPV5CSZ2ZPH-2104175878-282387</_dlc_DocId>
    <_dlc_DocIdUrl xmlns="219c5758-d311-4f49-8eb7-a0c37216249c">
      <Url>https://cswrgroup.sharepoint.com/_layouts/15/DocIdRedir.aspx?ID=4EPV5CSZ2ZPH-2104175878-282387</Url>
      <Description>4EPV5CSZ2ZPH-2104175878-282387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5A89C-DBC9-44EF-99A4-0FE8406130DE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0B75560E-BCA7-4C80-BF20-0A1981864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A3948-D116-4A8D-AA3E-E2E1254BA35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E34BF56-CF88-4983-9376-061C0F3F7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Owen</vt:lpstr>
      <vt:lpstr> KU</vt:lpstr>
      <vt:lpstr>LG&amp;E</vt:lpstr>
      <vt:lpstr>Jackson Purchase</vt:lpstr>
      <vt:lpstr>Blue Grass Energy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Harlow</dc:creator>
  <cp:keywords/>
  <dc:description/>
  <cp:lastModifiedBy>Thompson, Hannah</cp:lastModifiedBy>
  <cp:revision/>
  <dcterms:created xsi:type="dcterms:W3CDTF">2025-11-11T20:32:41Z</dcterms:created>
  <dcterms:modified xsi:type="dcterms:W3CDTF">2026-03-06T22:38:38Z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c59acb67-1640-44c7-b3b1-013e7bd96caa</vt:lpwstr>
  </property>
  <property fmtid="{D5CDD505-2E9C-101B-9397-08002B2CF9AE}" pid="4" name="MediaServiceImageTags">
    <vt:lpwstr/>
  </property>
</Properties>
</file>