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2nd PSC DRs - Extension\Exhibits\"/>
    </mc:Choice>
  </mc:AlternateContent>
  <xr:revisionPtr revIDLastSave="0" documentId="8_{63A7E367-9105-4E1B-8226-D89C78F66088}" xr6:coauthVersionLast="47" xr6:coauthVersionMax="47" xr10:uidLastSave="{00000000-0000-0000-0000-000000000000}"/>
  <bookViews>
    <workbookView xWindow="28680" yWindow="-120" windowWidth="29040" windowHeight="15720" xr2:uid="{7EA9E951-8549-42D6-B777-BA01C6852632}"/>
  </bookViews>
  <sheets>
    <sheet name="DR 5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11" i="1"/>
  <c r="F19" i="1" s="1"/>
  <c r="E13" i="1"/>
  <c r="F13" i="1" s="1"/>
  <c r="F15" i="1" l="1"/>
  <c r="F25" i="1"/>
  <c r="F23" i="1"/>
  <c r="F30" i="1"/>
  <c r="F34" i="1" s="1"/>
  <c r="D25" i="1" l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B3" i="1"/>
  <c r="D15" i="1" l="1"/>
  <c r="D19" i="1"/>
  <c r="D23" i="1" s="1"/>
  <c r="D30" i="1" s="1"/>
  <c r="D34" i="1" s="1"/>
</calcChain>
</file>

<file path=xl/sharedStrings.xml><?xml version="1.0" encoding="utf-8"?>
<sst xmlns="http://schemas.openxmlformats.org/spreadsheetml/2006/main" count="29" uniqueCount="29">
  <si>
    <t>DR 51 Commonwealth Acquisition Adjustment</t>
  </si>
  <si>
    <t>Revenue Requirement - Wastewater</t>
  </si>
  <si>
    <t xml:space="preserve">Line </t>
  </si>
  <si>
    <t>Number</t>
  </si>
  <si>
    <t>Description</t>
  </si>
  <si>
    <t xml:space="preserve"> Base Year</t>
  </si>
  <si>
    <t>Commonweath Acquisition Premium Impact</t>
  </si>
  <si>
    <t>Revised Revenue Requirement</t>
  </si>
  <si>
    <t>(A)</t>
  </si>
  <si>
    <t>(B)</t>
  </si>
  <si>
    <t>(C)</t>
  </si>
  <si>
    <t>(D)</t>
  </si>
  <si>
    <t>(E)</t>
  </si>
  <si>
    <t>Total Original Cost Rate Base</t>
  </si>
  <si>
    <t>Acquisition Premium</t>
  </si>
  <si>
    <t>Net Income at Present Rates</t>
  </si>
  <si>
    <t>20 Year Amortization Expense</t>
  </si>
  <si>
    <t xml:space="preserve">Earned Rate of Return </t>
  </si>
  <si>
    <t>Requested Rate of Return</t>
  </si>
  <si>
    <t>Required Return on Rate Base</t>
  </si>
  <si>
    <t>Weighted Return on Equity</t>
  </si>
  <si>
    <t xml:space="preserve">Operating Income Deficiency </t>
  </si>
  <si>
    <t xml:space="preserve">Net Income Required for Return on Equity </t>
  </si>
  <si>
    <t>Gross Revenue Conversion Factor</t>
  </si>
  <si>
    <t>Gross Income Conversion Factor</t>
  </si>
  <si>
    <t xml:space="preserve">Revenue Deficiency </t>
  </si>
  <si>
    <t>Pro Forma Revenue at Present Rates</t>
  </si>
  <si>
    <t>Total Revenue Requirement</t>
  </si>
  <si>
    <t>Increase to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</si>
</sst>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C00000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center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3" fillId="0" borderId="0" xfId="0" applyFont="1"/>
    <xf numFmtId="6" fontId="3" fillId="0" borderId="3" xfId="1" applyNumberFormat="1" applyFont="1" applyFill="1" applyBorder="1" applyAlignment="1">
      <alignment horizontal="right"/>
    </xf>
    <xf numFmtId="6" fontId="3" fillId="0" borderId="3" xfId="1" applyNumberFormat="1" applyFont="1" applyBorder="1" applyAlignment="1">
      <alignment horizontal="right"/>
    </xf>
    <xf numFmtId="44" fontId="4" fillId="0" borderId="3" xfId="2" applyFont="1" applyBorder="1" applyAlignment="1">
      <alignment horizontal="right"/>
    </xf>
    <xf numFmtId="165" fontId="3" fillId="0" borderId="3" xfId="3" applyNumberFormat="1" applyFont="1" applyFill="1" applyBorder="1" applyAlignment="1">
      <alignment horizontal="right"/>
    </xf>
    <xf numFmtId="44" fontId="3" fillId="0" borderId="3" xfId="2" applyFont="1" applyBorder="1" applyAlignment="1">
      <alignment horizontal="right"/>
    </xf>
    <xf numFmtId="165" fontId="3" fillId="0" borderId="3" xfId="2" applyNumberFormat="1" applyFont="1" applyFill="1" applyBorder="1" applyAlignment="1">
      <alignment horizontal="right"/>
    </xf>
    <xf numFmtId="44" fontId="3" fillId="0" borderId="3" xfId="2" applyFont="1" applyFill="1" applyBorder="1" applyAlignment="1">
      <alignment horizontal="right"/>
    </xf>
    <xf numFmtId="6" fontId="3" fillId="0" borderId="3" xfId="2" applyNumberFormat="1" applyFont="1" applyFill="1" applyBorder="1" applyAlignment="1">
      <alignment horizontal="right"/>
    </xf>
    <xf numFmtId="2" fontId="3" fillId="0" borderId="3" xfId="2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6" fontId="3" fillId="0" borderId="0" xfId="1" applyNumberFormat="1" applyFont="1" applyFill="1" applyBorder="1" applyAlignment="1">
      <alignment horizontal="right"/>
    </xf>
    <xf numFmtId="6" fontId="3" fillId="0" borderId="0" xfId="1" applyNumberFormat="1" applyFont="1" applyBorder="1" applyAlignment="1">
      <alignment horizontal="right"/>
    </xf>
    <xf numFmtId="165" fontId="3" fillId="0" borderId="0" xfId="3" applyNumberFormat="1" applyFont="1" applyFill="1" applyBorder="1" applyAlignment="1">
      <alignment horizontal="right"/>
    </xf>
    <xf numFmtId="44" fontId="3" fillId="0" borderId="0" xfId="2" applyFont="1" applyBorder="1" applyAlignment="1">
      <alignment horizontal="right"/>
    </xf>
    <xf numFmtId="165" fontId="3" fillId="0" borderId="0" xfId="2" applyNumberFormat="1" applyFont="1" applyFill="1" applyBorder="1" applyAlignment="1">
      <alignment horizontal="right"/>
    </xf>
    <xf numFmtId="44" fontId="3" fillId="0" borderId="0" xfId="2" applyFont="1" applyFill="1" applyBorder="1" applyAlignment="1">
      <alignment horizontal="right"/>
    </xf>
    <xf numFmtId="6" fontId="3" fillId="0" borderId="0" xfId="2" applyNumberFormat="1" applyFont="1" applyFill="1" applyBorder="1" applyAlignment="1">
      <alignment horizontal="right"/>
    </xf>
    <xf numFmtId="2" fontId="3" fillId="0" borderId="0" xfId="2" applyNumberFormat="1" applyFont="1" applyFill="1" applyBorder="1" applyAlignment="1">
      <alignment horizontal="right"/>
    </xf>
    <xf numFmtId="44" fontId="4" fillId="0" borderId="0" xfId="2" applyFont="1" applyBorder="1" applyAlignment="1">
      <alignment horizontal="right"/>
    </xf>
    <xf numFmtId="6" fontId="5" fillId="0" borderId="0" xfId="0" applyNumberFormat="1" applyFont="1"/>
    <xf numFmtId="0" fontId="5" fillId="0" borderId="0" xfId="0" applyFont="1"/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swrgroup.sharepoint.com/Rate%20Cases/Kentucky/BGUOC%20Rate%20Case%202025-00354/%5eAs%20Filed/Application%20Materials/Public/Exhibit%209%20-%20Financial%20Workbook.xlsx" TargetMode="External"/><Relationship Id="rId1" Type="http://schemas.openxmlformats.org/officeDocument/2006/relationships/externalLinkPath" Target="https://cswrgroup.sharepoint.com/Rate%20Cases/Kentucky/BGUOC%20Rate%20Case%202025-00354/%5eAs%20Filed/Application%20Materials/Public/Exhibit%209%20-%20Financial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"/>
      <sheetName val="Schedules-&gt;"/>
      <sheetName val="Historical IS "/>
      <sheetName val="Historical BS"/>
      <sheetName val="Historical Rev"/>
      <sheetName val="Depr Schedule"/>
      <sheetName val="Summary IS"/>
      <sheetName val="Income Statement Detail"/>
      <sheetName val="Balance Sheet Summary"/>
      <sheetName val="Balance Sheet Detail"/>
      <sheetName val="Cash Flow"/>
      <sheetName val="CSWR Schedules-&gt;"/>
      <sheetName val=" Rate Design - Water"/>
      <sheetName val=" Rate Design - WW"/>
      <sheetName val="Revenue Requirement"/>
      <sheetName val="Revenue Requirement Water"/>
      <sheetName val="Revenue Requirement WW"/>
      <sheetName val="Summary IS Water"/>
      <sheetName val="Summary IS WW"/>
      <sheetName val="Income Statement Detail WW"/>
      <sheetName val="Income Statement Detail Water"/>
      <sheetName val="RB Summary"/>
      <sheetName val="RB Summary Water"/>
      <sheetName val="RB Summary WW"/>
      <sheetName val="RB TY 13-Month Avg "/>
      <sheetName val="UPIS"/>
      <sheetName val="UPIS Water"/>
      <sheetName val="UPIS WW"/>
      <sheetName val="CIAC"/>
      <sheetName val="CIAC Water"/>
      <sheetName val="CIAC WW"/>
      <sheetName val="Working Capital"/>
      <sheetName val="Working Capital Water"/>
      <sheetName val="Working Capital WW"/>
      <sheetName val="Working Capital 13-Month Avg"/>
      <sheetName val="Income Tax Summary"/>
      <sheetName val="Income Tax Summary Water"/>
      <sheetName val="Income Tax Summary WW"/>
      <sheetName val="Capital Structure"/>
      <sheetName val="Income Conv Factor"/>
      <sheetName val="Revenue Conv Factor"/>
      <sheetName val="Support Sheets-&gt;"/>
      <sheetName val="Historical Budget"/>
      <sheetName val="IS Water Forecast"/>
      <sheetName val="IS WW Forecast"/>
      <sheetName val="Balance Sheet Forecast"/>
      <sheetName val="Inflationary Factors"/>
      <sheetName val="Service Area Map"/>
      <sheetName val="Allocation Matrix"/>
      <sheetName val="ChartofAccounts"/>
      <sheetName val="SA Level BS Accounts"/>
      <sheetName val="Section 16(7)f"/>
      <sheetName val="Raw Data-&gt;"/>
      <sheetName val="GL Data Pull"/>
    </sheetNames>
    <sheetDataSet>
      <sheetData sheetId="0">
        <row r="9">
          <cell r="B9" t="str">
            <v>Bluegrass Operating Company, LLC</v>
          </cell>
        </row>
        <row r="10">
          <cell r="B10" t="str">
            <v>2025-00354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82D80-1D67-4D72-B60A-0712C927F458}">
  <dimension ref="A1:H37"/>
  <sheetViews>
    <sheetView tabSelected="1" workbookViewId="0"/>
  </sheetViews>
  <sheetFormatPr defaultColWidth="8.7109375" defaultRowHeight="12.75" x14ac:dyDescent="0.2"/>
  <cols>
    <col min="1" max="2" width="8.7109375" style="1"/>
    <col min="3" max="3" width="34.42578125" style="1" bestFit="1" customWidth="1"/>
    <col min="4" max="4" width="16.5703125" style="1" customWidth="1"/>
    <col min="5" max="5" width="24.28515625" style="1" customWidth="1"/>
    <col min="6" max="6" width="21.7109375" style="1" customWidth="1"/>
    <col min="7" max="7" width="3.85546875" style="1" customWidth="1"/>
    <col min="8" max="8" width="26.7109375" style="1" bestFit="1" customWidth="1"/>
    <col min="9" max="16384" width="8.7109375" style="1"/>
  </cols>
  <sheetData>
    <row r="1" spans="1:8" x14ac:dyDescent="0.2">
      <c r="A1" s="10" t="s">
        <v>0</v>
      </c>
    </row>
    <row r="3" spans="1:8" x14ac:dyDescent="0.2">
      <c r="B3" s="33" t="str">
        <f>[1]Control!$B$9</f>
        <v>Bluegrass Operating Company, LLC</v>
      </c>
      <c r="C3" s="33"/>
      <c r="D3" s="33"/>
      <c r="E3" s="33"/>
      <c r="F3" s="33"/>
    </row>
    <row r="4" spans="1:8" x14ac:dyDescent="0.2">
      <c r="B4" s="33" t="str">
        <f>[1]Control!$B$10</f>
        <v>2025-00354</v>
      </c>
      <c r="C4" s="33"/>
      <c r="D4" s="33"/>
      <c r="E4" s="33"/>
      <c r="F4" s="33"/>
    </row>
    <row r="5" spans="1:8" x14ac:dyDescent="0.2">
      <c r="B5" s="33" t="s">
        <v>1</v>
      </c>
      <c r="C5" s="33"/>
      <c r="D5" s="33"/>
      <c r="E5" s="33"/>
      <c r="F5" s="33"/>
    </row>
    <row r="6" spans="1:8" x14ac:dyDescent="0.2">
      <c r="B6" s="32"/>
      <c r="C6" s="32"/>
    </row>
    <row r="7" spans="1:8" x14ac:dyDescent="0.2">
      <c r="B7" s="2" t="s">
        <v>2</v>
      </c>
      <c r="C7" s="2"/>
      <c r="D7" s="3">
        <v>46112</v>
      </c>
      <c r="E7" s="3"/>
      <c r="F7" s="3"/>
    </row>
    <row r="8" spans="1:8" ht="25.5" x14ac:dyDescent="0.2">
      <c r="A8" s="20"/>
      <c r="B8" s="4" t="s">
        <v>3</v>
      </c>
      <c r="C8" s="4" t="s">
        <v>4</v>
      </c>
      <c r="D8" s="5" t="s">
        <v>5</v>
      </c>
      <c r="E8" s="5" t="s">
        <v>6</v>
      </c>
      <c r="F8" s="5" t="s">
        <v>7</v>
      </c>
    </row>
    <row r="9" spans="1:8" x14ac:dyDescent="0.2">
      <c r="B9" s="6" t="s">
        <v>8</v>
      </c>
      <c r="C9" s="6" t="s">
        <v>9</v>
      </c>
      <c r="D9" s="7" t="s">
        <v>10</v>
      </c>
      <c r="E9" s="7" t="s">
        <v>11</v>
      </c>
      <c r="F9" s="7" t="s">
        <v>12</v>
      </c>
    </row>
    <row r="10" spans="1:8" x14ac:dyDescent="0.2">
      <c r="B10" s="8">
        <v>1</v>
      </c>
      <c r="D10" s="9"/>
    </row>
    <row r="11" spans="1:8" x14ac:dyDescent="0.2">
      <c r="B11" s="8">
        <f>B10+1</f>
        <v>2</v>
      </c>
      <c r="C11" s="10" t="s">
        <v>13</v>
      </c>
      <c r="D11" s="11">
        <v>12626312.713214893</v>
      </c>
      <c r="E11" s="21">
        <v>12755.2</v>
      </c>
      <c r="F11" s="21">
        <f>D11+E11</f>
        <v>12639067.913214892</v>
      </c>
      <c r="H11" s="1" t="s">
        <v>14</v>
      </c>
    </row>
    <row r="12" spans="1:8" x14ac:dyDescent="0.2">
      <c r="B12" s="8">
        <f t="shared" ref="B12:B35" si="0">B11+1</f>
        <v>3</v>
      </c>
      <c r="C12" s="10"/>
      <c r="D12" s="12"/>
      <c r="F12" s="22"/>
    </row>
    <row r="13" spans="1:8" x14ac:dyDescent="0.2">
      <c r="B13" s="8">
        <f>B12+1</f>
        <v>4</v>
      </c>
      <c r="C13" s="10" t="s">
        <v>15</v>
      </c>
      <c r="D13" s="12">
        <v>-1022667.3108981369</v>
      </c>
      <c r="E13" s="22">
        <f>-(E11/20)</f>
        <v>-637.76</v>
      </c>
      <c r="F13" s="22">
        <f>+D13+E13</f>
        <v>-1023305.0708981369</v>
      </c>
      <c r="H13" s="1" t="s">
        <v>16</v>
      </c>
    </row>
    <row r="14" spans="1:8" x14ac:dyDescent="0.2">
      <c r="B14" s="8">
        <f t="shared" si="0"/>
        <v>5</v>
      </c>
      <c r="C14" s="10"/>
      <c r="D14" s="13"/>
      <c r="F14" s="29"/>
    </row>
    <row r="15" spans="1:8" x14ac:dyDescent="0.2">
      <c r="B15" s="8">
        <f t="shared" si="0"/>
        <v>6</v>
      </c>
      <c r="C15" s="10" t="s">
        <v>17</v>
      </c>
      <c r="D15" s="14">
        <f t="shared" ref="D15:F15" si="1">IFERROR(D13/D11,0)</f>
        <v>-8.0994929725429474E-2</v>
      </c>
      <c r="F15" s="23">
        <f t="shared" si="1"/>
        <v>-8.0963650003669257E-2</v>
      </c>
    </row>
    <row r="16" spans="1:8" x14ac:dyDescent="0.2">
      <c r="B16" s="8">
        <f t="shared" si="0"/>
        <v>7</v>
      </c>
      <c r="C16" s="10"/>
      <c r="D16" s="15"/>
      <c r="F16" s="24"/>
    </row>
    <row r="17" spans="2:6" x14ac:dyDescent="0.2">
      <c r="B17" s="8">
        <f t="shared" si="0"/>
        <v>8</v>
      </c>
      <c r="C17" s="10" t="s">
        <v>18</v>
      </c>
      <c r="D17" s="16">
        <v>9.6824442629877328E-2</v>
      </c>
      <c r="F17" s="25">
        <v>9.6824442629877328E-2</v>
      </c>
    </row>
    <row r="18" spans="2:6" x14ac:dyDescent="0.2">
      <c r="B18" s="8">
        <f t="shared" si="0"/>
        <v>9</v>
      </c>
      <c r="C18" s="10"/>
      <c r="D18" s="17"/>
      <c r="F18" s="26"/>
    </row>
    <row r="19" spans="2:6" x14ac:dyDescent="0.2">
      <c r="B19" s="8">
        <f t="shared" si="0"/>
        <v>10</v>
      </c>
      <c r="C19" s="10" t="s">
        <v>19</v>
      </c>
      <c r="D19" s="11">
        <f t="shared" ref="D19:F19" si="2">IFERROR(D11*D17,"")</f>
        <v>1222535.690927566</v>
      </c>
      <c r="F19" s="21">
        <f t="shared" si="2"/>
        <v>1223770.7060581986</v>
      </c>
    </row>
    <row r="20" spans="2:6" x14ac:dyDescent="0.2">
      <c r="B20" s="8">
        <f t="shared" si="0"/>
        <v>11</v>
      </c>
      <c r="C20" s="10"/>
      <c r="D20" s="18"/>
      <c r="F20" s="27"/>
    </row>
    <row r="21" spans="2:6" x14ac:dyDescent="0.2">
      <c r="B21" s="8">
        <f t="shared" si="0"/>
        <v>12</v>
      </c>
      <c r="C21" s="10" t="s">
        <v>20</v>
      </c>
      <c r="D21" s="14">
        <v>5.4983291952510456E-2</v>
      </c>
      <c r="F21" s="23">
        <v>5.4983291952510456E-2</v>
      </c>
    </row>
    <row r="22" spans="2:6" x14ac:dyDescent="0.2">
      <c r="B22" s="8">
        <f t="shared" si="0"/>
        <v>13</v>
      </c>
      <c r="C22" s="10"/>
      <c r="D22" s="18"/>
      <c r="F22" s="27"/>
    </row>
    <row r="23" spans="2:6" x14ac:dyDescent="0.2">
      <c r="B23" s="8">
        <f t="shared" si="0"/>
        <v>14</v>
      </c>
      <c r="C23" s="10" t="s">
        <v>21</v>
      </c>
      <c r="D23" s="11">
        <f t="shared" ref="D23:F23" si="3">D19-D13</f>
        <v>2245203.0018257028</v>
      </c>
      <c r="F23" s="21">
        <f t="shared" si="3"/>
        <v>2247075.7769563356</v>
      </c>
    </row>
    <row r="24" spans="2:6" x14ac:dyDescent="0.2">
      <c r="B24" s="8">
        <f t="shared" si="0"/>
        <v>15</v>
      </c>
      <c r="C24" s="10"/>
      <c r="D24" s="11"/>
      <c r="F24" s="21"/>
    </row>
    <row r="25" spans="2:6" x14ac:dyDescent="0.2">
      <c r="B25" s="8">
        <f t="shared" si="0"/>
        <v>16</v>
      </c>
      <c r="C25" s="10" t="s">
        <v>22</v>
      </c>
      <c r="D25" s="11">
        <f t="shared" ref="D25:F25" si="4">D11*D21</f>
        <v>694236.23819438892</v>
      </c>
      <c r="F25" s="21">
        <f t="shared" si="4"/>
        <v>694937.56107990153</v>
      </c>
    </row>
    <row r="26" spans="2:6" x14ac:dyDescent="0.2">
      <c r="B26" s="8">
        <f t="shared" si="0"/>
        <v>17</v>
      </c>
      <c r="C26" s="10"/>
      <c r="D26" s="17"/>
      <c r="F26" s="26"/>
    </row>
    <row r="27" spans="2:6" x14ac:dyDescent="0.2">
      <c r="B27" s="8">
        <f t="shared" si="0"/>
        <v>18</v>
      </c>
      <c r="C27" s="10" t="s">
        <v>23</v>
      </c>
      <c r="D27" s="19">
        <v>1.0117361392148929</v>
      </c>
      <c r="F27" s="28">
        <v>1.0117361392148929</v>
      </c>
    </row>
    <row r="28" spans="2:6" x14ac:dyDescent="0.2">
      <c r="B28" s="8">
        <f t="shared" si="0"/>
        <v>19</v>
      </c>
      <c r="C28" s="10" t="s">
        <v>24</v>
      </c>
      <c r="D28" s="19">
        <v>1.3481976619556149</v>
      </c>
      <c r="F28" s="28">
        <v>1.3481976619556149</v>
      </c>
    </row>
    <row r="29" spans="2:6" x14ac:dyDescent="0.2">
      <c r="B29" s="8">
        <f t="shared" si="0"/>
        <v>20</v>
      </c>
      <c r="C29" s="10"/>
      <c r="D29" s="15"/>
      <c r="F29" s="24"/>
    </row>
    <row r="30" spans="2:6" x14ac:dyDescent="0.2">
      <c r="B30" s="8">
        <f>B29+1</f>
        <v>21</v>
      </c>
      <c r="C30" s="10" t="s">
        <v>25</v>
      </c>
      <c r="D30" s="12">
        <f t="shared" ref="D30:F30" si="5">(D25*D28)+((D23-D25)*D27)</f>
        <v>2505136.7986654993</v>
      </c>
      <c r="F30" s="22">
        <f t="shared" si="5"/>
        <v>2507267.5211117761</v>
      </c>
    </row>
    <row r="31" spans="2:6" x14ac:dyDescent="0.2">
      <c r="B31" s="8">
        <f t="shared" si="0"/>
        <v>22</v>
      </c>
      <c r="C31" s="10"/>
      <c r="D31" s="12"/>
      <c r="F31" s="22"/>
    </row>
    <row r="32" spans="2:6" x14ac:dyDescent="0.2">
      <c r="B32" s="8">
        <f t="shared" si="0"/>
        <v>23</v>
      </c>
      <c r="C32" s="10" t="s">
        <v>26</v>
      </c>
      <c r="D32" s="12">
        <v>2757916.1226285216</v>
      </c>
      <c r="F32" s="22">
        <v>2757916.1226285216</v>
      </c>
    </row>
    <row r="33" spans="2:8" x14ac:dyDescent="0.2">
      <c r="B33" s="8">
        <f t="shared" si="0"/>
        <v>24</v>
      </c>
      <c r="C33" s="10"/>
      <c r="D33" s="12"/>
      <c r="F33" s="22"/>
    </row>
    <row r="34" spans="2:8" x14ac:dyDescent="0.2">
      <c r="B34" s="8">
        <f t="shared" si="0"/>
        <v>25</v>
      </c>
      <c r="C34" s="10" t="s">
        <v>27</v>
      </c>
      <c r="D34" s="12">
        <f t="shared" ref="D34:F34" si="6">D30+D32</f>
        <v>5263052.9212940205</v>
      </c>
      <c r="F34" s="22">
        <f t="shared" si="6"/>
        <v>5265183.6437402982</v>
      </c>
    </row>
    <row r="35" spans="2:8" x14ac:dyDescent="0.2">
      <c r="B35" s="8">
        <f t="shared" si="0"/>
        <v>26</v>
      </c>
      <c r="C35" s="10"/>
      <c r="D35" s="9"/>
    </row>
    <row r="37" spans="2:8" x14ac:dyDescent="0.2">
      <c r="F37" s="30">
        <f>+F34-D34</f>
        <v>2130.7224462777376</v>
      </c>
      <c r="G37" s="31"/>
      <c r="H37" s="31" t="s">
        <v>28</v>
      </c>
    </row>
  </sheetData>
  <mergeCells count="4">
    <mergeCell ref="B6:C6"/>
    <mergeCell ref="B3:F3"/>
    <mergeCell ref="B4:F4"/>
    <mergeCell ref="B5:F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4EPV5CSZ2ZPH-2104175878-282960</_dlc_DocId>
    <_dlc_DocIdUrl xmlns="219c5758-d311-4f49-8eb7-a0c37216249c">
      <Url>https://cswrgroup.sharepoint.com/_layouts/15/DocIdRedir.aspx?ID=4EPV5CSZ2ZPH-2104175878-282960</Url>
      <Description>4EPV5CSZ2ZPH-2104175878-282960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B59C7EE-B931-4FA0-BD23-65D643B56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259A82-4AE2-4F77-8564-CC8EFBA5F29F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3.xml><?xml version="1.0" encoding="utf-8"?>
<ds:datastoreItem xmlns:ds="http://schemas.openxmlformats.org/officeDocument/2006/customXml" ds:itemID="{888331C4-CF52-49BB-9B84-37F921524B9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72E50C9-8C16-4989-AFA5-899F82E88D8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 51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2026-02-25T20:24:00Z</dcterms:created>
  <dcterms:modified xsi:type="dcterms:W3CDTF">2026-03-05T22:16:22Z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af8afd15-8ff5-4e00-8307-d10e7e0d8f4b</vt:lpwstr>
  </property>
</Properties>
</file>