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dba73962b2cd367/Documents/Northeast Woodford/1st Data Request/"/>
    </mc:Choice>
  </mc:AlternateContent>
  <xr:revisionPtr revIDLastSave="0" documentId="8_{F150F776-F6A2-4962-9CCD-85648FBB51E5}" xr6:coauthVersionLast="47" xr6:coauthVersionMax="47" xr10:uidLastSave="{00000000-0000-0000-0000-000000000000}"/>
  <bookViews>
    <workbookView xWindow="-120" yWindow="-120" windowWidth="24240" windowHeight="13020" xr2:uid="{5E2F22B3-D492-4FC2-96D0-CB16737D278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F38" i="1"/>
  <c r="D38" i="1"/>
  <c r="D42" i="1" s="1"/>
  <c r="G8" i="1" s="1"/>
  <c r="C37" i="1"/>
  <c r="C43" i="1" s="1"/>
  <c r="G36" i="1"/>
  <c r="G35" i="1"/>
  <c r="G37" i="1" s="1"/>
  <c r="H37" i="1" s="1"/>
  <c r="C29" i="1"/>
  <c r="C28" i="1"/>
  <c r="C27" i="1"/>
  <c r="T23" i="1"/>
  <c r="R23" i="1"/>
  <c r="Q23" i="1"/>
  <c r="P23" i="1"/>
  <c r="F23" i="1"/>
  <c r="D23" i="1"/>
  <c r="D27" i="1" s="1"/>
  <c r="S22" i="1"/>
  <c r="C22" i="1"/>
  <c r="C30" i="1" s="1"/>
  <c r="S21" i="1"/>
  <c r="S20" i="1"/>
  <c r="S19" i="1"/>
  <c r="G19" i="1"/>
  <c r="K19" i="1" s="1"/>
  <c r="I18" i="1"/>
  <c r="I22" i="1" s="1"/>
  <c r="H18" i="1"/>
  <c r="H22" i="1" s="1"/>
  <c r="G18" i="1"/>
  <c r="G20" i="1" s="1"/>
  <c r="J18" i="1" l="1"/>
  <c r="H21" i="1"/>
  <c r="S23" i="1"/>
  <c r="I37" i="1"/>
  <c r="F43" i="1"/>
  <c r="I43" i="1" s="1"/>
  <c r="G38" i="1"/>
  <c r="F42" i="1" s="1"/>
  <c r="F44" i="1" s="1"/>
  <c r="H8" i="1" s="1"/>
  <c r="H35" i="1"/>
  <c r="G7" i="1"/>
  <c r="G10" i="1" s="1"/>
  <c r="I27" i="1"/>
  <c r="H20" i="1"/>
  <c r="H23" i="1" s="1"/>
  <c r="F28" i="1" s="1"/>
  <c r="I28" i="1" s="1"/>
  <c r="I42" i="1"/>
  <c r="I36" i="1"/>
  <c r="I38" i="1" s="1"/>
  <c r="N38" i="1" s="1"/>
  <c r="G21" i="1"/>
  <c r="G22" i="1"/>
  <c r="H38" i="1"/>
  <c r="I44" i="1" l="1"/>
  <c r="I8" i="1" s="1"/>
  <c r="I21" i="1"/>
  <c r="I23" i="1" s="1"/>
  <c r="F29" i="1" s="1"/>
  <c r="I29" i="1" s="1"/>
  <c r="G23" i="1"/>
  <c r="F27" i="1" s="1"/>
  <c r="K20" i="1"/>
  <c r="J22" i="1"/>
  <c r="J23" i="1" s="1"/>
  <c r="F30" i="1" s="1"/>
  <c r="I30" i="1" s="1"/>
  <c r="K22" i="1"/>
  <c r="I31" i="1"/>
  <c r="I7" i="1" s="1"/>
  <c r="I10" i="1" s="1"/>
  <c r="I12" i="1" s="1"/>
  <c r="U20" i="1" l="1"/>
  <c r="F31" i="1"/>
  <c r="K21" i="1"/>
  <c r="K23" i="1" s="1"/>
  <c r="N23" i="1" s="1"/>
  <c r="H7" i="1" l="1"/>
  <c r="H10" i="1" s="1"/>
  <c r="N31" i="1"/>
</calcChain>
</file>

<file path=xl/sharedStrings.xml><?xml version="1.0" encoding="utf-8"?>
<sst xmlns="http://schemas.openxmlformats.org/spreadsheetml/2006/main" count="73" uniqueCount="37">
  <si>
    <t>BILLING ANALYSIS - 2024 USAGE &amp;  EXISTING WATER RATES</t>
  </si>
  <si>
    <t>Avg Cust Usage</t>
  </si>
  <si>
    <t>by Rate Block</t>
  </si>
  <si>
    <t>for Cust. Notice</t>
  </si>
  <si>
    <t xml:space="preserve">  SUMMARY  </t>
  </si>
  <si>
    <t>My Billing Analysis</t>
  </si>
  <si>
    <t>Meter Size</t>
  </si>
  <si>
    <t># of Bills</t>
  </si>
  <si>
    <t>Gallons Sold</t>
  </si>
  <si>
    <t>Revenue</t>
  </si>
  <si>
    <t>5/8-Inch x 3/4_Inch Meter</t>
  </si>
  <si>
    <t>2-Inch Meter</t>
  </si>
  <si>
    <t>Less Adjustments - Residential</t>
  </si>
  <si>
    <t>NET RETAIL</t>
  </si>
  <si>
    <t>FROM PSC ANNUAL REPORT</t>
  </si>
  <si>
    <t>Total adjustment</t>
  </si>
  <si>
    <t>Meter Size:</t>
  </si>
  <si>
    <t>5/8-Inch x 3/4-Inch Meter</t>
  </si>
  <si>
    <t>First</t>
  </si>
  <si>
    <t>Next</t>
  </si>
  <si>
    <t>Over</t>
  </si>
  <si>
    <t>Commercial</t>
  </si>
  <si>
    <t>Other</t>
  </si>
  <si>
    <t>Residential</t>
  </si>
  <si>
    <t>Total</t>
  </si>
  <si>
    <t>Usage</t>
  </si>
  <si>
    <t>Bills</t>
  </si>
  <si>
    <t>Gallons</t>
  </si>
  <si>
    <t>Totals</t>
  </si>
  <si>
    <t>Average Usage</t>
  </si>
  <si>
    <t>TOTALS</t>
  </si>
  <si>
    <t>REVENUE BY RATE INCREMENT</t>
  </si>
  <si>
    <t xml:space="preserve">Rate </t>
  </si>
  <si>
    <t>Min. Bill</t>
  </si>
  <si>
    <t>per Gallon</t>
  </si>
  <si>
    <t>TOTAL</t>
  </si>
  <si>
    <t>Northeast Woodford County Water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</si>
</sst>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6" formatCode="_(&quot;$&quot;* #,##0.00000_);_(&quot;$&quot;* \(#,##0.0000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4"/>
      <name val="Arial"/>
      <family val="2"/>
    </font>
    <font>
      <u/>
      <sz val="12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37" fontId="3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3" fontId="2" fillId="0" borderId="1" xfId="0" applyNumberFormat="1" applyFont="1" applyBorder="1" applyAlignment="1">
      <alignment horizontal="center"/>
    </xf>
    <xf numFmtId="37" fontId="3" fillId="0" borderId="3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39" fontId="6" fillId="0" borderId="0" xfId="0" applyNumberFormat="1" applyFont="1"/>
    <xf numFmtId="37" fontId="3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37" fontId="3" fillId="0" borderId="3" xfId="0" applyNumberFormat="1" applyFont="1" applyBorder="1"/>
    <xf numFmtId="37" fontId="4" fillId="0" borderId="0" xfId="0" applyNumberFormat="1" applyFont="1"/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4" fontId="4" fillId="0" borderId="0" xfId="1" applyNumberFormat="1" applyFont="1" applyAlignment="1">
      <alignment horizontal="center" vertical="center"/>
    </xf>
    <xf numFmtId="44" fontId="2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/>
    </xf>
    <xf numFmtId="39" fontId="4" fillId="0" borderId="5" xfId="1" applyNumberFormat="1" applyFont="1" applyBorder="1" applyAlignment="1">
      <alignment vertical="center"/>
    </xf>
    <xf numFmtId="37" fontId="4" fillId="0" borderId="0" xfId="1" applyNumberFormat="1" applyFont="1" applyAlignment="1">
      <alignment vertical="center"/>
    </xf>
    <xf numFmtId="37" fontId="4" fillId="0" borderId="5" xfId="1" applyNumberFormat="1" applyFont="1" applyBorder="1" applyAlignment="1">
      <alignment vertical="center"/>
    </xf>
    <xf numFmtId="0" fontId="4" fillId="0" borderId="0" xfId="0" applyFont="1" applyAlignment="1">
      <alignment horizontal="left"/>
    </xf>
    <xf numFmtId="42" fontId="4" fillId="0" borderId="6" xfId="1" applyNumberFormat="1" applyFont="1" applyBorder="1" applyAlignment="1">
      <alignment vertical="center"/>
    </xf>
    <xf numFmtId="10" fontId="4" fillId="0" borderId="0" xfId="3" applyNumberFormat="1" applyFont="1"/>
    <xf numFmtId="164" fontId="4" fillId="0" borderId="0" xfId="1" applyNumberFormat="1" applyFont="1"/>
    <xf numFmtId="164" fontId="4" fillId="0" borderId="5" xfId="0" applyNumberFormat="1" applyFont="1" applyBorder="1" applyAlignment="1">
      <alignment horizontal="center" vertical="center"/>
    </xf>
    <xf numFmtId="42" fontId="4" fillId="0" borderId="0" xfId="1" applyNumberFormat="1" applyFont="1" applyBorder="1" applyAlignment="1">
      <alignment vertical="center"/>
    </xf>
    <xf numFmtId="37" fontId="7" fillId="0" borderId="0" xfId="0" applyNumberFormat="1" applyFont="1"/>
    <xf numFmtId="39" fontId="4" fillId="0" borderId="0" xfId="0" applyNumberFormat="1" applyFont="1"/>
    <xf numFmtId="164" fontId="4" fillId="0" borderId="0" xfId="1" applyNumberFormat="1" applyFont="1" applyBorder="1" applyAlignment="1">
      <alignment horizontal="center" vertical="center"/>
    </xf>
    <xf numFmtId="39" fontId="4" fillId="0" borderId="0" xfId="0" applyNumberFormat="1" applyFont="1" applyAlignment="1">
      <alignment vertical="center"/>
    </xf>
    <xf numFmtId="37" fontId="3" fillId="0" borderId="3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horizontal="center" vertical="center"/>
    </xf>
    <xf numFmtId="39" fontId="4" fillId="0" borderId="5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vertical="center"/>
    </xf>
    <xf numFmtId="164" fontId="8" fillId="0" borderId="7" xfId="0" applyNumberFormat="1" applyFont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/>
    <xf numFmtId="164" fontId="4" fillId="0" borderId="6" xfId="1" applyNumberFormat="1" applyFont="1" applyBorder="1"/>
    <xf numFmtId="39" fontId="4" fillId="0" borderId="6" xfId="0" applyNumberFormat="1" applyFont="1" applyBorder="1"/>
    <xf numFmtId="164" fontId="4" fillId="0" borderId="0" xfId="0" applyNumberFormat="1" applyFont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44" fontId="4" fillId="0" borderId="0" xfId="2" applyFont="1"/>
    <xf numFmtId="166" fontId="4" fillId="0" borderId="0" xfId="2" applyNumberFormat="1" applyFont="1"/>
    <xf numFmtId="39" fontId="4" fillId="0" borderId="0" xfId="2" applyNumberFormat="1" applyFont="1"/>
    <xf numFmtId="44" fontId="4" fillId="0" borderId="0" xfId="0" applyNumberFormat="1" applyFont="1"/>
    <xf numFmtId="164" fontId="4" fillId="0" borderId="5" xfId="0" applyNumberFormat="1" applyFont="1" applyBorder="1"/>
    <xf numFmtId="44" fontId="4" fillId="0" borderId="6" xfId="2" applyFont="1" applyBorder="1"/>
    <xf numFmtId="37" fontId="3" fillId="0" borderId="3" xfId="1" applyNumberFormat="1" applyFont="1" applyBorder="1"/>
    <xf numFmtId="44" fontId="4" fillId="0" borderId="0" xfId="2" applyFont="1" applyBorder="1"/>
    <xf numFmtId="0" fontId="3" fillId="0" borderId="0" xfId="0" applyFont="1"/>
    <xf numFmtId="37" fontId="3" fillId="0" borderId="0" xfId="0" applyNumberFormat="1" applyFont="1"/>
    <xf numFmtId="37" fontId="4" fillId="0" borderId="0" xfId="1" applyNumberFormat="1" applyFont="1" applyBorder="1" applyAlignment="1">
      <alignment vertical="center"/>
    </xf>
    <xf numFmtId="37" fontId="4" fillId="0" borderId="8" xfId="1" applyNumberFormat="1" applyFont="1" applyBorder="1" applyAlignment="1">
      <alignment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B165D-825D-4BB9-A32F-9E3474FECCB1}">
  <dimension ref="A1:U45"/>
  <sheetViews>
    <sheetView showGridLines="0" tabSelected="1" workbookViewId="0">
      <selection activeCell="F19" sqref="F19"/>
    </sheetView>
  </sheetViews>
  <sheetFormatPr defaultColWidth="19" defaultRowHeight="15.75" x14ac:dyDescent="0.25"/>
  <cols>
    <col min="1" max="3" width="13.85546875" style="6" customWidth="1"/>
    <col min="4" max="8" width="19" style="6"/>
    <col min="9" max="10" width="19" style="32"/>
    <col min="11" max="11" width="19" style="36"/>
    <col min="12" max="13" width="19" style="6"/>
    <col min="14" max="14" width="19" style="63"/>
    <col min="15" max="16384" width="19" style="6"/>
  </cols>
  <sheetData>
    <row r="1" spans="1:19" ht="18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 t="s">
        <v>1</v>
      </c>
      <c r="O1" s="5"/>
      <c r="P1" s="5"/>
      <c r="Q1" s="5"/>
      <c r="R1" s="5"/>
      <c r="S1" s="5"/>
    </row>
    <row r="2" spans="1:19" ht="18" x14ac:dyDescent="0.25">
      <c r="A2" s="7" t="s">
        <v>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5"/>
      <c r="N2" s="8" t="s">
        <v>2</v>
      </c>
      <c r="O2" s="9"/>
      <c r="P2" s="9"/>
      <c r="Q2" s="9"/>
      <c r="R2" s="9"/>
      <c r="S2" s="9"/>
    </row>
    <row r="3" spans="1:19" ht="18.75" thickBot="1" x14ac:dyDescent="0.3">
      <c r="A3" s="10"/>
      <c r="B3" s="11"/>
      <c r="C3" s="11"/>
      <c r="D3" s="11"/>
      <c r="E3" s="11"/>
      <c r="F3" s="11"/>
      <c r="G3" s="11"/>
      <c r="H3" s="11"/>
      <c r="I3" s="11"/>
      <c r="J3" s="5"/>
      <c r="K3" s="12"/>
      <c r="L3" s="5"/>
      <c r="M3" s="5"/>
      <c r="N3" s="13" t="s">
        <v>3</v>
      </c>
      <c r="O3" s="11"/>
      <c r="P3" s="11"/>
      <c r="Q3" s="11"/>
      <c r="R3" s="11"/>
      <c r="S3" s="11"/>
    </row>
    <row r="4" spans="1:19" ht="18" x14ac:dyDescent="0.25">
      <c r="A4" s="14" t="s">
        <v>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5"/>
      <c r="N4" s="8"/>
      <c r="O4" s="5"/>
      <c r="P4" s="5"/>
      <c r="Q4" s="5"/>
      <c r="R4" s="5"/>
      <c r="S4" s="5"/>
    </row>
    <row r="5" spans="1:19" ht="18" x14ac:dyDescent="0.25">
      <c r="G5" s="15" t="s">
        <v>5</v>
      </c>
      <c r="H5" s="15"/>
      <c r="I5" s="15"/>
      <c r="J5" s="5"/>
      <c r="K5" s="12"/>
      <c r="L5" s="5"/>
      <c r="M5" s="5"/>
      <c r="N5" s="16"/>
    </row>
    <row r="6" spans="1:19" ht="18" x14ac:dyDescent="0.25">
      <c r="B6" s="17"/>
      <c r="C6" s="18" t="s">
        <v>6</v>
      </c>
      <c r="D6" s="18"/>
      <c r="E6" s="19"/>
      <c r="G6" s="20" t="s">
        <v>7</v>
      </c>
      <c r="H6" s="20" t="s">
        <v>8</v>
      </c>
      <c r="I6" s="21" t="s">
        <v>9</v>
      </c>
      <c r="J6" s="5"/>
      <c r="K6" s="12"/>
      <c r="L6" s="5"/>
      <c r="M6" s="5"/>
      <c r="N6" s="16"/>
    </row>
    <row r="7" spans="1:19" ht="18" x14ac:dyDescent="0.25">
      <c r="B7" s="17"/>
      <c r="C7" s="6" t="s">
        <v>10</v>
      </c>
      <c r="G7" s="22">
        <f>D27</f>
        <v>10943</v>
      </c>
      <c r="H7" s="22">
        <f>F31</f>
        <v>152312000</v>
      </c>
      <c r="I7" s="23">
        <f>I31</f>
        <v>762261.59</v>
      </c>
      <c r="J7" s="24"/>
      <c r="K7" s="12"/>
      <c r="L7" s="5"/>
      <c r="M7" s="5"/>
      <c r="N7" s="16"/>
    </row>
    <row r="8" spans="1:19" ht="18" x14ac:dyDescent="0.25">
      <c r="B8" s="17"/>
      <c r="C8" s="6" t="s">
        <v>11</v>
      </c>
      <c r="G8" s="22">
        <f>D42</f>
        <v>24</v>
      </c>
      <c r="H8" s="22">
        <f>F44</f>
        <v>4735076.68</v>
      </c>
      <c r="I8" s="23">
        <f>I44</f>
        <v>22079.46</v>
      </c>
      <c r="J8" s="24"/>
      <c r="K8" s="12"/>
      <c r="L8" s="5"/>
      <c r="M8" s="5"/>
      <c r="N8" s="16"/>
    </row>
    <row r="9" spans="1:19" ht="18" x14ac:dyDescent="0.25">
      <c r="B9" s="17"/>
      <c r="C9" s="25" t="s">
        <v>12</v>
      </c>
      <c r="D9" s="25"/>
      <c r="E9" s="25"/>
      <c r="G9" s="20"/>
      <c r="H9" s="20"/>
      <c r="I9" s="26">
        <v>0</v>
      </c>
      <c r="J9" s="5"/>
      <c r="K9" s="12"/>
      <c r="L9" s="5"/>
      <c r="M9" s="5"/>
      <c r="N9" s="16"/>
    </row>
    <row r="10" spans="1:19" ht="18.75" thickBot="1" x14ac:dyDescent="0.3">
      <c r="B10" s="17"/>
      <c r="C10" s="25" t="s">
        <v>13</v>
      </c>
      <c r="D10" s="25"/>
      <c r="E10" s="25"/>
      <c r="G10" s="65">
        <f>SUM(G7:G9)</f>
        <v>10967</v>
      </c>
      <c r="H10" s="65">
        <f>SUM(H7:H9)</f>
        <v>157047076.68000001</v>
      </c>
      <c r="I10" s="27">
        <f>SUM(I7:I9)</f>
        <v>784341.04999999993</v>
      </c>
      <c r="J10" s="5"/>
      <c r="K10" s="12"/>
      <c r="L10" s="5"/>
      <c r="M10" s="5"/>
      <c r="N10" s="16"/>
    </row>
    <row r="11" spans="1:19" ht="18.75" thickTop="1" x14ac:dyDescent="0.25">
      <c r="B11" s="17"/>
      <c r="C11" s="25" t="s">
        <v>14</v>
      </c>
      <c r="D11" s="25"/>
      <c r="E11" s="25"/>
      <c r="G11" s="64"/>
      <c r="H11" s="64"/>
      <c r="I11" s="28">
        <v>-784507</v>
      </c>
      <c r="J11" s="5"/>
      <c r="K11" s="12"/>
      <c r="L11" s="5"/>
      <c r="M11" s="5"/>
      <c r="N11" s="16"/>
    </row>
    <row r="12" spans="1:19" ht="18.75" thickBot="1" x14ac:dyDescent="0.3">
      <c r="B12" s="17"/>
      <c r="C12" s="29" t="s">
        <v>15</v>
      </c>
      <c r="D12" s="29"/>
      <c r="E12" s="29"/>
      <c r="G12" s="64"/>
      <c r="H12" s="64"/>
      <c r="I12" s="30">
        <f>SUM(I10:I11)</f>
        <v>-165.95000000006985</v>
      </c>
      <c r="J12" s="5"/>
      <c r="K12" s="12"/>
      <c r="L12" s="5"/>
      <c r="M12" s="5"/>
      <c r="N12" s="16"/>
    </row>
    <row r="13" spans="1:19" ht="18.75" thickTop="1" x14ac:dyDescent="0.25">
      <c r="B13" s="17"/>
      <c r="I13" s="31"/>
      <c r="J13" s="5"/>
      <c r="K13" s="12"/>
      <c r="L13" s="5"/>
      <c r="M13" s="5"/>
      <c r="N13" s="16"/>
    </row>
    <row r="14" spans="1:19" ht="18" x14ac:dyDescent="0.25">
      <c r="B14" s="17"/>
      <c r="C14" s="25"/>
      <c r="I14" s="34"/>
      <c r="K14" s="12"/>
      <c r="N14" s="16"/>
    </row>
    <row r="15" spans="1:19" ht="18" x14ac:dyDescent="0.25">
      <c r="B15" s="17"/>
      <c r="K15" s="12"/>
      <c r="N15" s="16"/>
    </row>
    <row r="16" spans="1:19" x14ac:dyDescent="0.25">
      <c r="A16" s="6" t="s">
        <v>16</v>
      </c>
      <c r="B16" s="35" t="s">
        <v>17</v>
      </c>
      <c r="N16" s="16"/>
    </row>
    <row r="17" spans="2:21" x14ac:dyDescent="0.2">
      <c r="B17" s="19"/>
      <c r="C17" s="19"/>
      <c r="D17" s="19"/>
      <c r="E17" s="19"/>
      <c r="F17" s="19"/>
      <c r="G17" s="19" t="s">
        <v>18</v>
      </c>
      <c r="H17" s="19" t="s">
        <v>19</v>
      </c>
      <c r="I17" s="37" t="s">
        <v>19</v>
      </c>
      <c r="J17" s="19" t="s">
        <v>20</v>
      </c>
      <c r="K17" s="38"/>
      <c r="M17" s="19"/>
      <c r="N17" s="39"/>
      <c r="O17" s="19"/>
      <c r="P17" s="19" t="s">
        <v>21</v>
      </c>
      <c r="Q17" s="19" t="s">
        <v>22</v>
      </c>
      <c r="R17" s="19" t="s">
        <v>23</v>
      </c>
      <c r="S17" s="19" t="s">
        <v>24</v>
      </c>
      <c r="T17" s="19" t="s">
        <v>25</v>
      </c>
    </row>
    <row r="18" spans="2:21" x14ac:dyDescent="0.2">
      <c r="B18" s="19"/>
      <c r="C18" s="20" t="s">
        <v>25</v>
      </c>
      <c r="D18" s="20" t="s">
        <v>26</v>
      </c>
      <c r="E18" s="20"/>
      <c r="F18" s="20" t="s">
        <v>27</v>
      </c>
      <c r="G18" s="40">
        <f>C19</f>
        <v>2000</v>
      </c>
      <c r="H18" s="33">
        <f>C20</f>
        <v>2000</v>
      </c>
      <c r="I18" s="21">
        <f>C21</f>
        <v>6000</v>
      </c>
      <c r="J18" s="41">
        <f>C22</f>
        <v>10000</v>
      </c>
      <c r="K18" s="42" t="s">
        <v>28</v>
      </c>
      <c r="M18" s="19"/>
      <c r="N18" s="39"/>
      <c r="O18" s="19"/>
      <c r="P18" s="19"/>
      <c r="Q18" s="19"/>
      <c r="R18" s="19"/>
      <c r="S18" s="19"/>
    </row>
    <row r="19" spans="2:21" x14ac:dyDescent="0.2">
      <c r="B19" s="19" t="s">
        <v>18</v>
      </c>
      <c r="C19" s="43">
        <v>2000</v>
      </c>
      <c r="D19" s="43">
        <v>3522</v>
      </c>
      <c r="E19" s="43"/>
      <c r="F19" s="44">
        <v>4895000</v>
      </c>
      <c r="G19" s="22">
        <f>F19</f>
        <v>4895000</v>
      </c>
      <c r="H19" s="22">
        <v>0</v>
      </c>
      <c r="I19" s="45">
        <v>0</v>
      </c>
      <c r="J19" s="22">
        <v>0</v>
      </c>
      <c r="K19" s="38">
        <f>SUM(G19:J19)</f>
        <v>4895000</v>
      </c>
      <c r="M19" s="22"/>
      <c r="N19" s="39"/>
      <c r="O19" s="22"/>
      <c r="P19" s="22">
        <v>42</v>
      </c>
      <c r="Q19" s="22">
        <v>5</v>
      </c>
      <c r="R19" s="22">
        <v>345</v>
      </c>
      <c r="S19" s="22">
        <f>SUM(P19:R19)</f>
        <v>392</v>
      </c>
      <c r="T19" s="22">
        <v>584461</v>
      </c>
    </row>
    <row r="20" spans="2:21" x14ac:dyDescent="0.2">
      <c r="B20" s="19" t="s">
        <v>19</v>
      </c>
      <c r="C20" s="43">
        <v>2000</v>
      </c>
      <c r="D20" s="43">
        <v>3372</v>
      </c>
      <c r="E20" s="43"/>
      <c r="F20" s="46">
        <v>11598000</v>
      </c>
      <c r="G20" s="22">
        <f>$D20*G$18</f>
        <v>6744000</v>
      </c>
      <c r="H20" s="22">
        <f>F20-G20</f>
        <v>4854000</v>
      </c>
      <c r="I20" s="45">
        <v>0</v>
      </c>
      <c r="J20" s="22">
        <v>0</v>
      </c>
      <c r="K20" s="38">
        <f>SUM(G20:J20)</f>
        <v>11598000</v>
      </c>
      <c r="M20" s="22"/>
      <c r="N20" s="39"/>
      <c r="O20" s="22"/>
      <c r="P20" s="22">
        <v>28</v>
      </c>
      <c r="Q20" s="22">
        <v>4</v>
      </c>
      <c r="R20" s="22">
        <v>279</v>
      </c>
      <c r="S20" s="22">
        <f t="shared" ref="S20:S22" si="0">SUM(P20:R20)</f>
        <v>311</v>
      </c>
      <c r="T20" s="22">
        <v>2986709</v>
      </c>
      <c r="U20" s="22">
        <f>SUM(I20:T20)</f>
        <v>14585331</v>
      </c>
    </row>
    <row r="21" spans="2:21" x14ac:dyDescent="0.2">
      <c r="B21" s="19" t="s">
        <v>19</v>
      </c>
      <c r="C21" s="43">
        <v>6000</v>
      </c>
      <c r="D21" s="43">
        <v>2461</v>
      </c>
      <c r="E21" s="43"/>
      <c r="F21" s="46">
        <v>15839000</v>
      </c>
      <c r="G21" s="22">
        <f>$D21*G$18</f>
        <v>4922000</v>
      </c>
      <c r="H21" s="22">
        <f>$D21*H$18</f>
        <v>4922000</v>
      </c>
      <c r="I21" s="45">
        <f>F21-G21-H21</f>
        <v>5995000</v>
      </c>
      <c r="J21" s="22"/>
      <c r="K21" s="38">
        <f>SUM(G21:J21)</f>
        <v>15839000</v>
      </c>
      <c r="M21" s="22"/>
      <c r="N21" s="39"/>
      <c r="O21" s="22"/>
      <c r="P21" s="22">
        <v>35</v>
      </c>
      <c r="Q21" s="22">
        <v>5</v>
      </c>
      <c r="R21" s="22">
        <v>365</v>
      </c>
      <c r="S21" s="22">
        <f t="shared" si="0"/>
        <v>405</v>
      </c>
      <c r="T21" s="22">
        <v>9065369</v>
      </c>
    </row>
    <row r="22" spans="2:21" x14ac:dyDescent="0.2">
      <c r="B22" s="19" t="s">
        <v>20</v>
      </c>
      <c r="C22" s="43">
        <f>SUM(C19:C21)</f>
        <v>10000</v>
      </c>
      <c r="D22" s="43">
        <v>1588</v>
      </c>
      <c r="E22" s="43"/>
      <c r="F22" s="47">
        <v>119980000</v>
      </c>
      <c r="G22" s="22">
        <f>$D22*G$18</f>
        <v>3176000</v>
      </c>
      <c r="H22" s="22">
        <f>$D22*H$18</f>
        <v>3176000</v>
      </c>
      <c r="I22" s="22">
        <f>$D22*I$18</f>
        <v>9528000</v>
      </c>
      <c r="J22" s="22">
        <f>F22-G22-H22-I22</f>
        <v>104100000</v>
      </c>
      <c r="K22" s="38">
        <f>SUM(G22:J22)</f>
        <v>119980000</v>
      </c>
      <c r="M22" s="22"/>
      <c r="N22" s="39" t="s">
        <v>29</v>
      </c>
      <c r="O22" s="22"/>
      <c r="P22" s="22">
        <v>46</v>
      </c>
      <c r="Q22" s="22">
        <v>8</v>
      </c>
      <c r="R22" s="22">
        <v>1508</v>
      </c>
      <c r="S22" s="22">
        <f t="shared" si="0"/>
        <v>1562</v>
      </c>
      <c r="T22" s="22">
        <v>259205833</v>
      </c>
    </row>
    <row r="23" spans="2:21" ht="16.5" thickBot="1" x14ac:dyDescent="0.3">
      <c r="B23" s="19"/>
      <c r="C23" s="6" t="s">
        <v>30</v>
      </c>
      <c r="D23" s="48">
        <f t="shared" ref="D23:K23" si="1">SUM(D19:D22)</f>
        <v>10943</v>
      </c>
      <c r="E23" s="48"/>
      <c r="F23" s="48">
        <f t="shared" si="1"/>
        <v>152312000</v>
      </c>
      <c r="G23" s="48">
        <f t="shared" si="1"/>
        <v>19737000</v>
      </c>
      <c r="H23" s="48">
        <f t="shared" si="1"/>
        <v>12952000</v>
      </c>
      <c r="I23" s="49">
        <f t="shared" si="1"/>
        <v>15523000</v>
      </c>
      <c r="J23" s="48">
        <f t="shared" si="1"/>
        <v>104100000</v>
      </c>
      <c r="K23" s="50">
        <f t="shared" si="1"/>
        <v>152312000</v>
      </c>
      <c r="M23" s="51"/>
      <c r="N23" s="16">
        <f>K23/D23</f>
        <v>13918.669469066983</v>
      </c>
      <c r="O23" s="51"/>
      <c r="P23" s="51">
        <f>SUM(P19:P22)</f>
        <v>151</v>
      </c>
      <c r="Q23" s="51">
        <f>SUM(Q19:Q22)</f>
        <v>22</v>
      </c>
      <c r="R23" s="51">
        <f>SUM(R19:R22)</f>
        <v>2497</v>
      </c>
      <c r="S23" s="51">
        <f>SUM(S19:S22)</f>
        <v>2670</v>
      </c>
      <c r="T23" s="51">
        <f>SUM(T19:T22)</f>
        <v>271842372</v>
      </c>
    </row>
    <row r="24" spans="2:21" ht="16.5" thickTop="1" x14ac:dyDescent="0.25">
      <c r="J24" s="6"/>
      <c r="N24" s="16"/>
    </row>
    <row r="25" spans="2:21" x14ac:dyDescent="0.25">
      <c r="B25" s="15" t="s">
        <v>31</v>
      </c>
      <c r="C25" s="15"/>
      <c r="D25" s="15"/>
      <c r="E25" s="15"/>
      <c r="F25" s="15"/>
      <c r="G25" s="15"/>
      <c r="H25" s="15"/>
      <c r="I25" s="15"/>
      <c r="J25" s="6"/>
      <c r="N25" s="16"/>
    </row>
    <row r="26" spans="2:21" x14ac:dyDescent="0.25">
      <c r="C26" s="52"/>
      <c r="D26" s="53" t="s">
        <v>26</v>
      </c>
      <c r="E26" s="53"/>
      <c r="F26" s="53" t="s">
        <v>27</v>
      </c>
      <c r="G26" s="15" t="s">
        <v>32</v>
      </c>
      <c r="H26" s="15"/>
      <c r="I26" s="53" t="s">
        <v>9</v>
      </c>
      <c r="J26" s="6"/>
      <c r="N26" s="16"/>
    </row>
    <row r="27" spans="2:21" x14ac:dyDescent="0.25">
      <c r="B27" s="19" t="s">
        <v>18</v>
      </c>
      <c r="C27" s="22">
        <f>C19</f>
        <v>2000</v>
      </c>
      <c r="D27" s="51">
        <f>D23</f>
        <v>10943</v>
      </c>
      <c r="E27" s="51"/>
      <c r="F27" s="51">
        <f>G23</f>
        <v>19737000</v>
      </c>
      <c r="G27" s="54">
        <v>15.17</v>
      </c>
      <c r="H27" s="6" t="s">
        <v>33</v>
      </c>
      <c r="I27" s="54">
        <f>D27*G27</f>
        <v>166005.31</v>
      </c>
      <c r="J27" s="6"/>
      <c r="N27" s="16"/>
    </row>
    <row r="28" spans="2:21" x14ac:dyDescent="0.25">
      <c r="B28" s="19" t="s">
        <v>19</v>
      </c>
      <c r="C28" s="22">
        <f>C20</f>
        <v>2000</v>
      </c>
      <c r="F28" s="51">
        <f>H23</f>
        <v>12952000</v>
      </c>
      <c r="G28" s="55">
        <v>5.0299999999999997E-3</v>
      </c>
      <c r="H28" s="6" t="s">
        <v>34</v>
      </c>
      <c r="I28" s="56">
        <f>ROUND(F28*G28,2)</f>
        <v>65148.56</v>
      </c>
      <c r="J28" s="6"/>
      <c r="N28" s="16"/>
      <c r="U28" s="57">
        <v>9.5399999999999991</v>
      </c>
    </row>
    <row r="29" spans="2:21" x14ac:dyDescent="0.25">
      <c r="B29" s="19" t="s">
        <v>19</v>
      </c>
      <c r="C29" s="22">
        <f>C21</f>
        <v>6000</v>
      </c>
      <c r="F29" s="51">
        <f>I23</f>
        <v>15523000</v>
      </c>
      <c r="G29" s="55">
        <v>4.64E-3</v>
      </c>
      <c r="H29" s="6" t="s">
        <v>34</v>
      </c>
      <c r="I29" s="56">
        <f t="shared" ref="I29" si="2">ROUND(F29*G29,2)</f>
        <v>72026.720000000001</v>
      </c>
      <c r="J29" s="6"/>
      <c r="N29" s="16"/>
      <c r="U29" s="57">
        <v>8.77</v>
      </c>
    </row>
    <row r="30" spans="2:21" x14ac:dyDescent="0.25">
      <c r="B30" s="19" t="s">
        <v>20</v>
      </c>
      <c r="C30" s="22">
        <f>C22</f>
        <v>10000</v>
      </c>
      <c r="D30" s="52"/>
      <c r="E30" s="52"/>
      <c r="F30" s="58">
        <f>J23</f>
        <v>104100000</v>
      </c>
      <c r="G30" s="55">
        <v>4.4099999999999999E-3</v>
      </c>
      <c r="H30" s="6" t="s">
        <v>34</v>
      </c>
      <c r="I30" s="56">
        <f>ROUND(F30*G30,2)</f>
        <v>459081</v>
      </c>
      <c r="J30" s="6"/>
      <c r="N30" s="16"/>
      <c r="U30" s="57">
        <v>6.77</v>
      </c>
    </row>
    <row r="31" spans="2:21" ht="16.5" thickBot="1" x14ac:dyDescent="0.3">
      <c r="C31" s="6" t="s">
        <v>35</v>
      </c>
      <c r="F31" s="48">
        <f>SUM(F27:F30)</f>
        <v>152312000</v>
      </c>
      <c r="I31" s="59">
        <f>SUM(I27:I30)</f>
        <v>762261.59</v>
      </c>
      <c r="J31" s="6"/>
      <c r="N31" s="60">
        <f>ROUND(F31/D27,0)</f>
        <v>13919</v>
      </c>
      <c r="O31" s="32"/>
    </row>
    <row r="32" spans="2:21" ht="16.5" thickTop="1" x14ac:dyDescent="0.25">
      <c r="F32" s="51"/>
      <c r="I32" s="61"/>
      <c r="J32" s="6"/>
      <c r="N32" s="16"/>
    </row>
    <row r="33" spans="1:14" x14ac:dyDescent="0.25">
      <c r="A33" s="6" t="s">
        <v>16</v>
      </c>
      <c r="B33" s="35" t="s">
        <v>11</v>
      </c>
      <c r="N33" s="16"/>
    </row>
    <row r="34" spans="1:14" x14ac:dyDescent="0.25">
      <c r="B34" s="19"/>
      <c r="C34" s="19"/>
      <c r="D34" s="19"/>
      <c r="E34" s="19"/>
      <c r="F34" s="19"/>
      <c r="G34" s="19" t="s">
        <v>18</v>
      </c>
      <c r="H34" s="19" t="s">
        <v>20</v>
      </c>
      <c r="I34" s="38"/>
      <c r="N34" s="62"/>
    </row>
    <row r="35" spans="1:14" x14ac:dyDescent="0.25">
      <c r="B35" s="19"/>
      <c r="C35" s="20" t="s">
        <v>25</v>
      </c>
      <c r="D35" s="20" t="s">
        <v>26</v>
      </c>
      <c r="E35" s="20"/>
      <c r="F35" s="20" t="s">
        <v>27</v>
      </c>
      <c r="G35" s="40">
        <f>C36</f>
        <v>20000</v>
      </c>
      <c r="H35" s="41">
        <f>C37</f>
        <v>20000</v>
      </c>
      <c r="I35" s="42" t="s">
        <v>28</v>
      </c>
      <c r="N35" s="62"/>
    </row>
    <row r="36" spans="1:14" x14ac:dyDescent="0.25">
      <c r="B36" s="19" t="s">
        <v>18</v>
      </c>
      <c r="C36" s="43">
        <v>20000</v>
      </c>
      <c r="D36" s="43">
        <v>11</v>
      </c>
      <c r="E36" s="43"/>
      <c r="F36" s="44">
        <v>1076.6799999999998</v>
      </c>
      <c r="G36" s="22">
        <f>F36</f>
        <v>1076.6799999999998</v>
      </c>
      <c r="H36" s="22">
        <v>0</v>
      </c>
      <c r="I36" s="22">
        <f>SUM(G36:H36)</f>
        <v>1076.6799999999998</v>
      </c>
      <c r="N36" s="62"/>
    </row>
    <row r="37" spans="1:14" x14ac:dyDescent="0.25">
      <c r="B37" s="19" t="s">
        <v>20</v>
      </c>
      <c r="C37" s="43">
        <f>SUM(C36:C36)</f>
        <v>20000</v>
      </c>
      <c r="D37" s="43">
        <v>13</v>
      </c>
      <c r="E37" s="43"/>
      <c r="F37" s="47">
        <v>4734000</v>
      </c>
      <c r="G37" s="22">
        <f>D37*G35</f>
        <v>260000</v>
      </c>
      <c r="H37" s="22">
        <f>F37-G37</f>
        <v>4474000</v>
      </c>
      <c r="I37" s="22">
        <f>SUM(G37:H37)</f>
        <v>4734000</v>
      </c>
      <c r="N37" s="62"/>
    </row>
    <row r="38" spans="1:14" ht="16.5" thickBot="1" x14ac:dyDescent="0.3">
      <c r="B38" s="19"/>
      <c r="C38" s="6" t="s">
        <v>30</v>
      </c>
      <c r="D38" s="48">
        <f t="shared" ref="D38:G38" si="3">SUM(D36:D37)</f>
        <v>24</v>
      </c>
      <c r="E38" s="48"/>
      <c r="F38" s="48">
        <f t="shared" si="3"/>
        <v>4735076.68</v>
      </c>
      <c r="G38" s="48">
        <f t="shared" si="3"/>
        <v>261076.68</v>
      </c>
      <c r="H38" s="48">
        <f>SUM(H36:H37)</f>
        <v>4474000</v>
      </c>
      <c r="I38" s="48">
        <f>SUM(I36:I37)</f>
        <v>4735076.68</v>
      </c>
      <c r="N38" s="16">
        <f>I38/D38</f>
        <v>197294.86166666666</v>
      </c>
    </row>
    <row r="39" spans="1:14" ht="16.5" thickTop="1" x14ac:dyDescent="0.25">
      <c r="J39" s="6"/>
    </row>
    <row r="40" spans="1:14" x14ac:dyDescent="0.25">
      <c r="B40" s="15" t="s">
        <v>31</v>
      </c>
      <c r="C40" s="15"/>
      <c r="D40" s="15"/>
      <c r="E40" s="15"/>
      <c r="F40" s="15"/>
      <c r="G40" s="15"/>
      <c r="H40" s="15"/>
      <c r="I40" s="15"/>
      <c r="J40" s="6"/>
    </row>
    <row r="41" spans="1:14" x14ac:dyDescent="0.25">
      <c r="C41" s="52"/>
      <c r="D41" s="53" t="s">
        <v>26</v>
      </c>
      <c r="E41" s="53"/>
      <c r="F41" s="53" t="s">
        <v>27</v>
      </c>
      <c r="G41" s="15" t="s">
        <v>32</v>
      </c>
      <c r="H41" s="15"/>
      <c r="I41" s="53" t="s">
        <v>9</v>
      </c>
      <c r="J41" s="6"/>
    </row>
    <row r="42" spans="1:14" x14ac:dyDescent="0.25">
      <c r="B42" s="19" t="s">
        <v>18</v>
      </c>
      <c r="C42" s="22">
        <f>C36</f>
        <v>20000</v>
      </c>
      <c r="D42" s="51">
        <f>D38</f>
        <v>24</v>
      </c>
      <c r="E42" s="51"/>
      <c r="F42" s="51">
        <f>G38</f>
        <v>261076.68</v>
      </c>
      <c r="G42" s="54">
        <v>97.88</v>
      </c>
      <c r="H42" s="6" t="s">
        <v>33</v>
      </c>
      <c r="I42" s="54">
        <f>G42*D42</f>
        <v>2349.12</v>
      </c>
      <c r="J42" s="6"/>
    </row>
    <row r="43" spans="1:14" x14ac:dyDescent="0.25">
      <c r="B43" s="19" t="s">
        <v>20</v>
      </c>
      <c r="C43" s="22">
        <f>C37</f>
        <v>20000</v>
      </c>
      <c r="D43" s="52"/>
      <c r="E43" s="52"/>
      <c r="F43" s="58">
        <f>H37</f>
        <v>4474000</v>
      </c>
      <c r="G43" s="55">
        <v>4.4099999999999999E-3</v>
      </c>
      <c r="H43" s="6" t="s">
        <v>34</v>
      </c>
      <c r="I43" s="56">
        <f>ROUND(F43*G43,2)</f>
        <v>19730.34</v>
      </c>
      <c r="J43" s="6"/>
    </row>
    <row r="44" spans="1:14" ht="16.5" thickBot="1" x14ac:dyDescent="0.3">
      <c r="C44" s="6" t="s">
        <v>35</v>
      </c>
      <c r="F44" s="48">
        <f>SUM(F42:F43)</f>
        <v>4735076.68</v>
      </c>
      <c r="I44" s="59">
        <f>SUM(I42:I43)</f>
        <v>22079.46</v>
      </c>
      <c r="J44" s="6"/>
    </row>
    <row r="45" spans="1:14" ht="16.5" thickTop="1" x14ac:dyDescent="0.25"/>
  </sheetData>
  <mergeCells count="9">
    <mergeCell ref="G26:H26"/>
    <mergeCell ref="B40:I40"/>
    <mergeCell ref="G41:H41"/>
    <mergeCell ref="A1:L1"/>
    <mergeCell ref="A2:L2"/>
    <mergeCell ref="A4:L4"/>
    <mergeCell ref="G5:I5"/>
    <mergeCell ref="C6:D6"/>
    <mergeCell ref="B25:I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Frost</dc:creator>
  <cp:lastModifiedBy>Mark Frost</cp:lastModifiedBy>
  <dcterms:created xsi:type="dcterms:W3CDTF">2025-12-02T19:26:15Z</dcterms:created>
  <dcterms:modified xsi:type="dcterms:W3CDTF">2025-12-02T19:29:47Z</dcterms:modified>
</cp:coreProperties>
</file>