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TS&amp;E\East_Scopes_Estimates 2017\Station_T-Line Project Database\Prestonsburg-Thelma 46 kV Rebuild_TP2021043 APCo\Station\Alternatives\"/>
    </mc:Choice>
  </mc:AlternateContent>
  <xr:revisionPtr revIDLastSave="0" documentId="13_ncr:1_{F35887F8-8062-4FEC-A1D4-6721D4E5945F}" xr6:coauthVersionLast="47" xr6:coauthVersionMax="47" xr10:uidLastSave="{00000000-0000-0000-0000-000000000000}"/>
  <bookViews>
    <workbookView xWindow="28680" yWindow="-120" windowWidth="29040" windowHeight="15720" activeTab="1" xr2:uid="{5D79C704-F335-4EBB-8235-7ED307A7309B}"/>
  </bookViews>
  <sheets>
    <sheet name="Sheet1" sheetId="1" r:id="rId1"/>
    <sheet name="CPCN Alternativ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" l="1"/>
  <c r="I27" i="1"/>
  <c r="I26" i="1"/>
  <c r="I25" i="1"/>
  <c r="G20" i="1"/>
  <c r="L28" i="2"/>
  <c r="K28" i="2"/>
  <c r="G28" i="2"/>
  <c r="F28" i="2"/>
  <c r="E28" i="2"/>
  <c r="M26" i="2"/>
  <c r="G26" i="2"/>
  <c r="M25" i="2"/>
  <c r="G25" i="2"/>
  <c r="M24" i="2"/>
  <c r="G24" i="2"/>
  <c r="M23" i="2"/>
  <c r="G23" i="2"/>
  <c r="M22" i="2"/>
  <c r="G22" i="2"/>
  <c r="M21" i="2"/>
  <c r="G21" i="2"/>
  <c r="M20" i="2"/>
  <c r="M28" i="2" s="1"/>
  <c r="G20" i="2"/>
  <c r="L16" i="2"/>
  <c r="K16" i="2"/>
  <c r="F16" i="2"/>
  <c r="E16" i="2"/>
  <c r="M14" i="2"/>
  <c r="G14" i="2"/>
  <c r="M13" i="2"/>
  <c r="G13" i="2"/>
  <c r="M12" i="2"/>
  <c r="G12" i="2"/>
  <c r="M11" i="2"/>
  <c r="G11" i="2"/>
  <c r="M10" i="2"/>
  <c r="G10" i="2"/>
  <c r="M9" i="2"/>
  <c r="G9" i="2"/>
  <c r="M8" i="2"/>
  <c r="M16" i="2" s="1"/>
  <c r="G8" i="2"/>
  <c r="G16" i="2" s="1"/>
  <c r="M30" i="2" l="1"/>
</calcChain>
</file>

<file path=xl/sharedStrings.xml><?xml version="1.0" encoding="utf-8"?>
<sst xmlns="http://schemas.openxmlformats.org/spreadsheetml/2006/main" count="80" uniqueCount="37">
  <si>
    <t>T-LINE INSTALL</t>
  </si>
  <si>
    <t>T-LINE REMOVAL</t>
  </si>
  <si>
    <t>Line Work</t>
  </si>
  <si>
    <t>Contingency</t>
  </si>
  <si>
    <t>Total</t>
  </si>
  <si>
    <t>Internal Labor</t>
  </si>
  <si>
    <t>External Engineering</t>
  </si>
  <si>
    <t>Material</t>
  </si>
  <si>
    <t>Construction Labor</t>
  </si>
  <si>
    <t>ROW Acquisition</t>
  </si>
  <si>
    <t>Fleet</t>
  </si>
  <si>
    <t>Overhead</t>
  </si>
  <si>
    <t>STATION INSTALL</t>
  </si>
  <si>
    <t>STATION REMOVAL</t>
  </si>
  <si>
    <t>Station Work</t>
  </si>
  <si>
    <t>Land Acquisition</t>
  </si>
  <si>
    <t>Total Cost</t>
  </si>
  <si>
    <t>Project Description</t>
  </si>
  <si>
    <t>Cost (Loaded)</t>
  </si>
  <si>
    <t>T-Line Install</t>
  </si>
  <si>
    <t>T-Line Removal</t>
  </si>
  <si>
    <t>Kenwood Station</t>
  </si>
  <si>
    <t xml:space="preserve">Station </t>
  </si>
  <si>
    <t>Line</t>
  </si>
  <si>
    <t>Station Removal</t>
  </si>
  <si>
    <t>Line Removal</t>
  </si>
  <si>
    <t>Prestonsburg-Thelma 46kV Rebuild TP2021043 Alternatives</t>
  </si>
  <si>
    <t>Morgan Fork-McKinney 46kV</t>
  </si>
  <si>
    <t>4 miles</t>
  </si>
  <si>
    <t>Install</t>
  </si>
  <si>
    <t>5.5 miles</t>
  </si>
  <si>
    <t>Dewey-Kenwood 138kV</t>
  </si>
  <si>
    <t>Prestonsburg-Thelma 46kV</t>
  </si>
  <si>
    <t>16 miles</t>
  </si>
  <si>
    <t>Removal</t>
  </si>
  <si>
    <t>Morgan Fork Station</t>
  </si>
  <si>
    <t>Dewey Station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</si>
</sst>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1" xfId="0" applyBorder="1"/>
    <xf numFmtId="44" fontId="0" fillId="0" borderId="2" xfId="1" applyFont="1" applyBorder="1"/>
    <xf numFmtId="44" fontId="0" fillId="0" borderId="3" xfId="1" applyFont="1" applyBorder="1"/>
    <xf numFmtId="0" fontId="0" fillId="0" borderId="7" xfId="0" applyBorder="1"/>
    <xf numFmtId="44" fontId="0" fillId="0" borderId="0" xfId="1" applyFont="1" applyBorder="1"/>
    <xf numFmtId="44" fontId="0" fillId="0" borderId="8" xfId="1" applyFont="1" applyBorder="1"/>
    <xf numFmtId="0" fontId="0" fillId="0" borderId="9" xfId="0" applyBorder="1"/>
    <xf numFmtId="44" fontId="0" fillId="0" borderId="10" xfId="1" applyFont="1" applyBorder="1"/>
    <xf numFmtId="44" fontId="2" fillId="0" borderId="11" xfId="1" applyFont="1" applyBorder="1"/>
    <xf numFmtId="44" fontId="2" fillId="0" borderId="0" xfId="1" applyFont="1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0" xfId="0" applyFont="1"/>
    <xf numFmtId="44" fontId="2" fillId="0" borderId="0" xfId="0" applyNumberFormat="1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44" fontId="0" fillId="0" borderId="0" xfId="1" applyFont="1"/>
    <xf numFmtId="44" fontId="0" fillId="0" borderId="0" xfId="0" applyNumberFormat="1"/>
    <xf numFmtId="0" fontId="0" fillId="0" borderId="10" xfId="0" applyBorder="1"/>
    <xf numFmtId="14" fontId="0" fillId="0" borderId="10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2E017-C630-460A-88BE-6A8618F36E7C}">
  <dimension ref="B2:I28"/>
  <sheetViews>
    <sheetView workbookViewId="0">
      <selection activeCell="D34" sqref="D34"/>
    </sheetView>
  </sheetViews>
  <sheetFormatPr defaultRowHeight="15" x14ac:dyDescent="0.25"/>
  <cols>
    <col min="2" max="2" width="10.140625" bestFit="1" customWidth="1"/>
    <col min="3" max="3" width="11" bestFit="1" customWidth="1"/>
    <col min="4" max="4" width="33.42578125" bestFit="1" customWidth="1"/>
    <col min="5" max="5" width="16.85546875" bestFit="1" customWidth="1"/>
    <col min="6" max="6" width="10.42578125" bestFit="1" customWidth="1"/>
    <col min="7" max="8" width="15.28515625" bestFit="1" customWidth="1"/>
    <col min="9" max="9" width="19.42578125" customWidth="1"/>
  </cols>
  <sheetData>
    <row r="2" spans="2:9" x14ac:dyDescent="0.25">
      <c r="B2" s="22" t="s">
        <v>26</v>
      </c>
      <c r="C2" s="23"/>
      <c r="D2" s="23"/>
      <c r="E2" s="23"/>
      <c r="F2" s="23"/>
      <c r="G2" s="23"/>
    </row>
    <row r="3" spans="2:9" ht="15.75" thickBot="1" x14ac:dyDescent="0.3">
      <c r="B3" s="24"/>
      <c r="C3" s="24"/>
      <c r="D3" s="24"/>
      <c r="E3" s="24"/>
      <c r="F3" s="24"/>
      <c r="G3" s="24"/>
    </row>
    <row r="4" spans="2:9" x14ac:dyDescent="0.25">
      <c r="B4" s="25"/>
      <c r="C4" s="25"/>
      <c r="D4" s="25" t="s">
        <v>17</v>
      </c>
      <c r="E4" s="25"/>
      <c r="F4" s="25"/>
      <c r="G4" s="25" t="s">
        <v>18</v>
      </c>
      <c r="H4" s="25" t="s">
        <v>19</v>
      </c>
      <c r="I4" s="25" t="s">
        <v>20</v>
      </c>
    </row>
    <row r="5" spans="2:9" x14ac:dyDescent="0.25">
      <c r="D5" t="s">
        <v>27</v>
      </c>
      <c r="E5" s="26" t="s">
        <v>28</v>
      </c>
      <c r="F5" s="26" t="s">
        <v>29</v>
      </c>
      <c r="G5" s="27">
        <v>21691855.333333328</v>
      </c>
      <c r="H5" s="28">
        <v>55854546.75</v>
      </c>
      <c r="I5" s="27">
        <v>11040000</v>
      </c>
    </row>
    <row r="6" spans="2:9" x14ac:dyDescent="0.25">
      <c r="D6" t="s">
        <v>31</v>
      </c>
      <c r="E6" s="26" t="s">
        <v>30</v>
      </c>
      <c r="F6" s="26" t="s">
        <v>29</v>
      </c>
      <c r="G6" s="27">
        <v>34162691.418103442</v>
      </c>
      <c r="I6" s="27"/>
    </row>
    <row r="7" spans="2:9" x14ac:dyDescent="0.25">
      <c r="D7" t="s">
        <v>32</v>
      </c>
      <c r="E7" s="26" t="s">
        <v>33</v>
      </c>
      <c r="F7" s="26" t="s">
        <v>34</v>
      </c>
      <c r="G7" s="27">
        <v>11040000</v>
      </c>
      <c r="I7" s="27"/>
    </row>
    <row r="8" spans="2:9" x14ac:dyDescent="0.25">
      <c r="E8" s="26"/>
      <c r="F8" s="26"/>
      <c r="G8" s="27">
        <v>0</v>
      </c>
      <c r="I8" s="27"/>
    </row>
    <row r="9" spans="2:9" x14ac:dyDescent="0.25">
      <c r="D9" t="s">
        <v>35</v>
      </c>
      <c r="E9" s="26"/>
      <c r="F9" s="26" t="s">
        <v>29</v>
      </c>
      <c r="G9" s="27">
        <v>7281660</v>
      </c>
      <c r="I9" s="27"/>
    </row>
    <row r="10" spans="2:9" x14ac:dyDescent="0.25">
      <c r="D10" t="s">
        <v>35</v>
      </c>
      <c r="E10" s="26"/>
      <c r="F10" s="26" t="s">
        <v>34</v>
      </c>
      <c r="G10" s="27">
        <v>27755</v>
      </c>
      <c r="I10" s="27"/>
    </row>
    <row r="11" spans="2:9" x14ac:dyDescent="0.25">
      <c r="D11" t="s">
        <v>21</v>
      </c>
      <c r="E11" s="26"/>
      <c r="F11" s="26" t="s">
        <v>29</v>
      </c>
      <c r="G11" s="27">
        <v>10553795</v>
      </c>
      <c r="I11" s="27"/>
    </row>
    <row r="12" spans="2:9" x14ac:dyDescent="0.25">
      <c r="D12" t="s">
        <v>21</v>
      </c>
      <c r="E12" s="26"/>
      <c r="F12" s="26" t="s">
        <v>34</v>
      </c>
      <c r="G12" s="27">
        <v>256063</v>
      </c>
      <c r="H12" s="28">
        <v>0</v>
      </c>
      <c r="I12" s="27">
        <v>0</v>
      </c>
    </row>
    <row r="13" spans="2:9" x14ac:dyDescent="0.25">
      <c r="D13" t="s">
        <v>36</v>
      </c>
      <c r="E13" s="26"/>
      <c r="F13" s="26" t="s">
        <v>29</v>
      </c>
      <c r="G13" s="27">
        <v>4893625</v>
      </c>
      <c r="I13" s="27"/>
    </row>
    <row r="14" spans="2:9" x14ac:dyDescent="0.25">
      <c r="D14" t="s">
        <v>36</v>
      </c>
      <c r="E14" s="26"/>
      <c r="F14" s="26" t="s">
        <v>34</v>
      </c>
      <c r="G14" s="27">
        <v>40282</v>
      </c>
      <c r="I14" s="27"/>
    </row>
    <row r="15" spans="2:9" x14ac:dyDescent="0.25">
      <c r="E15" s="26"/>
      <c r="F15" s="26"/>
      <c r="G15" s="27">
        <v>0</v>
      </c>
      <c r="I15" s="27"/>
    </row>
    <row r="16" spans="2:9" x14ac:dyDescent="0.25">
      <c r="E16" s="26"/>
      <c r="F16" s="26"/>
      <c r="G16" s="27">
        <v>0</v>
      </c>
      <c r="I16" s="27"/>
    </row>
    <row r="17" spans="2:9" x14ac:dyDescent="0.25">
      <c r="E17" s="26"/>
      <c r="F17" s="26"/>
      <c r="G17" s="27">
        <v>0</v>
      </c>
      <c r="I17" s="27"/>
    </row>
    <row r="18" spans="2:9" ht="15.75" thickBot="1" x14ac:dyDescent="0.3">
      <c r="B18" s="29"/>
      <c r="C18" s="29"/>
      <c r="D18" s="29"/>
      <c r="E18" s="30"/>
      <c r="F18" s="30"/>
      <c r="G18" s="14">
        <v>0</v>
      </c>
      <c r="I18" s="27"/>
    </row>
    <row r="20" spans="2:9" x14ac:dyDescent="0.25">
      <c r="F20" t="s">
        <v>16</v>
      </c>
      <c r="G20" s="28">
        <f>SUM(G5:G18)</f>
        <v>89947726.75143677</v>
      </c>
    </row>
    <row r="25" spans="2:9" x14ac:dyDescent="0.25">
      <c r="H25" t="s">
        <v>22</v>
      </c>
      <c r="I25" s="28">
        <f>SUM(G9,G11,G13)</f>
        <v>22729080</v>
      </c>
    </row>
    <row r="26" spans="2:9" x14ac:dyDescent="0.25">
      <c r="H26" t="s">
        <v>23</v>
      </c>
      <c r="I26" s="28">
        <f>SUM(G5,G6)</f>
        <v>55854546.75143677</v>
      </c>
    </row>
    <row r="27" spans="2:9" x14ac:dyDescent="0.25">
      <c r="H27" t="s">
        <v>24</v>
      </c>
      <c r="I27" s="28">
        <f>SUM(G10,G12,G14)</f>
        <v>324100</v>
      </c>
    </row>
    <row r="28" spans="2:9" x14ac:dyDescent="0.25">
      <c r="H28" t="s">
        <v>25</v>
      </c>
      <c r="I28" s="28">
        <f>SUM(G7)</f>
        <v>11040000</v>
      </c>
    </row>
  </sheetData>
  <mergeCells count="1">
    <mergeCell ref="B2:G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B409E-DCB6-4226-B1FD-D7EFC9F6E526}">
  <dimension ref="D5:M30"/>
  <sheetViews>
    <sheetView tabSelected="1" workbookViewId="0">
      <selection activeCell="I31" sqref="I31"/>
    </sheetView>
  </sheetViews>
  <sheetFormatPr defaultRowHeight="15" x14ac:dyDescent="0.25"/>
  <cols>
    <col min="4" max="4" width="19" bestFit="1" customWidth="1"/>
    <col min="5" max="5" width="15.28515625" bestFit="1" customWidth="1"/>
    <col min="6" max="6" width="14.28515625" bestFit="1" customWidth="1"/>
    <col min="7" max="7" width="15.28515625" bestFit="1" customWidth="1"/>
    <col min="10" max="10" width="19" bestFit="1" customWidth="1"/>
    <col min="11" max="12" width="14.28515625" bestFit="1" customWidth="1"/>
    <col min="13" max="13" width="15.28515625" bestFit="1" customWidth="1"/>
  </cols>
  <sheetData>
    <row r="5" spans="4:13" ht="15.75" thickBot="1" x14ac:dyDescent="0.3"/>
    <row r="6" spans="4:13" x14ac:dyDescent="0.25">
      <c r="D6" s="1" t="s">
        <v>0</v>
      </c>
      <c r="E6" s="2"/>
      <c r="F6" s="2"/>
      <c r="G6" s="3"/>
      <c r="J6" s="1" t="s">
        <v>1</v>
      </c>
      <c r="K6" s="2"/>
      <c r="L6" s="2"/>
      <c r="M6" s="3"/>
    </row>
    <row r="7" spans="4:13" ht="15.75" thickBot="1" x14ac:dyDescent="0.3">
      <c r="D7" s="4"/>
      <c r="E7" s="5" t="s">
        <v>2</v>
      </c>
      <c r="F7" s="5" t="s">
        <v>3</v>
      </c>
      <c r="G7" s="6" t="s">
        <v>4</v>
      </c>
      <c r="J7" s="4"/>
      <c r="K7" s="5" t="s">
        <v>2</v>
      </c>
      <c r="L7" s="5" t="s">
        <v>3</v>
      </c>
      <c r="M7" s="6" t="s">
        <v>4</v>
      </c>
    </row>
    <row r="8" spans="4:13" x14ac:dyDescent="0.25">
      <c r="D8" s="7" t="s">
        <v>5</v>
      </c>
      <c r="E8" s="8">
        <v>479413.60583898315</v>
      </c>
      <c r="F8" s="8">
        <v>57479.300346659336</v>
      </c>
      <c r="G8" s="9">
        <f t="shared" ref="G8:G14" si="0">E8+F8</f>
        <v>536892.90618564247</v>
      </c>
      <c r="J8" s="7" t="s">
        <v>5</v>
      </c>
      <c r="K8" s="8">
        <v>1343877.2914812716</v>
      </c>
      <c r="L8" s="8">
        <v>166729.81150392364</v>
      </c>
      <c r="M8" s="9">
        <f t="shared" ref="M8:M14" si="1">K8+L8</f>
        <v>1510607.1029851953</v>
      </c>
    </row>
    <row r="9" spans="4:13" x14ac:dyDescent="0.25">
      <c r="D9" s="10" t="s">
        <v>6</v>
      </c>
      <c r="E9" s="11">
        <v>3528421.9880221705</v>
      </c>
      <c r="F9" s="11">
        <v>282571.95137888246</v>
      </c>
      <c r="G9" s="12">
        <f t="shared" si="0"/>
        <v>3810993.9394010529</v>
      </c>
      <c r="J9" s="10" t="s">
        <v>6</v>
      </c>
      <c r="K9" s="11">
        <v>1019491.8857697598</v>
      </c>
      <c r="L9" s="11">
        <v>101959.90615645982</v>
      </c>
      <c r="M9" s="12">
        <f t="shared" si="1"/>
        <v>1121451.7919262196</v>
      </c>
    </row>
    <row r="10" spans="4:13" x14ac:dyDescent="0.25">
      <c r="D10" s="10" t="s">
        <v>7</v>
      </c>
      <c r="E10" s="11">
        <v>3881975.7821743065</v>
      </c>
      <c r="F10" s="11">
        <v>352907.07712389959</v>
      </c>
      <c r="G10" s="12">
        <f t="shared" si="0"/>
        <v>4234882.8592982059</v>
      </c>
      <c r="J10" s="10" t="s">
        <v>7</v>
      </c>
      <c r="K10" s="11"/>
      <c r="L10" s="11"/>
      <c r="M10" s="12">
        <f t="shared" si="1"/>
        <v>0</v>
      </c>
    </row>
    <row r="11" spans="4:13" x14ac:dyDescent="0.25">
      <c r="D11" s="10" t="s">
        <v>8</v>
      </c>
      <c r="E11" s="11">
        <v>32764126.850083522</v>
      </c>
      <c r="F11" s="11">
        <v>6544303.1685641063</v>
      </c>
      <c r="G11" s="12">
        <f t="shared" si="0"/>
        <v>39308430.018647626</v>
      </c>
      <c r="J11" s="10" t="s">
        <v>8</v>
      </c>
      <c r="K11" s="11">
        <v>4702230.8227489684</v>
      </c>
      <c r="L11" s="11">
        <v>940431.87444381521</v>
      </c>
      <c r="M11" s="12">
        <f t="shared" si="1"/>
        <v>5642662.6971927835</v>
      </c>
    </row>
    <row r="12" spans="4:13" x14ac:dyDescent="0.25">
      <c r="D12" s="10" t="s">
        <v>9</v>
      </c>
      <c r="E12" s="11"/>
      <c r="F12" s="11"/>
      <c r="G12" s="12">
        <f t="shared" si="0"/>
        <v>0</v>
      </c>
      <c r="J12" s="10" t="s">
        <v>9</v>
      </c>
      <c r="K12" s="11">
        <v>0</v>
      </c>
      <c r="L12" s="11"/>
      <c r="M12" s="12">
        <f t="shared" si="1"/>
        <v>0</v>
      </c>
    </row>
    <row r="13" spans="4:13" x14ac:dyDescent="0.25">
      <c r="D13" s="10" t="s">
        <v>10</v>
      </c>
      <c r="E13" s="11">
        <v>86430.734850321969</v>
      </c>
      <c r="F13" s="11"/>
      <c r="G13" s="12">
        <f t="shared" si="0"/>
        <v>86430.734850321969</v>
      </c>
      <c r="J13" s="10" t="s">
        <v>10</v>
      </c>
      <c r="K13" s="11">
        <v>250541.28306771294</v>
      </c>
      <c r="L13" s="11"/>
      <c r="M13" s="12">
        <f t="shared" si="1"/>
        <v>250541.28306771294</v>
      </c>
    </row>
    <row r="14" spans="4:13" x14ac:dyDescent="0.25">
      <c r="D14" s="10" t="s">
        <v>11</v>
      </c>
      <c r="E14" s="11">
        <v>7876916.2930539185</v>
      </c>
      <c r="F14" s="11"/>
      <c r="G14" s="12">
        <f t="shared" si="0"/>
        <v>7876916.2930539185</v>
      </c>
      <c r="J14" s="10" t="s">
        <v>11</v>
      </c>
      <c r="K14" s="11">
        <v>2514737.1248280881</v>
      </c>
      <c r="L14" s="11"/>
      <c r="M14" s="12">
        <f t="shared" si="1"/>
        <v>2514737.1248280881</v>
      </c>
    </row>
    <row r="15" spans="4:13" x14ac:dyDescent="0.25">
      <c r="D15" s="10"/>
      <c r="E15" s="11"/>
      <c r="F15" s="11"/>
      <c r="G15" s="12"/>
      <c r="J15" s="10"/>
      <c r="K15" s="11"/>
      <c r="L15" s="11"/>
      <c r="M15" s="12"/>
    </row>
    <row r="16" spans="4:13" ht="15.75" thickBot="1" x14ac:dyDescent="0.3">
      <c r="D16" s="13" t="s">
        <v>4</v>
      </c>
      <c r="E16" s="14">
        <f>SUM(E8:E14)</f>
        <v>48617285.254023224</v>
      </c>
      <c r="F16" s="14">
        <f>SUM(F8:F13)</f>
        <v>7237261.4974135477</v>
      </c>
      <c r="G16" s="15">
        <f>SUM(G8:G14)</f>
        <v>55854546.75143677</v>
      </c>
      <c r="J16" s="13" t="s">
        <v>4</v>
      </c>
      <c r="K16" s="14">
        <f>SUM(K8:K14)</f>
        <v>9830878.4078957997</v>
      </c>
      <c r="L16" s="14">
        <f>SUM(L8:L14)</f>
        <v>1209121.5921041986</v>
      </c>
      <c r="M16" s="15">
        <f>SUM(M8:M14)</f>
        <v>11040000</v>
      </c>
    </row>
    <row r="17" spans="4:13" ht="15.75" thickBot="1" x14ac:dyDescent="0.3">
      <c r="E17" s="11"/>
      <c r="F17" s="11"/>
      <c r="G17" s="16"/>
      <c r="K17" s="11"/>
      <c r="L17" s="11"/>
      <c r="M17" s="16"/>
    </row>
    <row r="18" spans="4:13" x14ac:dyDescent="0.25">
      <c r="D18" s="17" t="s">
        <v>12</v>
      </c>
      <c r="E18" s="18"/>
      <c r="F18" s="18"/>
      <c r="G18" s="19"/>
      <c r="J18" s="17" t="s">
        <v>13</v>
      </c>
      <c r="K18" s="18"/>
      <c r="L18" s="18"/>
      <c r="M18" s="19"/>
    </row>
    <row r="19" spans="4:13" ht="15.75" thickBot="1" x14ac:dyDescent="0.3">
      <c r="D19" s="4"/>
      <c r="E19" s="5" t="s">
        <v>14</v>
      </c>
      <c r="F19" s="5" t="s">
        <v>3</v>
      </c>
      <c r="G19" s="6" t="s">
        <v>4</v>
      </c>
      <c r="J19" s="4"/>
      <c r="K19" s="5" t="s">
        <v>14</v>
      </c>
      <c r="L19" s="5" t="s">
        <v>3</v>
      </c>
      <c r="M19" s="6" t="s">
        <v>4</v>
      </c>
    </row>
    <row r="20" spans="4:13" x14ac:dyDescent="0.25">
      <c r="D20" s="10" t="s">
        <v>5</v>
      </c>
      <c r="E20" s="11">
        <v>394586</v>
      </c>
      <c r="F20" s="11">
        <v>118375.8</v>
      </c>
      <c r="G20" s="12">
        <f t="shared" ref="G20:G26" si="2">E20+F20</f>
        <v>512961.8</v>
      </c>
      <c r="J20" s="10" t="s">
        <v>5</v>
      </c>
      <c r="K20" s="11">
        <v>0</v>
      </c>
      <c r="L20" s="11">
        <v>0</v>
      </c>
      <c r="M20" s="12">
        <f t="shared" ref="M20:M26" si="3">K20+L20</f>
        <v>0</v>
      </c>
    </row>
    <row r="21" spans="4:13" x14ac:dyDescent="0.25">
      <c r="D21" s="10" t="s">
        <v>6</v>
      </c>
      <c r="E21" s="11">
        <v>1448862</v>
      </c>
      <c r="F21" s="11">
        <v>434658.6</v>
      </c>
      <c r="G21" s="12">
        <f t="shared" si="2"/>
        <v>1883520.6</v>
      </c>
      <c r="J21" s="10" t="s">
        <v>6</v>
      </c>
      <c r="K21" s="11">
        <v>0</v>
      </c>
      <c r="L21" s="11">
        <v>0</v>
      </c>
      <c r="M21" s="12">
        <f t="shared" si="3"/>
        <v>0</v>
      </c>
    </row>
    <row r="22" spans="4:13" x14ac:dyDescent="0.25">
      <c r="D22" s="10" t="s">
        <v>7</v>
      </c>
      <c r="E22" s="11">
        <v>8374395</v>
      </c>
      <c r="F22" s="11">
        <v>837439.5</v>
      </c>
      <c r="G22" s="12">
        <f t="shared" si="2"/>
        <v>9211834.5</v>
      </c>
      <c r="J22" s="10" t="s">
        <v>7</v>
      </c>
      <c r="K22" s="11">
        <v>0</v>
      </c>
      <c r="L22" s="11">
        <v>0</v>
      </c>
      <c r="M22" s="12">
        <f t="shared" si="3"/>
        <v>0</v>
      </c>
    </row>
    <row r="23" spans="4:13" x14ac:dyDescent="0.25">
      <c r="D23" s="10" t="s">
        <v>8</v>
      </c>
      <c r="E23" s="11">
        <v>4138732</v>
      </c>
      <c r="F23" s="11">
        <v>2748258.1</v>
      </c>
      <c r="G23" s="12">
        <f t="shared" si="2"/>
        <v>6886990.0999999996</v>
      </c>
      <c r="J23" s="10" t="s">
        <v>8</v>
      </c>
      <c r="K23" s="11">
        <v>220030</v>
      </c>
      <c r="L23" s="11">
        <v>58688</v>
      </c>
      <c r="M23" s="12">
        <f t="shared" si="3"/>
        <v>278718</v>
      </c>
    </row>
    <row r="24" spans="4:13" x14ac:dyDescent="0.25">
      <c r="D24" s="10" t="s">
        <v>15</v>
      </c>
      <c r="E24" s="11">
        <v>308500</v>
      </c>
      <c r="F24" s="11"/>
      <c r="G24" s="12">
        <f t="shared" si="2"/>
        <v>308500</v>
      </c>
      <c r="J24" s="10" t="s">
        <v>15</v>
      </c>
      <c r="K24" s="11">
        <v>0</v>
      </c>
      <c r="L24" s="11"/>
      <c r="M24" s="12">
        <f t="shared" si="3"/>
        <v>0</v>
      </c>
    </row>
    <row r="25" spans="4:13" x14ac:dyDescent="0.25">
      <c r="D25" s="10" t="s">
        <v>10</v>
      </c>
      <c r="E25" s="11">
        <v>13967</v>
      </c>
      <c r="F25" s="11"/>
      <c r="G25" s="12">
        <f t="shared" si="2"/>
        <v>13967</v>
      </c>
      <c r="J25" s="10" t="s">
        <v>10</v>
      </c>
      <c r="K25" s="11">
        <v>0</v>
      </c>
      <c r="L25" s="11"/>
      <c r="M25" s="12">
        <f t="shared" si="3"/>
        <v>0</v>
      </c>
    </row>
    <row r="26" spans="4:13" x14ac:dyDescent="0.25">
      <c r="D26" s="10" t="s">
        <v>11</v>
      </c>
      <c r="E26" s="11">
        <v>3911306</v>
      </c>
      <c r="F26" s="11"/>
      <c r="G26" s="12">
        <f t="shared" si="2"/>
        <v>3911306</v>
      </c>
      <c r="J26" s="10" t="s">
        <v>11</v>
      </c>
      <c r="K26" s="11">
        <v>45382</v>
      </c>
      <c r="L26" s="11"/>
      <c r="M26" s="12">
        <f t="shared" si="3"/>
        <v>45382</v>
      </c>
    </row>
    <row r="27" spans="4:13" x14ac:dyDescent="0.25">
      <c r="D27" s="10"/>
      <c r="E27" s="11"/>
      <c r="F27" s="11"/>
      <c r="G27" s="12"/>
      <c r="J27" s="10"/>
      <c r="K27" s="11"/>
      <c r="L27" s="11"/>
      <c r="M27" s="12"/>
    </row>
    <row r="28" spans="4:13" ht="15.75" thickBot="1" x14ac:dyDescent="0.3">
      <c r="D28" s="13" t="s">
        <v>4</v>
      </c>
      <c r="E28" s="14">
        <f>SUM(E20:E26)</f>
        <v>18590348</v>
      </c>
      <c r="F28" s="14">
        <f>SUM(F20:F26)</f>
        <v>4138732</v>
      </c>
      <c r="G28" s="15">
        <f>SUM(G20:G26)</f>
        <v>22729080</v>
      </c>
      <c r="J28" s="13" t="s">
        <v>4</v>
      </c>
      <c r="K28" s="14">
        <f>SUM(K20:K26)</f>
        <v>265412</v>
      </c>
      <c r="L28" s="14">
        <f>SUM(L20:L26)</f>
        <v>58688</v>
      </c>
      <c r="M28" s="15">
        <f>SUM(M20:M26)</f>
        <v>324100</v>
      </c>
    </row>
    <row r="30" spans="4:13" x14ac:dyDescent="0.25">
      <c r="L30" s="20" t="s">
        <v>16</v>
      </c>
      <c r="M30" s="21">
        <f>G16+M16+G28+M28</f>
        <v>89947726.75143677</v>
      </c>
    </row>
  </sheetData>
  <mergeCells count="4">
    <mergeCell ref="D6:G6"/>
    <mergeCell ref="J6:M6"/>
    <mergeCell ref="D18:G18"/>
    <mergeCell ref="J18:M1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049995464e7bd8919604ce5b50842935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d05b0b3c092d42dd81fdac30d210b6a3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OriginalFileDate" minOccurs="0"/>
                <xsd:element ref="ns2:_Flow_SignoffStatu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OriginalFileDate" ma:index="23" nillable="true" ma:displayName="Original File Date" ma:format="DateOnly" ma:internalName="OriginalFileDate">
      <xsd:simpleType>
        <xsd:restriction base="dms:DateTime"/>
      </xsd:simpleType>
    </xsd:element>
    <xsd:element name="_Flow_SignoffStatus" ma:index="24" nillable="true" ma:displayName="Sign-off status" ma:internalName="_x0024_Resources_x003a_core_x002c_Signoff_Status">
      <xsd:simpleType>
        <xsd:restriction base="dms:Text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_Flow_SignoffStatus xmlns="f88ffb1c-9230-4705-a789-27bae69f5829" xsi:nil="true"/>
  </documentManagement>
</p:properties>
</file>

<file path=customXml/itemProps1.xml><?xml version="1.0" encoding="utf-8"?>
<ds:datastoreItem xmlns:ds="http://schemas.openxmlformats.org/officeDocument/2006/customXml" ds:itemID="{64C541A1-F98D-4F69-9FC9-E67274B6824A}"/>
</file>

<file path=customXml/itemProps2.xml><?xml version="1.0" encoding="utf-8"?>
<ds:datastoreItem xmlns:ds="http://schemas.openxmlformats.org/officeDocument/2006/customXml" ds:itemID="{0E2FC679-4093-43A9-A21A-A43866CBDA9A}"/>
</file>

<file path=customXml/itemProps3.xml><?xml version="1.0" encoding="utf-8"?>
<ds:datastoreItem xmlns:ds="http://schemas.openxmlformats.org/officeDocument/2006/customXml" ds:itemID="{D92F402C-ABB9-448A-B0EC-380F5E7ED6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CPCN Alternatives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Graham J Oliver</dc:creator>
  <cp:lastModifiedBy>Graham J Oliver</cp:lastModifiedBy>
  <dcterms:created xsi:type="dcterms:W3CDTF">2026-01-28T19:47:39Z</dcterms:created>
  <dcterms:modified xsi:type="dcterms:W3CDTF">2026-01-28T20:01:28Z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0x0101004DF805D1E1DA4A49A223477D3B105720</vt:lpwstr>
  </property>
</Properties>
</file>